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2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2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2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2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+xml"/>
  <Override PartName="/xl/charts/chart2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drawings/drawing17.xml" ContentType="application/vnd.openxmlformats-officedocument.drawingml.chartshapes+xml"/>
  <Override PartName="/xl/charts/chart31.xml" ContentType="application/vnd.openxmlformats-officedocument.drawingml.chart+xml"/>
  <Override PartName="/xl/drawings/drawing18.xml" ContentType="application/vnd.openxmlformats-officedocument.drawing+xml"/>
  <Override PartName="/xl/charts/chart32.xml" ContentType="application/vnd.openxmlformats-officedocument.drawingml.chart+xml"/>
  <Override PartName="/xl/drawings/drawing1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3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2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3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4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7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8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9.xml" ContentType="application/vnd.openxmlformats-officedocument.drawing+xml"/>
  <Override PartName="/xl/charts/chart6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6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32.xml" ContentType="application/vnd.openxmlformats-officedocument.drawing+xml"/>
  <Override PartName="/xl/charts/chart65.xml" ContentType="application/vnd.openxmlformats-officedocument.drawingml.chart+xml"/>
  <Override PartName="/xl/drawings/drawing33.xml" ContentType="application/vnd.openxmlformats-officedocument.drawing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34.xml" ContentType="application/vnd.openxmlformats-officedocument.drawing+xml"/>
  <Override PartName="/xl/charts/chart68.xml" ContentType="application/vnd.openxmlformats-officedocument.drawingml.chart+xml"/>
  <Override PartName="/xl/drawings/drawing35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harts/chart73.xml" ContentType="application/vnd.openxmlformats-officedocument.drawingml.chart+xml"/>
  <Override PartName="/xl/drawings/drawing38.xml" ContentType="application/vnd.openxmlformats-officedocument.drawing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drawings/drawing39.xml" ContentType="application/vnd.openxmlformats-officedocument.drawing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40.xml" ContentType="application/vnd.openxmlformats-officedocument.drawing+xml"/>
  <Override PartName="/xl/charts/chart82.xml" ContentType="application/vnd.openxmlformats-officedocument.drawingml.chart+xml"/>
  <Override PartName="/xl/drawings/drawing41.xml" ContentType="application/vnd.openxmlformats-officedocument.drawing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drawings/drawing42.xml" ContentType="application/vnd.openxmlformats-officedocument.drawing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43.xml" ContentType="application/vnd.openxmlformats-officedocument.drawing+xml"/>
  <Override PartName="/xl/charts/chart88.xml" ContentType="application/vnd.openxmlformats-officedocument.drawingml.chart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FSP\Statistika\PLYN\Plyn statistika\Plyn - Rok\2021\"/>
    </mc:Choice>
  </mc:AlternateContent>
  <xr:revisionPtr revIDLastSave="0" documentId="13_ncr:1_{AA4BC7FD-6CE7-4B0F-9EBC-C3A92756937B}" xr6:coauthVersionLast="36" xr6:coauthVersionMax="48" xr10:uidLastSave="{00000000-0000-0000-0000-000000000000}"/>
  <bookViews>
    <workbookView xWindow="0" yWindow="0" windowWidth="21570" windowHeight="7680" tabRatio="653" xr2:uid="{00000000-000D-0000-FFFF-FFFF00000000}"/>
  </bookViews>
  <sheets>
    <sheet name="Titulní" sheetId="217" r:id="rId1"/>
    <sheet name="Obsah" sheetId="52" r:id="rId2"/>
    <sheet name="Úvod" sheetId="214" r:id="rId3"/>
    <sheet name="1" sheetId="75" r:id="rId4"/>
    <sheet name="2" sheetId="58" r:id="rId5"/>
    <sheet name="3.1" sheetId="128" r:id="rId6"/>
    <sheet name="3.2" sheetId="216" r:id="rId7"/>
    <sheet name="3.3" sheetId="129" r:id="rId8"/>
    <sheet name="3.4" sheetId="179" r:id="rId9"/>
    <sheet name="3.5" sheetId="176" r:id="rId10"/>
    <sheet name="4.1" sheetId="198" r:id="rId11"/>
    <sheet name="4.2" sheetId="98" r:id="rId12"/>
    <sheet name="5.1" sheetId="196" r:id="rId13"/>
    <sheet name="5.2" sheetId="177" r:id="rId14"/>
    <sheet name="6.1" sheetId="121" r:id="rId15"/>
    <sheet name="6.2" sheetId="122" r:id="rId16"/>
    <sheet name="6.3" sheetId="119" r:id="rId17"/>
    <sheet name="6.4" sheetId="64" r:id="rId18"/>
    <sheet name="6.5" sheetId="89" r:id="rId19"/>
    <sheet name="6.6" sheetId="90" r:id="rId20"/>
    <sheet name="6.7" sheetId="65" r:id="rId21"/>
    <sheet name="7.1" sheetId="101" r:id="rId22"/>
    <sheet name="7.2" sheetId="123" r:id="rId23"/>
    <sheet name="7.3" sheetId="203" r:id="rId24"/>
    <sheet name="7.4" sheetId="207" r:id="rId25"/>
    <sheet name="7.5" sheetId="208" r:id="rId26"/>
    <sheet name="8.1" sheetId="169" r:id="rId27"/>
    <sheet name="8.2" sheetId="166" r:id="rId28"/>
    <sheet name="8.3" sheetId="170" r:id="rId29"/>
    <sheet name="8.4" sheetId="171" r:id="rId30"/>
    <sheet name="8.5" sheetId="172" r:id="rId31"/>
    <sheet name="8.6" sheetId="173" r:id="rId32"/>
    <sheet name="8.7" sheetId="174" r:id="rId33"/>
    <sheet name="8.8" sheetId="124" r:id="rId34"/>
    <sheet name="8.9" sheetId="202" r:id="rId35"/>
    <sheet name="9.1" sheetId="110" r:id="rId36"/>
    <sheet name="9.2" sheetId="132" r:id="rId37"/>
    <sheet name="9.3" sheetId="200" r:id="rId38"/>
    <sheet name="9.4" sheetId="168" r:id="rId39"/>
    <sheet name="9.5" sheetId="204" r:id="rId40"/>
    <sheet name="10" sheetId="205" r:id="rId41"/>
    <sheet name="11.1" sheetId="112" r:id="rId42"/>
    <sheet name="11.2" sheetId="114" r:id="rId43"/>
    <sheet name="11.3" sheetId="150" r:id="rId44"/>
    <sheet name="11.4" sheetId="134" r:id="rId45"/>
    <sheet name="11.5" sheetId="193" r:id="rId46"/>
    <sheet name="12.1" sheetId="190" r:id="rId47"/>
    <sheet name="12.2" sheetId="209" r:id="rId48"/>
    <sheet name="12.3" sheetId="192" r:id="rId49"/>
    <sheet name="13" sheetId="184" r:id="rId50"/>
    <sheet name="Obálka" sheetId="218" r:id="rId51"/>
  </sheets>
  <externalReferences>
    <externalReference r:id="rId52"/>
  </externalReferences>
  <definedNames>
    <definedName name="Datum_OTE">"2. 5. 2017"</definedName>
    <definedName name="_xlnm.Print_Area" localSheetId="3">'1'!$A$1:$B$47</definedName>
    <definedName name="_xlnm.Print_Area" localSheetId="40">'10'!$A$1:$U$68</definedName>
    <definedName name="_xlnm.Print_Area" localSheetId="41">'11.1'!$A$1:$K$114</definedName>
    <definedName name="_xlnm.Print_Area" localSheetId="42">'11.2'!$A$1:$Q$45</definedName>
    <definedName name="_xlnm.Print_Area" localSheetId="43">'11.3'!$A$1:$P$54</definedName>
    <definedName name="_xlnm.Print_Area" localSheetId="44">'11.4'!$A$1:$R$123</definedName>
    <definedName name="_xlnm.Print_Area" localSheetId="45">'11.5'!$A$1:$P$62</definedName>
    <definedName name="_xlnm.Print_Area" localSheetId="46">'12.1'!$A$1:$I$143</definedName>
    <definedName name="_xlnm.Print_Area" localSheetId="47">'12.2'!$A$1:$Q$127</definedName>
    <definedName name="_xlnm.Print_Area" localSheetId="48">'12.3'!$A$1:$AE$45</definedName>
    <definedName name="_xlnm.Print_Area" localSheetId="49">'13'!$A$1:$U$25</definedName>
    <definedName name="_xlnm.Print_Area" localSheetId="4">'2'!$A$1:$B$142</definedName>
    <definedName name="_xlnm.Print_Area" localSheetId="5">'3.1'!$A$1:$K$54</definedName>
    <definedName name="_xlnm.Print_Area" localSheetId="6">'3.2'!$A$1:$O$49</definedName>
    <definedName name="_xlnm.Print_Area" localSheetId="7">'3.3'!$A$1:$S$37</definedName>
    <definedName name="_xlnm.Print_Area" localSheetId="8">'3.4'!$A$1:$S$36</definedName>
    <definedName name="_xlnm.Print_Area" localSheetId="9">'3.5'!$A$1:$Q$42</definedName>
    <definedName name="_xlnm.Print_Area" localSheetId="10">'4.1'!$A$1:$N$35</definedName>
    <definedName name="_xlnm.Print_Area" localSheetId="11">'4.2'!$A$1:$N$41</definedName>
    <definedName name="_xlnm.Print_Area" localSheetId="12">'5.1'!$A$1:$H$59</definedName>
    <definedName name="_xlnm.Print_Area" localSheetId="13">'5.2'!$A$1:$J$41</definedName>
    <definedName name="_xlnm.Print_Area" localSheetId="14">'6.1'!$A$1:$Q$27</definedName>
    <definedName name="_xlnm.Print_Area" localSheetId="15">'6.2'!$A$1:$Q$25</definedName>
    <definedName name="_xlnm.Print_Area" localSheetId="16">'6.3'!$A$1:$Q$24</definedName>
    <definedName name="_xlnm.Print_Area" localSheetId="17">'6.4'!$A$1:$M$57</definedName>
    <definedName name="_xlnm.Print_Area" localSheetId="18">'6.5'!$A$1:$M$44</definedName>
    <definedName name="_xlnm.Print_Area" localSheetId="19">'6.6'!$A$1:$I$58</definedName>
    <definedName name="_xlnm.Print_Area" localSheetId="20">'6.7'!$A$1:$L$58</definedName>
    <definedName name="_xlnm.Print_Area" localSheetId="21">'7.1'!$A$1:$L$55</definedName>
    <definedName name="_xlnm.Print_Area" localSheetId="22">'7.2'!$A$1:$K$49</definedName>
    <definedName name="_xlnm.Print_Area" localSheetId="23">'7.3'!$A$1:$G$37</definedName>
    <definedName name="_xlnm.Print_Area" localSheetId="24">'7.4'!$A$1:$L$60</definedName>
    <definedName name="_xlnm.Print_Area" localSheetId="25">'7.5'!$A$1:$M$59</definedName>
    <definedName name="_xlnm.Print_Area" localSheetId="26">'8.1'!$A$1:$P$40</definedName>
    <definedName name="_xlnm.Print_Area" localSheetId="27">'8.2'!$A$1:$P$36</definedName>
    <definedName name="_xlnm.Print_Area" localSheetId="28">'8.3'!$A$1:$P$36</definedName>
    <definedName name="_xlnm.Print_Area" localSheetId="29">'8.4'!$A$1:$P$36</definedName>
    <definedName name="_xlnm.Print_Area" localSheetId="30">'8.5'!$A$1:$P$36</definedName>
    <definedName name="_xlnm.Print_Area" localSheetId="31">'8.6'!$A$1:$P$37</definedName>
    <definedName name="_xlnm.Print_Area" localSheetId="32">'8.7'!$A$1:$R$38</definedName>
    <definedName name="_xlnm.Print_Area" localSheetId="33">'8.8'!$A$1:$R$37</definedName>
    <definedName name="_xlnm.Print_Area" localSheetId="34">'8.9'!$A$1:$H$53</definedName>
    <definedName name="_xlnm.Print_Area" localSheetId="35">'9.1'!$A$1:$K$58</definedName>
    <definedName name="_xlnm.Print_Area" localSheetId="36">'9.2'!$A$1:$K$44</definedName>
    <definedName name="_xlnm.Print_Area" localSheetId="37">'9.3'!$A$1:$J$65</definedName>
    <definedName name="_xlnm.Print_Area" localSheetId="38">'9.4'!$A$1:$N$40</definedName>
    <definedName name="_xlnm.Print_Area" localSheetId="39">'9.5'!$A$1:$M$41</definedName>
    <definedName name="_xlnm.Print_Area" localSheetId="50">Obálka!$A$1:$I$58</definedName>
    <definedName name="_xlnm.Print_Area" localSheetId="1">Obsah!$A$1:$C$58</definedName>
    <definedName name="_xlnm.Print_Area" localSheetId="0">Titulní!$A$1:$B$2</definedName>
    <definedName name="_xlnm.Print_Area" localSheetId="2">Úvod!$A$1:$A$70</definedName>
    <definedName name="OLE_LINK107" localSheetId="2">Úvod!$A$3</definedName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'2'!$A$7</definedName>
    <definedName name="OLE_LINK6" localSheetId="2">Úvod!#REF!</definedName>
    <definedName name="OLE_LINK7" localSheetId="4">'2'!$A$7</definedName>
    <definedName name="OLE_LINK7" localSheetId="2">Úvod!#REF!</definedName>
  </definedNames>
  <calcPr calcId="191028"/>
</workbook>
</file>

<file path=xl/calcChain.xml><?xml version="1.0" encoding="utf-8"?>
<calcChain xmlns="http://schemas.openxmlformats.org/spreadsheetml/2006/main">
  <c r="Q4" i="176" l="1"/>
  <c r="P9" i="150" l="1"/>
  <c r="A4" i="52" l="1"/>
  <c r="A7" i="52"/>
  <c r="A11" i="52"/>
  <c r="A12" i="52"/>
  <c r="A14" i="52"/>
  <c r="A15" i="52"/>
  <c r="A20" i="52"/>
  <c r="A27" i="52"/>
  <c r="A28" i="52"/>
  <c r="A29" i="52"/>
  <c r="A30" i="52"/>
  <c r="A40" i="52"/>
  <c r="A45" i="52"/>
  <c r="A48" i="52"/>
  <c r="A49" i="52"/>
  <c r="A51" i="52"/>
  <c r="A53" i="52"/>
  <c r="A54" i="52"/>
  <c r="A56" i="52"/>
  <c r="A57" i="52"/>
  <c r="A3" i="52"/>
  <c r="B14" i="52"/>
  <c r="B15" i="52"/>
  <c r="B20" i="52"/>
  <c r="B27" i="52"/>
  <c r="B28" i="52"/>
  <c r="B29" i="52"/>
  <c r="B30" i="52"/>
  <c r="B40" i="52"/>
  <c r="B45" i="52"/>
  <c r="B48" i="52"/>
  <c r="B49" i="52"/>
  <c r="B51" i="52"/>
  <c r="B53" i="52"/>
  <c r="B54" i="52"/>
  <c r="B56" i="52"/>
  <c r="B57" i="52"/>
  <c r="B4" i="52"/>
  <c r="B7" i="52"/>
  <c r="B11" i="52"/>
  <c r="B12" i="52"/>
  <c r="B3" i="52"/>
  <c r="C23" i="134" l="1"/>
  <c r="D23" i="134"/>
  <c r="E23" i="134"/>
  <c r="F23" i="134"/>
  <c r="G23" i="134"/>
  <c r="H23" i="134"/>
  <c r="I23" i="134"/>
  <c r="J23" i="134"/>
  <c r="K23" i="134"/>
  <c r="L23" i="134"/>
  <c r="M23" i="134"/>
  <c r="N23" i="134"/>
  <c r="O23" i="134"/>
  <c r="P23" i="134"/>
  <c r="Q23" i="134"/>
  <c r="R23" i="134"/>
  <c r="B23" i="134"/>
  <c r="A103" i="190" l="1"/>
  <c r="E39" i="132" l="1"/>
  <c r="I33" i="200"/>
  <c r="G20" i="196" l="1"/>
  <c r="G33" i="196"/>
  <c r="F34" i="200" l="1"/>
  <c r="F35" i="200"/>
  <c r="F42" i="200"/>
  <c r="G33" i="200" l="1"/>
  <c r="J32" i="200"/>
  <c r="C51" i="200" l="1"/>
  <c r="C52" i="200"/>
  <c r="C53" i="200"/>
  <c r="C54" i="200"/>
  <c r="C55" i="200"/>
  <c r="C56" i="200"/>
  <c r="C57" i="200"/>
  <c r="C58" i="200"/>
  <c r="C59" i="200"/>
  <c r="C60" i="200"/>
  <c r="C50" i="200"/>
  <c r="I32" i="200"/>
  <c r="J31" i="200"/>
  <c r="I31" i="200"/>
  <c r="J19" i="200"/>
  <c r="I19" i="200"/>
  <c r="J18" i="200"/>
  <c r="I18" i="200"/>
  <c r="G32" i="200"/>
  <c r="F32" i="200"/>
  <c r="E32" i="200"/>
  <c r="D32" i="200"/>
  <c r="G31" i="200"/>
  <c r="F31" i="200"/>
  <c r="E31" i="200"/>
  <c r="D31" i="200"/>
  <c r="E18" i="200"/>
  <c r="F18" i="200"/>
  <c r="G18" i="200"/>
  <c r="E19" i="200"/>
  <c r="F19" i="200"/>
  <c r="G19" i="200"/>
  <c r="D19" i="200"/>
  <c r="D18" i="200"/>
  <c r="J43" i="200"/>
  <c r="I43" i="200"/>
  <c r="J42" i="200"/>
  <c r="I42" i="200"/>
  <c r="J41" i="200"/>
  <c r="I41" i="200"/>
  <c r="J40" i="200"/>
  <c r="I40" i="200"/>
  <c r="J39" i="200"/>
  <c r="I39" i="200"/>
  <c r="J38" i="200"/>
  <c r="I38" i="200"/>
  <c r="J37" i="200"/>
  <c r="I37" i="200"/>
  <c r="J36" i="200"/>
  <c r="I36" i="200"/>
  <c r="J35" i="200"/>
  <c r="I35" i="200"/>
  <c r="J34" i="200"/>
  <c r="I34" i="200"/>
  <c r="I44" i="200" s="1"/>
  <c r="J33" i="200"/>
  <c r="D34" i="200"/>
  <c r="E34" i="200"/>
  <c r="D51" i="200"/>
  <c r="G34" i="200"/>
  <c r="D35" i="200"/>
  <c r="E35" i="200"/>
  <c r="D52" i="200"/>
  <c r="G35" i="200"/>
  <c r="D36" i="200"/>
  <c r="E36" i="200"/>
  <c r="F36" i="200"/>
  <c r="D53" i="200" s="1"/>
  <c r="G36" i="200"/>
  <c r="E53" i="200" s="1"/>
  <c r="D37" i="200"/>
  <c r="E37" i="200"/>
  <c r="F37" i="200"/>
  <c r="D54" i="200" s="1"/>
  <c r="G37" i="200"/>
  <c r="D38" i="200"/>
  <c r="E38" i="200"/>
  <c r="F38" i="200"/>
  <c r="D55" i="200" s="1"/>
  <c r="G38" i="200"/>
  <c r="D39" i="200"/>
  <c r="E39" i="200"/>
  <c r="F39" i="200"/>
  <c r="D56" i="200" s="1"/>
  <c r="G39" i="200"/>
  <c r="D40" i="200"/>
  <c r="E40" i="200"/>
  <c r="F40" i="200"/>
  <c r="D57" i="200" s="1"/>
  <c r="G40" i="200"/>
  <c r="E57" i="200" s="1"/>
  <c r="D41" i="200"/>
  <c r="E41" i="200"/>
  <c r="F41" i="200"/>
  <c r="D58" i="200" s="1"/>
  <c r="G41" i="200"/>
  <c r="D42" i="200"/>
  <c r="E42" i="200"/>
  <c r="D59" i="200"/>
  <c r="G42" i="200"/>
  <c r="H42" i="200" s="1"/>
  <c r="D43" i="200"/>
  <c r="E43" i="200"/>
  <c r="F43" i="200"/>
  <c r="D60" i="200" s="1"/>
  <c r="G43" i="200"/>
  <c r="E33" i="200"/>
  <c r="F33" i="200"/>
  <c r="D50" i="200" s="1"/>
  <c r="E50" i="200"/>
  <c r="D33" i="200"/>
  <c r="H8" i="200"/>
  <c r="H9" i="200"/>
  <c r="H10" i="200"/>
  <c r="H11" i="200"/>
  <c r="H12" i="200"/>
  <c r="H13" i="200"/>
  <c r="H14" i="200"/>
  <c r="H15" i="200"/>
  <c r="H16" i="200"/>
  <c r="H17" i="200"/>
  <c r="H20" i="200"/>
  <c r="H21" i="200"/>
  <c r="H22" i="200"/>
  <c r="H23" i="200"/>
  <c r="H24" i="200"/>
  <c r="H25" i="200"/>
  <c r="H26" i="200"/>
  <c r="H27" i="200"/>
  <c r="H28" i="200"/>
  <c r="H29" i="200"/>
  <c r="H30" i="200"/>
  <c r="G44" i="200" l="1"/>
  <c r="H41" i="200"/>
  <c r="H39" i="200"/>
  <c r="H38" i="200"/>
  <c r="H37" i="200"/>
  <c r="H36" i="200"/>
  <c r="H43" i="200"/>
  <c r="H31" i="200"/>
  <c r="H19" i="200"/>
  <c r="E54" i="200"/>
  <c r="E55" i="200"/>
  <c r="E56" i="200"/>
  <c r="J44" i="200"/>
  <c r="E58" i="200"/>
  <c r="H40" i="200"/>
  <c r="D45" i="200"/>
  <c r="E60" i="200"/>
  <c r="H32" i="200"/>
  <c r="D44" i="200"/>
  <c r="E44" i="200"/>
  <c r="E59" i="200"/>
  <c r="E45" i="200"/>
  <c r="H35" i="200"/>
  <c r="H34" i="200"/>
  <c r="H18" i="200"/>
  <c r="J45" i="200"/>
  <c r="F45" i="200"/>
  <c r="F44" i="200"/>
  <c r="I45" i="200"/>
  <c r="G45" i="200"/>
  <c r="E51" i="200"/>
  <c r="E52" i="200"/>
  <c r="H33" i="200"/>
  <c r="H45" i="200" l="1"/>
  <c r="H44" i="200"/>
  <c r="I53" i="110" l="1"/>
  <c r="J53" i="110"/>
  <c r="J44" i="110"/>
  <c r="I44" i="110"/>
  <c r="J35" i="110"/>
  <c r="I35" i="110"/>
  <c r="J26" i="110"/>
  <c r="I26" i="110"/>
  <c r="J17" i="110"/>
  <c r="I17" i="110"/>
  <c r="H17" i="110"/>
  <c r="D17" i="110"/>
  <c r="E17" i="110"/>
  <c r="F17" i="110"/>
  <c r="F32" i="202" l="1"/>
  <c r="F31" i="202"/>
  <c r="B27" i="169" l="1"/>
  <c r="B26" i="169"/>
  <c r="B25" i="169"/>
  <c r="B24" i="169"/>
  <c r="B23" i="169"/>
  <c r="B22" i="169"/>
  <c r="B21" i="169"/>
  <c r="C21" i="169"/>
  <c r="C22" i="169"/>
  <c r="C23" i="169"/>
  <c r="C24" i="169"/>
  <c r="C25" i="169"/>
  <c r="C26" i="169"/>
  <c r="C27" i="169"/>
  <c r="T6" i="174" l="1"/>
  <c r="R6" i="173"/>
  <c r="R6" i="172"/>
  <c r="R6" i="171"/>
  <c r="R6" i="170"/>
  <c r="R6" i="166"/>
  <c r="P371" i="89" l="1"/>
  <c r="O371" i="89"/>
  <c r="B5" i="89" l="1"/>
  <c r="B21" i="119" l="1"/>
  <c r="B6" i="122" l="1"/>
  <c r="K8" i="121" l="1"/>
  <c r="I8" i="121"/>
  <c r="F8" i="121"/>
  <c r="C8" i="121"/>
  <c r="R8" i="169" s="1"/>
  <c r="B8" i="121"/>
  <c r="H59" i="196" l="1"/>
  <c r="H58" i="196"/>
  <c r="H46" i="196"/>
  <c r="H45" i="196"/>
  <c r="H33" i="196"/>
  <c r="H32" i="196"/>
  <c r="H20" i="196"/>
  <c r="H19" i="196"/>
  <c r="E59" i="196"/>
  <c r="E58" i="196"/>
  <c r="E46" i="196"/>
  <c r="E45" i="196"/>
  <c r="E33" i="196"/>
  <c r="E32" i="196"/>
  <c r="E20" i="196"/>
  <c r="E19" i="196"/>
  <c r="G59" i="196" l="1"/>
  <c r="F59" i="196"/>
  <c r="D59" i="196"/>
  <c r="G58" i="196"/>
  <c r="J14" i="177" s="1"/>
  <c r="F58" i="196"/>
  <c r="D58" i="196"/>
  <c r="F14" i="177" s="1"/>
  <c r="G46" i="196"/>
  <c r="D46" i="196"/>
  <c r="F46" i="196" s="1"/>
  <c r="G45" i="196"/>
  <c r="I14" i="177" s="1"/>
  <c r="F45" i="196"/>
  <c r="D45" i="196"/>
  <c r="E14" i="177" s="1"/>
  <c r="D33" i="196"/>
  <c r="F33" i="196" s="1"/>
  <c r="G32" i="196"/>
  <c r="H14" i="177" s="1"/>
  <c r="D32" i="196"/>
  <c r="D20" i="196"/>
  <c r="G19" i="196"/>
  <c r="G14" i="177" s="1"/>
  <c r="D19" i="196"/>
  <c r="F9" i="196"/>
  <c r="F10" i="196"/>
  <c r="F11" i="196"/>
  <c r="F12" i="196"/>
  <c r="F13" i="196"/>
  <c r="F14" i="196"/>
  <c r="F15" i="196"/>
  <c r="F16" i="196"/>
  <c r="F17" i="196"/>
  <c r="F18" i="196"/>
  <c r="F21" i="196"/>
  <c r="F22" i="196"/>
  <c r="F23" i="196"/>
  <c r="F24" i="196"/>
  <c r="F25" i="196"/>
  <c r="F26" i="196"/>
  <c r="F27" i="196"/>
  <c r="F28" i="196"/>
  <c r="F29" i="196"/>
  <c r="F30" i="196"/>
  <c r="F31" i="196"/>
  <c r="F34" i="196"/>
  <c r="F35" i="196"/>
  <c r="F36" i="196"/>
  <c r="F37" i="196"/>
  <c r="F38" i="196"/>
  <c r="F39" i="196"/>
  <c r="F40" i="196"/>
  <c r="F41" i="196"/>
  <c r="F42" i="196"/>
  <c r="F43" i="196"/>
  <c r="F44" i="196"/>
  <c r="F47" i="196"/>
  <c r="F48" i="196"/>
  <c r="F49" i="196"/>
  <c r="F50" i="196"/>
  <c r="F51" i="196"/>
  <c r="F52" i="196"/>
  <c r="F53" i="196"/>
  <c r="F54" i="196"/>
  <c r="F55" i="196"/>
  <c r="F56" i="196"/>
  <c r="F57" i="196"/>
  <c r="F8" i="196"/>
  <c r="F32" i="196" l="1"/>
  <c r="D14" i="177"/>
  <c r="F19" i="196"/>
  <c r="C14" i="177"/>
  <c r="F20" i="196"/>
  <c r="H7" i="196" l="1"/>
  <c r="E7" i="196"/>
  <c r="G7" i="196"/>
  <c r="D7" i="196"/>
  <c r="N20" i="179" l="1"/>
  <c r="N21" i="179"/>
  <c r="N22" i="179"/>
  <c r="N23" i="179"/>
  <c r="N24" i="179"/>
  <c r="N25" i="179"/>
  <c r="N26" i="179"/>
  <c r="N27" i="179"/>
  <c r="N28" i="179"/>
  <c r="O21" i="179" s="1"/>
  <c r="N19" i="179"/>
  <c r="O20" i="179" l="1"/>
  <c r="O19" i="179"/>
  <c r="O28" i="179"/>
  <c r="O27" i="179"/>
  <c r="O23" i="179"/>
  <c r="O26" i="179"/>
  <c r="O25" i="179"/>
  <c r="O24" i="179"/>
  <c r="O22" i="179"/>
  <c r="N376" i="128"/>
  <c r="AG51" i="205" l="1"/>
  <c r="AG52" i="205"/>
  <c r="AG53" i="205"/>
  <c r="AG54" i="205"/>
  <c r="AG55" i="205"/>
  <c r="AG56" i="205"/>
  <c r="AG50" i="205"/>
  <c r="AG43" i="205"/>
  <c r="AG44" i="205"/>
  <c r="AG45" i="205"/>
  <c r="AG46" i="205"/>
  <c r="AG47" i="205"/>
  <c r="AG48" i="205"/>
  <c r="AG42" i="205"/>
  <c r="AG39" i="205"/>
  <c r="AG40" i="205"/>
  <c r="AG38" i="205"/>
  <c r="AG37" i="205"/>
  <c r="AG58" i="205" s="1"/>
  <c r="AF37" i="205"/>
  <c r="AE37" i="205"/>
  <c r="AD37" i="205"/>
  <c r="AC37" i="205"/>
  <c r="AB37" i="205"/>
  <c r="AA37" i="205"/>
  <c r="Z37" i="205"/>
  <c r="Y37" i="205"/>
  <c r="X37" i="205"/>
  <c r="AG41" i="205" l="1"/>
  <c r="AG49" i="205"/>
  <c r="U26" i="205"/>
  <c r="U27" i="205" s="1"/>
  <c r="T26" i="205"/>
  <c r="T27" i="205" l="1"/>
  <c r="AG61" i="205" s="1"/>
  <c r="AG60" i="205"/>
  <c r="AG59" i="205" l="1"/>
  <c r="A61" i="112"/>
  <c r="E62" i="112" s="1"/>
  <c r="I62" i="112" s="1"/>
  <c r="E6" i="112"/>
  <c r="I6" i="112" s="1"/>
  <c r="AF58" i="205" l="1"/>
  <c r="AF49" i="205"/>
  <c r="AF41" i="205"/>
  <c r="AE41" i="205"/>
  <c r="C26" i="205"/>
  <c r="C27" i="205" s="1"/>
  <c r="D26" i="205"/>
  <c r="D27" i="205" s="1"/>
  <c r="E26" i="205"/>
  <c r="E27" i="205" s="1"/>
  <c r="F26" i="205"/>
  <c r="F27" i="205" s="1"/>
  <c r="G26" i="205"/>
  <c r="G27" i="205" s="1"/>
  <c r="H26" i="205"/>
  <c r="H27" i="205" s="1"/>
  <c r="I26" i="205"/>
  <c r="I27" i="205" s="1"/>
  <c r="J26" i="205"/>
  <c r="J27" i="205" s="1"/>
  <c r="K26" i="205"/>
  <c r="K27" i="205" s="1"/>
  <c r="L26" i="205"/>
  <c r="L27" i="205" s="1"/>
  <c r="M26" i="205"/>
  <c r="M27" i="205" s="1"/>
  <c r="N26" i="205"/>
  <c r="N27" i="205" s="1"/>
  <c r="O26" i="205"/>
  <c r="O27" i="205" s="1"/>
  <c r="P26" i="205"/>
  <c r="P27" i="205" s="1"/>
  <c r="Q26" i="205"/>
  <c r="Q27" i="205" s="1"/>
  <c r="R26" i="205"/>
  <c r="AF60" i="205" s="1"/>
  <c r="S26" i="205"/>
  <c r="S27" i="205" s="1"/>
  <c r="B26" i="205"/>
  <c r="B27" i="205" s="1"/>
  <c r="R27" i="205" l="1"/>
  <c r="AF61" i="205" s="1"/>
  <c r="AF59" i="205" s="1"/>
  <c r="AF39" i="205"/>
  <c r="AF40" i="205"/>
  <c r="AF42" i="205"/>
  <c r="AF43" i="205"/>
  <c r="AF44" i="205"/>
  <c r="AF45" i="205"/>
  <c r="AF46" i="205"/>
  <c r="AF47" i="205"/>
  <c r="AF48" i="205"/>
  <c r="AF50" i="205"/>
  <c r="AF51" i="205"/>
  <c r="AF52" i="205"/>
  <c r="AF53" i="205"/>
  <c r="AF54" i="205"/>
  <c r="AF55" i="205"/>
  <c r="AF56" i="205"/>
  <c r="AF38" i="205"/>
  <c r="D6" i="200" l="1"/>
  <c r="I40" i="132"/>
  <c r="F6" i="200" l="1"/>
  <c r="I6" i="200" s="1"/>
  <c r="E6" i="200"/>
  <c r="G6" i="200" s="1"/>
  <c r="J6" i="200" s="1"/>
  <c r="E6" i="110"/>
  <c r="K11" i="110"/>
  <c r="K12" i="110"/>
  <c r="K13" i="110"/>
  <c r="K14" i="110"/>
  <c r="K15" i="110"/>
  <c r="K16" i="110"/>
  <c r="K20" i="110"/>
  <c r="K21" i="110"/>
  <c r="K22" i="110"/>
  <c r="K23" i="110"/>
  <c r="K24" i="110"/>
  <c r="K25" i="110"/>
  <c r="K29" i="110"/>
  <c r="K30" i="110"/>
  <c r="K31" i="110"/>
  <c r="K32" i="110"/>
  <c r="K33" i="110"/>
  <c r="K34" i="110"/>
  <c r="K38" i="110"/>
  <c r="K39" i="110"/>
  <c r="K40" i="110"/>
  <c r="K41" i="110"/>
  <c r="K42" i="110"/>
  <c r="K43" i="110"/>
  <c r="K47" i="110"/>
  <c r="K53" i="110" s="1"/>
  <c r="K48" i="110"/>
  <c r="K49" i="110"/>
  <c r="K50" i="110"/>
  <c r="K51" i="110"/>
  <c r="K52" i="110"/>
  <c r="K26" i="110" l="1"/>
  <c r="K44" i="110"/>
  <c r="K35" i="110"/>
  <c r="K17" i="110"/>
  <c r="B18" i="129" l="1"/>
  <c r="C18" i="129"/>
  <c r="D18" i="129"/>
  <c r="E18" i="129"/>
  <c r="F18" i="129"/>
  <c r="G18" i="129"/>
  <c r="H18" i="129"/>
  <c r="I18" i="129"/>
  <c r="J18" i="129"/>
  <c r="K18" i="129"/>
  <c r="L18" i="129"/>
  <c r="M18" i="129"/>
  <c r="N18" i="129"/>
  <c r="O18" i="129"/>
  <c r="P18" i="129"/>
  <c r="Q18" i="129"/>
  <c r="R18" i="129"/>
  <c r="S18" i="129"/>
  <c r="B19" i="129"/>
  <c r="C19" i="129"/>
  <c r="D19" i="129"/>
  <c r="E19" i="129"/>
  <c r="F19" i="129"/>
  <c r="G19" i="129"/>
  <c r="H19" i="129"/>
  <c r="I19" i="129"/>
  <c r="J19" i="129"/>
  <c r="K19" i="129"/>
  <c r="L19" i="129"/>
  <c r="M19" i="129"/>
  <c r="N19" i="129"/>
  <c r="O19" i="129"/>
  <c r="P19" i="129"/>
  <c r="Q19" i="129"/>
  <c r="R19" i="129"/>
  <c r="S19" i="129"/>
  <c r="B20" i="129"/>
  <c r="C20" i="129"/>
  <c r="D20" i="129"/>
  <c r="E20" i="129"/>
  <c r="F20" i="129"/>
  <c r="G20" i="129"/>
  <c r="H20" i="129"/>
  <c r="I20" i="129"/>
  <c r="J20" i="129"/>
  <c r="K20" i="129"/>
  <c r="L20" i="129"/>
  <c r="M20" i="129"/>
  <c r="N20" i="129"/>
  <c r="O20" i="129"/>
  <c r="P20" i="129"/>
  <c r="Q20" i="129"/>
  <c r="R20" i="129"/>
  <c r="S20" i="129"/>
  <c r="B21" i="129"/>
  <c r="C21" i="129"/>
  <c r="D21" i="129"/>
  <c r="E21" i="129"/>
  <c r="F21" i="129"/>
  <c r="G21" i="129"/>
  <c r="H21" i="129"/>
  <c r="I21" i="129"/>
  <c r="J21" i="129"/>
  <c r="K21" i="129"/>
  <c r="L21" i="129"/>
  <c r="M21" i="129"/>
  <c r="N21" i="129"/>
  <c r="O21" i="129"/>
  <c r="P21" i="129"/>
  <c r="Q21" i="129"/>
  <c r="R21" i="129"/>
  <c r="S21" i="129"/>
  <c r="B22" i="129"/>
  <c r="C22" i="129"/>
  <c r="D22" i="129"/>
  <c r="E22" i="129"/>
  <c r="F22" i="129"/>
  <c r="G22" i="129"/>
  <c r="H22" i="129"/>
  <c r="I22" i="129"/>
  <c r="J22" i="129"/>
  <c r="K22" i="129"/>
  <c r="L22" i="129"/>
  <c r="M22" i="129"/>
  <c r="N22" i="129"/>
  <c r="O22" i="129"/>
  <c r="P22" i="129"/>
  <c r="Q22" i="129"/>
  <c r="R22" i="129"/>
  <c r="S22" i="129"/>
  <c r="B23" i="129"/>
  <c r="C23" i="129"/>
  <c r="D23" i="129"/>
  <c r="E23" i="129"/>
  <c r="F23" i="129"/>
  <c r="G23" i="129"/>
  <c r="H23" i="129"/>
  <c r="I23" i="129"/>
  <c r="J23" i="129"/>
  <c r="K23" i="129"/>
  <c r="L23" i="129"/>
  <c r="M23" i="129"/>
  <c r="N23" i="129"/>
  <c r="O23" i="129"/>
  <c r="P23" i="129"/>
  <c r="Q23" i="129"/>
  <c r="R23" i="129"/>
  <c r="S23" i="129"/>
  <c r="B24" i="129"/>
  <c r="B29" i="129" s="1"/>
  <c r="C24" i="129"/>
  <c r="B30" i="129" s="1"/>
  <c r="D24" i="129"/>
  <c r="E24" i="129"/>
  <c r="C29" i="129" s="1"/>
  <c r="F24" i="129"/>
  <c r="C30" i="129" s="1"/>
  <c r="G24" i="129"/>
  <c r="H24" i="129"/>
  <c r="D29" i="129" s="1"/>
  <c r="I24" i="129"/>
  <c r="J24" i="129"/>
  <c r="D30" i="129" s="1"/>
  <c r="K24" i="129"/>
  <c r="L24" i="129"/>
  <c r="M24" i="129"/>
  <c r="N24" i="129"/>
  <c r="O24" i="129"/>
  <c r="P24" i="129"/>
  <c r="Q24" i="129"/>
  <c r="R24" i="129"/>
  <c r="S24" i="129"/>
  <c r="O376" i="128" l="1"/>
  <c r="P376" i="128"/>
  <c r="Q376" i="128"/>
  <c r="R376" i="128"/>
  <c r="S376" i="128"/>
  <c r="M77" i="209" l="1"/>
  <c r="L77" i="209"/>
  <c r="G77" i="209"/>
  <c r="F77" i="209"/>
  <c r="P77" i="209" l="1"/>
  <c r="Q77" i="209"/>
  <c r="A64" i="134"/>
  <c r="A65" i="134"/>
  <c r="A66" i="134"/>
  <c r="A67" i="134"/>
  <c r="A68" i="134"/>
  <c r="A69" i="134"/>
  <c r="A70" i="134"/>
  <c r="A71" i="134"/>
  <c r="A72" i="134"/>
  <c r="A73" i="134"/>
  <c r="A74" i="134"/>
  <c r="A75" i="134"/>
  <c r="A76" i="134"/>
  <c r="A77" i="134"/>
  <c r="A78" i="134"/>
  <c r="A79" i="134"/>
  <c r="A80" i="134"/>
  <c r="A81" i="134"/>
  <c r="A82" i="134"/>
  <c r="A63" i="134"/>
  <c r="O85" i="134"/>
  <c r="N85" i="134"/>
  <c r="M85" i="134"/>
  <c r="L85" i="134"/>
  <c r="K85" i="134"/>
  <c r="J85" i="134"/>
  <c r="I85" i="134"/>
  <c r="H85" i="134"/>
  <c r="G85" i="134"/>
  <c r="F85" i="134"/>
  <c r="E85" i="134"/>
  <c r="D85" i="134"/>
  <c r="C85" i="134"/>
  <c r="B85" i="134"/>
  <c r="Q82" i="134"/>
  <c r="Q95" i="134" s="1"/>
  <c r="O82" i="134"/>
  <c r="O95" i="134" s="1"/>
  <c r="N82" i="134"/>
  <c r="N95" i="134" s="1"/>
  <c r="M82" i="134"/>
  <c r="M95" i="134" s="1"/>
  <c r="L82" i="134"/>
  <c r="L95" i="134" s="1"/>
  <c r="K82" i="134"/>
  <c r="K95" i="134" s="1"/>
  <c r="J82" i="134"/>
  <c r="J95" i="134" s="1"/>
  <c r="I82" i="134"/>
  <c r="I95" i="134" s="1"/>
  <c r="H82" i="134"/>
  <c r="H95" i="134" s="1"/>
  <c r="G82" i="134"/>
  <c r="G95" i="134" s="1"/>
  <c r="F82" i="134"/>
  <c r="F95" i="134" s="1"/>
  <c r="E82" i="134"/>
  <c r="E95" i="134" s="1"/>
  <c r="D82" i="134"/>
  <c r="D95" i="134" s="1"/>
  <c r="C82" i="134"/>
  <c r="C95" i="134" s="1"/>
  <c r="B82" i="134"/>
  <c r="B95" i="134" s="1"/>
  <c r="Q81" i="134"/>
  <c r="O81" i="134"/>
  <c r="N81" i="134"/>
  <c r="M81" i="134"/>
  <c r="L81" i="134"/>
  <c r="K81" i="134"/>
  <c r="J81" i="134"/>
  <c r="I81" i="134"/>
  <c r="H81" i="134"/>
  <c r="G81" i="134"/>
  <c r="F81" i="134"/>
  <c r="E81" i="134"/>
  <c r="D81" i="134"/>
  <c r="C81" i="134"/>
  <c r="B81" i="134"/>
  <c r="Q80" i="134"/>
  <c r="O80" i="134"/>
  <c r="N80" i="134"/>
  <c r="M80" i="134"/>
  <c r="L80" i="134"/>
  <c r="K80" i="134"/>
  <c r="J80" i="134"/>
  <c r="I80" i="134"/>
  <c r="H80" i="134"/>
  <c r="G80" i="134"/>
  <c r="F80" i="134"/>
  <c r="E80" i="134"/>
  <c r="D80" i="134"/>
  <c r="C80" i="134"/>
  <c r="B80" i="134"/>
  <c r="Q79" i="134"/>
  <c r="O79" i="134"/>
  <c r="N79" i="134"/>
  <c r="M79" i="134"/>
  <c r="L79" i="134"/>
  <c r="K79" i="134"/>
  <c r="J79" i="134"/>
  <c r="I79" i="134"/>
  <c r="H79" i="134"/>
  <c r="G79" i="134"/>
  <c r="F79" i="134"/>
  <c r="E79" i="134"/>
  <c r="D79" i="134"/>
  <c r="C79" i="134"/>
  <c r="B79" i="134"/>
  <c r="Q78" i="134"/>
  <c r="O78" i="134"/>
  <c r="N78" i="134"/>
  <c r="M78" i="134"/>
  <c r="L78" i="134"/>
  <c r="K78" i="134"/>
  <c r="J78" i="134"/>
  <c r="I78" i="134"/>
  <c r="H78" i="134"/>
  <c r="G78" i="134"/>
  <c r="F78" i="134"/>
  <c r="E78" i="134"/>
  <c r="D78" i="134"/>
  <c r="C78" i="134"/>
  <c r="B78" i="134"/>
  <c r="Q77" i="134"/>
  <c r="O77" i="134"/>
  <c r="N77" i="134"/>
  <c r="M77" i="134"/>
  <c r="L77" i="134"/>
  <c r="K77" i="134"/>
  <c r="J77" i="134"/>
  <c r="I77" i="134"/>
  <c r="H77" i="134"/>
  <c r="G77" i="134"/>
  <c r="F77" i="134"/>
  <c r="E77" i="134"/>
  <c r="D77" i="134"/>
  <c r="C77" i="134"/>
  <c r="B77" i="134"/>
  <c r="Q76" i="134"/>
  <c r="O76" i="134"/>
  <c r="N76" i="134"/>
  <c r="M76" i="134"/>
  <c r="L76" i="134"/>
  <c r="K76" i="134"/>
  <c r="J76" i="134"/>
  <c r="I76" i="134"/>
  <c r="H76" i="134"/>
  <c r="G76" i="134"/>
  <c r="F76" i="134"/>
  <c r="E76" i="134"/>
  <c r="D76" i="134"/>
  <c r="C76" i="134"/>
  <c r="B76" i="134"/>
  <c r="P75" i="134"/>
  <c r="R75" i="134" s="1"/>
  <c r="P74" i="134"/>
  <c r="R74" i="134" s="1"/>
  <c r="P73" i="134"/>
  <c r="P72" i="134"/>
  <c r="P71" i="134"/>
  <c r="R71" i="134" s="1"/>
  <c r="P70" i="134"/>
  <c r="R70" i="134" s="1"/>
  <c r="P69" i="134"/>
  <c r="R69" i="134" s="1"/>
  <c r="P68" i="134"/>
  <c r="P67" i="134"/>
  <c r="R67" i="134" s="1"/>
  <c r="P66" i="134"/>
  <c r="R66" i="134" s="1"/>
  <c r="P65" i="134"/>
  <c r="R65" i="134" s="1"/>
  <c r="P64" i="134"/>
  <c r="I6" i="150"/>
  <c r="J6" i="150"/>
  <c r="K6" i="150"/>
  <c r="L6" i="150"/>
  <c r="M6" i="150"/>
  <c r="N6" i="150"/>
  <c r="O6" i="150"/>
  <c r="I7" i="150"/>
  <c r="J7" i="150"/>
  <c r="K7" i="150"/>
  <c r="L7" i="150"/>
  <c r="M7" i="150"/>
  <c r="N7" i="150"/>
  <c r="O7" i="150"/>
  <c r="I8" i="150"/>
  <c r="J8" i="150"/>
  <c r="K8" i="150"/>
  <c r="L8" i="150"/>
  <c r="M8" i="150"/>
  <c r="N8" i="150"/>
  <c r="O8" i="150"/>
  <c r="I9" i="150"/>
  <c r="J9" i="150"/>
  <c r="K9" i="150"/>
  <c r="L9" i="150"/>
  <c r="M9" i="150"/>
  <c r="N9" i="150"/>
  <c r="O9" i="150"/>
  <c r="O5" i="150"/>
  <c r="N5" i="150"/>
  <c r="M5" i="150"/>
  <c r="L5" i="150"/>
  <c r="K5" i="150"/>
  <c r="J5" i="150"/>
  <c r="I5" i="150"/>
  <c r="H5" i="150"/>
  <c r="H114" i="112"/>
  <c r="G111" i="112"/>
  <c r="K113" i="112"/>
  <c r="H113" i="112"/>
  <c r="G113" i="112"/>
  <c r="K112" i="112"/>
  <c r="H112" i="112"/>
  <c r="K111" i="112"/>
  <c r="H111" i="112"/>
  <c r="K110" i="112"/>
  <c r="H110" i="112"/>
  <c r="G110" i="112"/>
  <c r="K109" i="112"/>
  <c r="H109" i="112"/>
  <c r="G109" i="112"/>
  <c r="G105" i="112"/>
  <c r="K106" i="112"/>
  <c r="H106" i="112"/>
  <c r="G106" i="112"/>
  <c r="K105" i="112"/>
  <c r="H105" i="112"/>
  <c r="K104" i="112"/>
  <c r="H104" i="112"/>
  <c r="K103" i="112"/>
  <c r="H103" i="112"/>
  <c r="K102" i="112"/>
  <c r="H102" i="112"/>
  <c r="G98" i="112"/>
  <c r="K99" i="112"/>
  <c r="H99" i="112"/>
  <c r="K98" i="112"/>
  <c r="H98" i="112"/>
  <c r="K97" i="112"/>
  <c r="H97" i="112"/>
  <c r="K96" i="112"/>
  <c r="H96" i="112"/>
  <c r="K95" i="112"/>
  <c r="H95" i="112"/>
  <c r="H93" i="112"/>
  <c r="K92" i="112"/>
  <c r="H92" i="112"/>
  <c r="K91" i="112"/>
  <c r="H91" i="112"/>
  <c r="K90" i="112"/>
  <c r="H90" i="112"/>
  <c r="K89" i="112"/>
  <c r="H89" i="112"/>
  <c r="K88" i="112"/>
  <c r="H88" i="112"/>
  <c r="G83" i="112"/>
  <c r="K85" i="112"/>
  <c r="H85" i="112"/>
  <c r="K84" i="112"/>
  <c r="H84" i="112"/>
  <c r="K83" i="112"/>
  <c r="H83" i="112"/>
  <c r="K82" i="112"/>
  <c r="H82" i="112"/>
  <c r="K81" i="112"/>
  <c r="H81" i="112"/>
  <c r="G81" i="112"/>
  <c r="H79" i="112"/>
  <c r="G77" i="112"/>
  <c r="K78" i="112"/>
  <c r="H78" i="112"/>
  <c r="G78" i="112"/>
  <c r="K77" i="112"/>
  <c r="H77" i="112"/>
  <c r="K76" i="112"/>
  <c r="H76" i="112"/>
  <c r="K75" i="112"/>
  <c r="H75" i="112"/>
  <c r="K74" i="112"/>
  <c r="H74" i="112"/>
  <c r="G70" i="112"/>
  <c r="K71" i="112"/>
  <c r="H71" i="112"/>
  <c r="K70" i="112"/>
  <c r="H70" i="112"/>
  <c r="K69" i="112"/>
  <c r="H69" i="112"/>
  <c r="K68" i="112"/>
  <c r="H68" i="112"/>
  <c r="K67" i="112"/>
  <c r="H67" i="112"/>
  <c r="AE61" i="205"/>
  <c r="AD61" i="205"/>
  <c r="AC61" i="205"/>
  <c r="AB61" i="205"/>
  <c r="AA61" i="205"/>
  <c r="Z61" i="205"/>
  <c r="Y61" i="205"/>
  <c r="X61" i="205"/>
  <c r="AE60" i="205"/>
  <c r="AD60" i="205"/>
  <c r="AC60" i="205"/>
  <c r="AB60" i="205"/>
  <c r="AA60" i="205"/>
  <c r="Z60" i="205"/>
  <c r="Z59" i="205" s="1"/>
  <c r="Y60" i="205"/>
  <c r="X60" i="205"/>
  <c r="W60" i="205"/>
  <c r="W59" i="205"/>
  <c r="AE58" i="205"/>
  <c r="AD58" i="205"/>
  <c r="AC58" i="205"/>
  <c r="AB58" i="205"/>
  <c r="AA58" i="205"/>
  <c r="Z58" i="205"/>
  <c r="Y58" i="205"/>
  <c r="X58" i="205"/>
  <c r="AE56" i="205"/>
  <c r="AD56" i="205"/>
  <c r="AC56" i="205"/>
  <c r="AB56" i="205"/>
  <c r="AA56" i="205"/>
  <c r="Z56" i="205"/>
  <c r="Y56" i="205"/>
  <c r="X56" i="205"/>
  <c r="W56" i="205"/>
  <c r="AE55" i="205"/>
  <c r="AD55" i="205"/>
  <c r="AC55" i="205"/>
  <c r="AB55" i="205"/>
  <c r="AA55" i="205"/>
  <c r="Z55" i="205"/>
  <c r="Y55" i="205"/>
  <c r="X55" i="205"/>
  <c r="W55" i="205"/>
  <c r="AE54" i="205"/>
  <c r="AD54" i="205"/>
  <c r="AC54" i="205"/>
  <c r="AB54" i="205"/>
  <c r="AA54" i="205"/>
  <c r="Z54" i="205"/>
  <c r="Y54" i="205"/>
  <c r="X54" i="205"/>
  <c r="W54" i="205"/>
  <c r="AE53" i="205"/>
  <c r="AD53" i="205"/>
  <c r="AC53" i="205"/>
  <c r="AB53" i="205"/>
  <c r="AA53" i="205"/>
  <c r="Z53" i="205"/>
  <c r="Y53" i="205"/>
  <c r="X53" i="205"/>
  <c r="W53" i="205"/>
  <c r="AE52" i="205"/>
  <c r="AD52" i="205"/>
  <c r="AC52" i="205"/>
  <c r="AB52" i="205"/>
  <c r="AA52" i="205"/>
  <c r="Z52" i="205"/>
  <c r="Y52" i="205"/>
  <c r="X52" i="205"/>
  <c r="W52" i="205"/>
  <c r="AE51" i="205"/>
  <c r="AD51" i="205"/>
  <c r="AC51" i="205"/>
  <c r="AB51" i="205"/>
  <c r="AA51" i="205"/>
  <c r="Z51" i="205"/>
  <c r="Y51" i="205"/>
  <c r="X51" i="205"/>
  <c r="W51" i="205"/>
  <c r="AE50" i="205"/>
  <c r="AD50" i="205"/>
  <c r="AC50" i="205"/>
  <c r="AB50" i="205"/>
  <c r="AA50" i="205"/>
  <c r="Z50" i="205"/>
  <c r="Y50" i="205"/>
  <c r="X50" i="205"/>
  <c r="W50" i="205"/>
  <c r="AE49" i="205"/>
  <c r="AD49" i="205"/>
  <c r="AC49" i="205"/>
  <c r="AB49" i="205"/>
  <c r="AA49" i="205"/>
  <c r="Z49" i="205"/>
  <c r="Y49" i="205"/>
  <c r="X49" i="205"/>
  <c r="AE48" i="205"/>
  <c r="AD48" i="205"/>
  <c r="AC48" i="205"/>
  <c r="AB48" i="205"/>
  <c r="AA48" i="205"/>
  <c r="Z48" i="205"/>
  <c r="Y48" i="205"/>
  <c r="X48" i="205"/>
  <c r="W48" i="205"/>
  <c r="AE47" i="205"/>
  <c r="AD47" i="205"/>
  <c r="AC47" i="205"/>
  <c r="AB47" i="205"/>
  <c r="AA47" i="205"/>
  <c r="Z47" i="205"/>
  <c r="Y47" i="205"/>
  <c r="X47" i="205"/>
  <c r="W47" i="205"/>
  <c r="AE46" i="205"/>
  <c r="AD46" i="205"/>
  <c r="AC46" i="205"/>
  <c r="AB46" i="205"/>
  <c r="AA46" i="205"/>
  <c r="Z46" i="205"/>
  <c r="Y46" i="205"/>
  <c r="X46" i="205"/>
  <c r="W46" i="205"/>
  <c r="AE45" i="205"/>
  <c r="AD45" i="205"/>
  <c r="AC45" i="205"/>
  <c r="AB45" i="205"/>
  <c r="AA45" i="205"/>
  <c r="Z45" i="205"/>
  <c r="Y45" i="205"/>
  <c r="X45" i="205"/>
  <c r="W45" i="205"/>
  <c r="AE44" i="205"/>
  <c r="AD44" i="205"/>
  <c r="AC44" i="205"/>
  <c r="AB44" i="205"/>
  <c r="AA44" i="205"/>
  <c r="Z44" i="205"/>
  <c r="Y44" i="205"/>
  <c r="X44" i="205"/>
  <c r="W44" i="205"/>
  <c r="AE43" i="205"/>
  <c r="AD43" i="205"/>
  <c r="AC43" i="205"/>
  <c r="AB43" i="205"/>
  <c r="AA43" i="205"/>
  <c r="Z43" i="205"/>
  <c r="Y43" i="205"/>
  <c r="X43" i="205"/>
  <c r="W43" i="205"/>
  <c r="AE42" i="205"/>
  <c r="AD42" i="205"/>
  <c r="AC42" i="205"/>
  <c r="AB42" i="205"/>
  <c r="AA42" i="205"/>
  <c r="Z42" i="205"/>
  <c r="Y42" i="205"/>
  <c r="X42" i="205"/>
  <c r="W42" i="205"/>
  <c r="AD41" i="205"/>
  <c r="AC41" i="205"/>
  <c r="AB41" i="205"/>
  <c r="AA41" i="205"/>
  <c r="Z41" i="205"/>
  <c r="Y41" i="205"/>
  <c r="X41" i="205"/>
  <c r="AE40" i="205"/>
  <c r="AD40" i="205"/>
  <c r="AC40" i="205"/>
  <c r="AB40" i="205"/>
  <c r="AA40" i="205"/>
  <c r="Z40" i="205"/>
  <c r="Y40" i="205"/>
  <c r="X40" i="205"/>
  <c r="W40" i="205"/>
  <c r="AE39" i="205"/>
  <c r="AD39" i="205"/>
  <c r="AC39" i="205"/>
  <c r="AB39" i="205"/>
  <c r="AA39" i="205"/>
  <c r="Z39" i="205"/>
  <c r="Y39" i="205"/>
  <c r="X39" i="205"/>
  <c r="W39" i="205"/>
  <c r="AE38" i="205"/>
  <c r="AD38" i="205"/>
  <c r="AC38" i="205"/>
  <c r="AB38" i="205"/>
  <c r="AA38" i="205"/>
  <c r="Z38" i="205"/>
  <c r="Y38" i="205"/>
  <c r="X38" i="205"/>
  <c r="W38" i="205"/>
  <c r="AE59" i="205" l="1"/>
  <c r="K107" i="112"/>
  <c r="P79" i="134"/>
  <c r="AD59" i="205"/>
  <c r="G112" i="112"/>
  <c r="G114" i="112" s="1"/>
  <c r="R73" i="134"/>
  <c r="R79" i="134" s="1"/>
  <c r="P77" i="134"/>
  <c r="H72" i="112"/>
  <c r="G71" i="112"/>
  <c r="G92" i="112"/>
  <c r="G84" i="112"/>
  <c r="H86" i="112"/>
  <c r="G82" i="112"/>
  <c r="G85" i="112"/>
  <c r="K79" i="112"/>
  <c r="K72" i="112"/>
  <c r="K93" i="112"/>
  <c r="Y59" i="205"/>
  <c r="AA59" i="205"/>
  <c r="AC59" i="205"/>
  <c r="P82" i="134"/>
  <c r="P81" i="134"/>
  <c r="P78" i="134"/>
  <c r="K86" i="112"/>
  <c r="G99" i="112"/>
  <c r="K114" i="112"/>
  <c r="K100" i="112"/>
  <c r="H107" i="112"/>
  <c r="H100" i="112"/>
  <c r="P95" i="134"/>
  <c r="R64" i="134"/>
  <c r="R68" i="134"/>
  <c r="R77" i="134" s="1"/>
  <c r="R72" i="134"/>
  <c r="P76" i="134"/>
  <c r="P80" i="134"/>
  <c r="G88" i="112"/>
  <c r="G89" i="112"/>
  <c r="G90" i="112"/>
  <c r="G91" i="112"/>
  <c r="G67" i="112"/>
  <c r="G68" i="112"/>
  <c r="G69" i="112"/>
  <c r="G95" i="112"/>
  <c r="G96" i="112"/>
  <c r="G97" i="112"/>
  <c r="G74" i="112"/>
  <c r="G75" i="112"/>
  <c r="G76" i="112"/>
  <c r="G102" i="112"/>
  <c r="G103" i="112"/>
  <c r="G104" i="112"/>
  <c r="AB59" i="205"/>
  <c r="X59" i="205"/>
  <c r="R81" i="134" l="1"/>
  <c r="G86" i="112"/>
  <c r="G100" i="112"/>
  <c r="R78" i="134"/>
  <c r="R82" i="134"/>
  <c r="R95" i="134" s="1"/>
  <c r="R80" i="134"/>
  <c r="R76" i="134"/>
  <c r="G79" i="112"/>
  <c r="G107" i="112"/>
  <c r="G72" i="112"/>
  <c r="G93" i="112"/>
  <c r="E58" i="52" l="1"/>
  <c r="E57" i="52"/>
  <c r="E56" i="52"/>
  <c r="E55" i="52"/>
  <c r="E53" i="52"/>
  <c r="E52" i="52"/>
  <c r="E51" i="52"/>
  <c r="E50" i="52"/>
  <c r="E49" i="52"/>
  <c r="E48" i="52"/>
  <c r="E47" i="52"/>
  <c r="E46" i="52"/>
  <c r="E45" i="52"/>
  <c r="E44" i="52"/>
  <c r="E43" i="52"/>
  <c r="E42" i="52"/>
  <c r="E40" i="52"/>
  <c r="E39" i="52"/>
  <c r="E38" i="52"/>
  <c r="E37" i="52"/>
  <c r="E32" i="52"/>
  <c r="E28" i="52"/>
  <c r="E27" i="52"/>
  <c r="E26" i="52"/>
  <c r="E24" i="52"/>
  <c r="E21" i="52"/>
  <c r="E18" i="52"/>
  <c r="E15" i="52"/>
  <c r="E14" i="52"/>
  <c r="E10" i="52"/>
  <c r="E9" i="52"/>
  <c r="E8" i="52"/>
  <c r="E7" i="52"/>
  <c r="E6" i="52"/>
  <c r="A21" i="52" l="1"/>
  <c r="B21" i="52"/>
  <c r="A42" i="52"/>
  <c r="B42" i="52"/>
  <c r="A44" i="52"/>
  <c r="B44" i="52"/>
  <c r="A46" i="52"/>
  <c r="B46" i="52"/>
  <c r="A39" i="52"/>
  <c r="B39" i="52"/>
  <c r="A38" i="52"/>
  <c r="B38" i="52"/>
  <c r="A37" i="52"/>
  <c r="B37" i="52"/>
  <c r="A32" i="52"/>
  <c r="B32" i="52"/>
  <c r="A26" i="52"/>
  <c r="B26" i="52"/>
  <c r="A24" i="52"/>
  <c r="B24" i="52"/>
  <c r="B18" i="52"/>
  <c r="A18" i="52"/>
  <c r="B8" i="52"/>
  <c r="A8" i="52"/>
  <c r="B9" i="52"/>
  <c r="A9" i="52"/>
  <c r="A10" i="52"/>
  <c r="B10" i="52"/>
  <c r="A6" i="52"/>
  <c r="B6" i="52"/>
  <c r="B55" i="52"/>
  <c r="A55" i="52"/>
  <c r="B52" i="52"/>
  <c r="A52" i="52"/>
  <c r="B43" i="52"/>
  <c r="A43" i="52"/>
  <c r="A47" i="52"/>
  <c r="B47" i="52"/>
  <c r="B58" i="52"/>
  <c r="A58" i="52"/>
  <c r="A50" i="52"/>
  <c r="B50" i="52"/>
  <c r="E31" i="52"/>
  <c r="E25" i="52"/>
  <c r="E17" i="52"/>
  <c r="E11" i="52"/>
  <c r="E54" i="52"/>
  <c r="E41" i="52"/>
  <c r="E36" i="52"/>
  <c r="E35" i="52"/>
  <c r="E34" i="52"/>
  <c r="E33" i="52"/>
  <c r="E30" i="52"/>
  <c r="E29" i="52"/>
  <c r="E23" i="52"/>
  <c r="E22" i="52"/>
  <c r="E20" i="52"/>
  <c r="E19" i="52"/>
  <c r="E16" i="52"/>
  <c r="E13" i="52"/>
  <c r="E12" i="52"/>
  <c r="E5" i="52"/>
  <c r="E4" i="52"/>
  <c r="E3" i="52"/>
  <c r="A36" i="52" l="1"/>
  <c r="B36" i="52"/>
  <c r="A35" i="52"/>
  <c r="B35" i="52"/>
  <c r="A34" i="52"/>
  <c r="B34" i="52"/>
  <c r="A33" i="52"/>
  <c r="B33" i="52"/>
  <c r="A31" i="52"/>
  <c r="B31" i="52"/>
  <c r="A25" i="52"/>
  <c r="B25" i="52"/>
  <c r="A23" i="52"/>
  <c r="B23" i="52"/>
  <c r="A22" i="52"/>
  <c r="B22" i="52"/>
  <c r="A19" i="52"/>
  <c r="B19" i="52"/>
  <c r="B17" i="52"/>
  <c r="A17" i="52"/>
  <c r="B16" i="52"/>
  <c r="A16" i="52"/>
  <c r="B13" i="52"/>
  <c r="A13" i="52"/>
  <c r="B5" i="52"/>
  <c r="A5" i="52"/>
  <c r="A41" i="52"/>
  <c r="B41" i="52"/>
  <c r="C26" i="204"/>
  <c r="C27" i="204"/>
  <c r="C28" i="204"/>
  <c r="C29" i="204"/>
  <c r="C30" i="204"/>
  <c r="C31" i="204"/>
  <c r="C32" i="204"/>
  <c r="C33" i="204"/>
  <c r="C34" i="204"/>
  <c r="C25" i="204"/>
  <c r="C42" i="114" l="1"/>
  <c r="K27" i="114" s="1"/>
  <c r="K16" i="114" l="1"/>
  <c r="K20" i="114"/>
  <c r="K24" i="114"/>
  <c r="K17" i="114"/>
  <c r="K21" i="114"/>
  <c r="K25" i="114"/>
  <c r="K14" i="114"/>
  <c r="K18" i="114"/>
  <c r="K22" i="114"/>
  <c r="K26" i="114"/>
  <c r="K15" i="114"/>
  <c r="K19" i="114"/>
  <c r="K23" i="114"/>
  <c r="O53" i="208"/>
  <c r="O54" i="208"/>
  <c r="O52" i="208"/>
  <c r="K28" i="114" l="1"/>
  <c r="P47" i="208"/>
  <c r="Q47" i="208"/>
  <c r="R47" i="208"/>
  <c r="S47" i="208"/>
  <c r="T47" i="208"/>
  <c r="U47" i="208"/>
  <c r="V47" i="208"/>
  <c r="W47" i="208"/>
  <c r="X47" i="208"/>
  <c r="Y47" i="208"/>
  <c r="W54" i="208" l="1"/>
  <c r="W52" i="208"/>
  <c r="W53" i="208"/>
  <c r="S54" i="208"/>
  <c r="S52" i="208"/>
  <c r="S53" i="208"/>
  <c r="R52" i="208"/>
  <c r="R53" i="208"/>
  <c r="R54" i="208"/>
  <c r="Y53" i="208"/>
  <c r="Y54" i="208"/>
  <c r="Y52" i="208"/>
  <c r="U53" i="208"/>
  <c r="U54" i="208"/>
  <c r="U52" i="208"/>
  <c r="U55" i="208" s="1"/>
  <c r="Q53" i="208"/>
  <c r="Q54" i="208"/>
  <c r="Q52" i="208"/>
  <c r="V52" i="208"/>
  <c r="V53" i="208"/>
  <c r="V54" i="208"/>
  <c r="X54" i="208"/>
  <c r="X52" i="208"/>
  <c r="X53" i="208"/>
  <c r="T54" i="208"/>
  <c r="T52" i="208"/>
  <c r="T53" i="208"/>
  <c r="P53" i="208"/>
  <c r="P54" i="208"/>
  <c r="P52" i="208"/>
  <c r="X55" i="208" l="1"/>
  <c r="R55" i="208"/>
  <c r="V55" i="208"/>
  <c r="P55" i="208"/>
  <c r="Q55" i="208"/>
  <c r="Y55" i="208"/>
  <c r="T55" i="208"/>
  <c r="W55" i="208"/>
  <c r="S55" i="208"/>
  <c r="T23" i="124" l="1"/>
  <c r="U23" i="124"/>
  <c r="V23" i="124"/>
  <c r="W23" i="124"/>
  <c r="X23" i="124"/>
  <c r="Y23" i="124"/>
  <c r="Z23" i="124"/>
  <c r="AA23" i="124"/>
  <c r="AB23" i="124"/>
  <c r="AC23" i="124"/>
  <c r="AD23" i="124"/>
  <c r="AE23" i="124"/>
  <c r="T24" i="124"/>
  <c r="U24" i="124"/>
  <c r="V24" i="124"/>
  <c r="W24" i="124"/>
  <c r="X24" i="124"/>
  <c r="Y24" i="124"/>
  <c r="Z24" i="124"/>
  <c r="AA24" i="124"/>
  <c r="AB24" i="124"/>
  <c r="AC24" i="124"/>
  <c r="AD24" i="124"/>
  <c r="AE24" i="124"/>
  <c r="T25" i="124"/>
  <c r="U25" i="124"/>
  <c r="V25" i="124"/>
  <c r="W25" i="124"/>
  <c r="X25" i="124"/>
  <c r="Y25" i="124"/>
  <c r="Z25" i="124"/>
  <c r="AA25" i="124"/>
  <c r="AB25" i="124"/>
  <c r="AC25" i="124"/>
  <c r="AD25" i="124"/>
  <c r="AE25" i="124"/>
  <c r="T26" i="124"/>
  <c r="U26" i="124"/>
  <c r="V26" i="124"/>
  <c r="W26" i="124"/>
  <c r="X26" i="124"/>
  <c r="Y26" i="124"/>
  <c r="Z26" i="124"/>
  <c r="AA26" i="124"/>
  <c r="AB26" i="124"/>
  <c r="AC26" i="124"/>
  <c r="AD26" i="124"/>
  <c r="AE26" i="124"/>
  <c r="T27" i="124"/>
  <c r="U27" i="124"/>
  <c r="V27" i="124"/>
  <c r="W27" i="124"/>
  <c r="X27" i="124"/>
  <c r="Y27" i="124"/>
  <c r="Z27" i="124"/>
  <c r="AA27" i="124"/>
  <c r="AB27" i="124"/>
  <c r="AC27" i="124"/>
  <c r="AD27" i="124"/>
  <c r="AE27" i="124"/>
  <c r="T28" i="124"/>
  <c r="U28" i="124"/>
  <c r="V28" i="124"/>
  <c r="W28" i="124"/>
  <c r="X28" i="124"/>
  <c r="Y28" i="124"/>
  <c r="Z28" i="124"/>
  <c r="AA28" i="124"/>
  <c r="AB28" i="124"/>
  <c r="AC28" i="124"/>
  <c r="AD28" i="124"/>
  <c r="AE28" i="124"/>
  <c r="T29" i="124"/>
  <c r="U29" i="124"/>
  <c r="V29" i="124"/>
  <c r="W29" i="124"/>
  <c r="X29" i="124"/>
  <c r="Y29" i="124"/>
  <c r="Z29" i="124"/>
  <c r="AA29" i="124"/>
  <c r="AB29" i="124"/>
  <c r="AC29" i="124"/>
  <c r="AD29" i="124"/>
  <c r="AE29" i="124"/>
  <c r="T30" i="124"/>
  <c r="U30" i="124"/>
  <c r="V30" i="124"/>
  <c r="W30" i="124"/>
  <c r="X30" i="124"/>
  <c r="Y30" i="124"/>
  <c r="Z30" i="124"/>
  <c r="AA30" i="124"/>
  <c r="AB30" i="124"/>
  <c r="AC30" i="124"/>
  <c r="AD30" i="124"/>
  <c r="AE30" i="124"/>
  <c r="T31" i="124"/>
  <c r="U31" i="124"/>
  <c r="V31" i="124"/>
  <c r="W31" i="124"/>
  <c r="X31" i="124"/>
  <c r="Y31" i="124"/>
  <c r="Z31" i="124"/>
  <c r="AA31" i="124"/>
  <c r="AB31" i="124"/>
  <c r="AC31" i="124"/>
  <c r="AD31" i="124"/>
  <c r="AE31" i="124"/>
  <c r="U22" i="124"/>
  <c r="V22" i="124"/>
  <c r="W22" i="124"/>
  <c r="X22" i="124"/>
  <c r="Y22" i="124"/>
  <c r="Z22" i="124"/>
  <c r="AA22" i="124"/>
  <c r="AB22" i="124"/>
  <c r="AC22" i="124"/>
  <c r="AD22" i="124"/>
  <c r="AE22" i="124"/>
  <c r="T22" i="124"/>
  <c r="B17" i="193" l="1"/>
  <c r="C17" i="193"/>
  <c r="D17" i="193"/>
  <c r="E17" i="193"/>
  <c r="F17" i="193"/>
  <c r="G17" i="193"/>
  <c r="H17" i="193"/>
  <c r="I17" i="193"/>
  <c r="J17" i="193"/>
  <c r="K17" i="193"/>
  <c r="L17" i="193"/>
  <c r="M17" i="193"/>
  <c r="N17" i="193"/>
  <c r="B18" i="193"/>
  <c r="C18" i="193"/>
  <c r="D18" i="193"/>
  <c r="E18" i="193"/>
  <c r="F18" i="193"/>
  <c r="G18" i="193"/>
  <c r="H18" i="193"/>
  <c r="I18" i="193"/>
  <c r="J18" i="193"/>
  <c r="K18" i="193"/>
  <c r="L18" i="193"/>
  <c r="M18" i="193"/>
  <c r="N18" i="193"/>
  <c r="B19" i="193"/>
  <c r="C19" i="193"/>
  <c r="D19" i="193"/>
  <c r="E19" i="193"/>
  <c r="F19" i="193"/>
  <c r="G19" i="193"/>
  <c r="H19" i="193"/>
  <c r="I19" i="193"/>
  <c r="J19" i="193"/>
  <c r="K19" i="193"/>
  <c r="L19" i="193"/>
  <c r="M19" i="193"/>
  <c r="N19" i="193"/>
  <c r="B20" i="193"/>
  <c r="C20" i="193"/>
  <c r="D20" i="193"/>
  <c r="E20" i="193"/>
  <c r="F20" i="193"/>
  <c r="G20" i="193"/>
  <c r="H20" i="193"/>
  <c r="I20" i="193"/>
  <c r="J20" i="193"/>
  <c r="K20" i="193"/>
  <c r="L20" i="193"/>
  <c r="M20" i="193"/>
  <c r="N20" i="193"/>
  <c r="B21" i="193"/>
  <c r="C21" i="193"/>
  <c r="D21" i="193"/>
  <c r="E21" i="193"/>
  <c r="F21" i="193"/>
  <c r="G21" i="193"/>
  <c r="H21" i="193"/>
  <c r="I21" i="193"/>
  <c r="J21" i="193"/>
  <c r="K21" i="193"/>
  <c r="L21" i="193"/>
  <c r="M21" i="193"/>
  <c r="N21" i="193"/>
  <c r="D26" i="110" l="1"/>
  <c r="E26" i="110"/>
  <c r="F26" i="110"/>
  <c r="D35" i="110"/>
  <c r="E35" i="110"/>
  <c r="F35" i="110"/>
  <c r="H7" i="170" l="1"/>
  <c r="N7" i="198" l="1"/>
  <c r="H51" i="110" l="1"/>
  <c r="H7" i="173"/>
  <c r="H7" i="166"/>
  <c r="Q30" i="208" l="1"/>
  <c r="O6" i="208"/>
  <c r="O7" i="208"/>
  <c r="O8" i="208"/>
  <c r="O9" i="208"/>
  <c r="O10" i="208"/>
  <c r="O11" i="208"/>
  <c r="O12" i="208"/>
  <c r="O13" i="208"/>
  <c r="O14" i="208"/>
  <c r="O15" i="208"/>
  <c r="O16" i="208"/>
  <c r="O17" i="208"/>
  <c r="O18" i="208"/>
  <c r="O19" i="208"/>
  <c r="O20" i="208"/>
  <c r="O21" i="208"/>
  <c r="O22" i="208"/>
  <c r="O23" i="208"/>
  <c r="O24" i="208"/>
  <c r="O25" i="208"/>
  <c r="O26" i="208"/>
  <c r="O27" i="208"/>
  <c r="O28" i="208"/>
  <c r="O5" i="208"/>
  <c r="P6" i="208"/>
  <c r="Q6" i="208"/>
  <c r="R6" i="208"/>
  <c r="S6" i="208"/>
  <c r="T6" i="208"/>
  <c r="U6" i="208"/>
  <c r="V6" i="208"/>
  <c r="W6" i="208"/>
  <c r="X6" i="208"/>
  <c r="AC6" i="208" s="1"/>
  <c r="Y6" i="208"/>
  <c r="AD6" i="208" s="1"/>
  <c r="P7" i="208"/>
  <c r="Q7" i="208"/>
  <c r="R7" i="208"/>
  <c r="S7" i="208"/>
  <c r="T7" i="208"/>
  <c r="U7" i="208"/>
  <c r="V7" i="208"/>
  <c r="W7" i="208"/>
  <c r="X7" i="208"/>
  <c r="AC7" i="208" s="1"/>
  <c r="Y7" i="208"/>
  <c r="AD7" i="208" s="1"/>
  <c r="P8" i="208"/>
  <c r="Q8" i="208"/>
  <c r="R8" i="208"/>
  <c r="S8" i="208"/>
  <c r="T8" i="208"/>
  <c r="U8" i="208"/>
  <c r="V8" i="208"/>
  <c r="W8" i="208"/>
  <c r="X8" i="208"/>
  <c r="AC8" i="208" s="1"/>
  <c r="Y8" i="208"/>
  <c r="AD8" i="208" s="1"/>
  <c r="P9" i="208"/>
  <c r="Q9" i="208"/>
  <c r="R9" i="208"/>
  <c r="S9" i="208"/>
  <c r="T9" i="208"/>
  <c r="U9" i="208"/>
  <c r="V9" i="208"/>
  <c r="W9" i="208"/>
  <c r="X9" i="208"/>
  <c r="AC9" i="208" s="1"/>
  <c r="Y9" i="208"/>
  <c r="AD9" i="208" s="1"/>
  <c r="P10" i="208"/>
  <c r="Q10" i="208"/>
  <c r="R10" i="208"/>
  <c r="S10" i="208"/>
  <c r="T10" i="208"/>
  <c r="U10" i="208"/>
  <c r="V10" i="208"/>
  <c r="W10" i="208"/>
  <c r="X10" i="208"/>
  <c r="AC10" i="208" s="1"/>
  <c r="Y10" i="208"/>
  <c r="AD10" i="208" s="1"/>
  <c r="P11" i="208"/>
  <c r="Q11" i="208"/>
  <c r="R11" i="208"/>
  <c r="S11" i="208"/>
  <c r="T11" i="208"/>
  <c r="U11" i="208"/>
  <c r="V11" i="208"/>
  <c r="W11" i="208"/>
  <c r="X11" i="208"/>
  <c r="AC11" i="208" s="1"/>
  <c r="Y11" i="208"/>
  <c r="AD11" i="208" s="1"/>
  <c r="P12" i="208"/>
  <c r="Q12" i="208"/>
  <c r="R12" i="208"/>
  <c r="S12" i="208"/>
  <c r="T12" i="208"/>
  <c r="U12" i="208"/>
  <c r="V12" i="208"/>
  <c r="W12" i="208"/>
  <c r="X12" i="208"/>
  <c r="AC12" i="208" s="1"/>
  <c r="Y12" i="208"/>
  <c r="AD12" i="208" s="1"/>
  <c r="P13" i="208"/>
  <c r="Q13" i="208"/>
  <c r="R13" i="208"/>
  <c r="S13" i="208"/>
  <c r="T13" i="208"/>
  <c r="U13" i="208"/>
  <c r="V13" i="208"/>
  <c r="W13" i="208"/>
  <c r="X13" i="208"/>
  <c r="AC13" i="208" s="1"/>
  <c r="Y13" i="208"/>
  <c r="AD13" i="208" s="1"/>
  <c r="P14" i="208"/>
  <c r="Q14" i="208"/>
  <c r="R14" i="208"/>
  <c r="S14" i="208"/>
  <c r="T14" i="208"/>
  <c r="U14" i="208"/>
  <c r="V14" i="208"/>
  <c r="W14" i="208"/>
  <c r="X14" i="208"/>
  <c r="AC14" i="208" s="1"/>
  <c r="Y14" i="208"/>
  <c r="AD14" i="208" s="1"/>
  <c r="P15" i="208"/>
  <c r="Q15" i="208"/>
  <c r="R15" i="208"/>
  <c r="S15" i="208"/>
  <c r="T15" i="208"/>
  <c r="U15" i="208"/>
  <c r="V15" i="208"/>
  <c r="W15" i="208"/>
  <c r="X15" i="208"/>
  <c r="AC15" i="208" s="1"/>
  <c r="Y15" i="208"/>
  <c r="AD15" i="208" s="1"/>
  <c r="P16" i="208"/>
  <c r="Q16" i="208"/>
  <c r="R16" i="208"/>
  <c r="S16" i="208"/>
  <c r="T16" i="208"/>
  <c r="U16" i="208"/>
  <c r="V16" i="208"/>
  <c r="W16" i="208"/>
  <c r="X16" i="208"/>
  <c r="AC16" i="208" s="1"/>
  <c r="Y16" i="208"/>
  <c r="AD16" i="208" s="1"/>
  <c r="P17" i="208"/>
  <c r="Q17" i="208"/>
  <c r="R17" i="208"/>
  <c r="S17" i="208"/>
  <c r="T17" i="208"/>
  <c r="U17" i="208"/>
  <c r="V17" i="208"/>
  <c r="W17" i="208"/>
  <c r="X17" i="208"/>
  <c r="AC17" i="208" s="1"/>
  <c r="Y17" i="208"/>
  <c r="AD17" i="208" s="1"/>
  <c r="P18" i="208"/>
  <c r="Q18" i="208"/>
  <c r="R18" i="208"/>
  <c r="S18" i="208"/>
  <c r="T18" i="208"/>
  <c r="U18" i="208"/>
  <c r="V18" i="208"/>
  <c r="W18" i="208"/>
  <c r="X18" i="208"/>
  <c r="AC18" i="208" s="1"/>
  <c r="Y18" i="208"/>
  <c r="AD18" i="208" s="1"/>
  <c r="P19" i="208"/>
  <c r="Q19" i="208"/>
  <c r="R19" i="208"/>
  <c r="S19" i="208"/>
  <c r="T19" i="208"/>
  <c r="U19" i="208"/>
  <c r="V19" i="208"/>
  <c r="W19" i="208"/>
  <c r="X19" i="208"/>
  <c r="AC19" i="208" s="1"/>
  <c r="Y19" i="208"/>
  <c r="AD19" i="208" s="1"/>
  <c r="P20" i="208"/>
  <c r="Q20" i="208"/>
  <c r="R20" i="208"/>
  <c r="S20" i="208"/>
  <c r="T20" i="208"/>
  <c r="U20" i="208"/>
  <c r="V20" i="208"/>
  <c r="W20" i="208"/>
  <c r="X20" i="208"/>
  <c r="AC20" i="208" s="1"/>
  <c r="Y20" i="208"/>
  <c r="AD20" i="208" s="1"/>
  <c r="P21" i="208"/>
  <c r="Q21" i="208"/>
  <c r="R21" i="208"/>
  <c r="S21" i="208"/>
  <c r="T21" i="208"/>
  <c r="U21" i="208"/>
  <c r="V21" i="208"/>
  <c r="W21" i="208"/>
  <c r="X21" i="208"/>
  <c r="AC21" i="208" s="1"/>
  <c r="Y21" i="208"/>
  <c r="AD21" i="208" s="1"/>
  <c r="P22" i="208"/>
  <c r="Q22" i="208"/>
  <c r="R22" i="208"/>
  <c r="S22" i="208"/>
  <c r="T22" i="208"/>
  <c r="U22" i="208"/>
  <c r="V22" i="208"/>
  <c r="W22" i="208"/>
  <c r="X22" i="208"/>
  <c r="AC22" i="208" s="1"/>
  <c r="Y22" i="208"/>
  <c r="AD22" i="208" s="1"/>
  <c r="P23" i="208"/>
  <c r="Q23" i="208"/>
  <c r="R23" i="208"/>
  <c r="S23" i="208"/>
  <c r="T23" i="208"/>
  <c r="U23" i="208"/>
  <c r="V23" i="208"/>
  <c r="W23" i="208"/>
  <c r="X23" i="208"/>
  <c r="AC23" i="208" s="1"/>
  <c r="Y23" i="208"/>
  <c r="AD23" i="208" s="1"/>
  <c r="P24" i="208"/>
  <c r="Q24" i="208"/>
  <c r="R24" i="208"/>
  <c r="S24" i="208"/>
  <c r="T24" i="208"/>
  <c r="U24" i="208"/>
  <c r="V24" i="208"/>
  <c r="W24" i="208"/>
  <c r="X24" i="208"/>
  <c r="AC24" i="208" s="1"/>
  <c r="Y24" i="208"/>
  <c r="AD24" i="208" s="1"/>
  <c r="P25" i="208"/>
  <c r="Q25" i="208"/>
  <c r="R25" i="208"/>
  <c r="S25" i="208"/>
  <c r="T25" i="208"/>
  <c r="U25" i="208"/>
  <c r="V25" i="208"/>
  <c r="W25" i="208"/>
  <c r="X25" i="208"/>
  <c r="AC25" i="208" s="1"/>
  <c r="Y25" i="208"/>
  <c r="AD25" i="208" s="1"/>
  <c r="P26" i="208"/>
  <c r="Q26" i="208"/>
  <c r="R26" i="208"/>
  <c r="S26" i="208"/>
  <c r="T26" i="208"/>
  <c r="U26" i="208"/>
  <c r="V26" i="208"/>
  <c r="W26" i="208"/>
  <c r="X26" i="208"/>
  <c r="AC26" i="208" s="1"/>
  <c r="Y26" i="208"/>
  <c r="AD26" i="208" s="1"/>
  <c r="P27" i="208"/>
  <c r="Q27" i="208"/>
  <c r="R27" i="208"/>
  <c r="S27" i="208"/>
  <c r="T27" i="208"/>
  <c r="U27" i="208"/>
  <c r="V27" i="208"/>
  <c r="W27" i="208"/>
  <c r="X27" i="208"/>
  <c r="AC27" i="208" s="1"/>
  <c r="Y27" i="208"/>
  <c r="AD27" i="208" s="1"/>
  <c r="P28" i="208"/>
  <c r="Q28" i="208"/>
  <c r="R28" i="208"/>
  <c r="S28" i="208"/>
  <c r="T28" i="208"/>
  <c r="U28" i="208"/>
  <c r="V28" i="208"/>
  <c r="W28" i="208"/>
  <c r="X28" i="208"/>
  <c r="AC28" i="208" s="1"/>
  <c r="Y28" i="208"/>
  <c r="AD28" i="208" s="1"/>
  <c r="Q5" i="208"/>
  <c r="R5" i="208"/>
  <c r="S5" i="208"/>
  <c r="T5" i="208"/>
  <c r="U5" i="208"/>
  <c r="V5" i="208"/>
  <c r="W5" i="208"/>
  <c r="X5" i="208"/>
  <c r="AC5" i="208" s="1"/>
  <c r="Y5" i="208"/>
  <c r="AD5" i="208" s="1"/>
  <c r="P5" i="208"/>
  <c r="Q4" i="208"/>
  <c r="Q43" i="208" s="1"/>
  <c r="Q51" i="208" s="1"/>
  <c r="R4" i="208"/>
  <c r="R43" i="208" s="1"/>
  <c r="R51" i="208" s="1"/>
  <c r="S4" i="208"/>
  <c r="S43" i="208" s="1"/>
  <c r="S51" i="208" s="1"/>
  <c r="T4" i="208"/>
  <c r="T43" i="208" s="1"/>
  <c r="T51" i="208" s="1"/>
  <c r="U4" i="208"/>
  <c r="U43" i="208" s="1"/>
  <c r="U51" i="208" s="1"/>
  <c r="V4" i="208"/>
  <c r="V43" i="208" s="1"/>
  <c r="V51" i="208" s="1"/>
  <c r="W4" i="208"/>
  <c r="W43" i="208" s="1"/>
  <c r="W51" i="208" s="1"/>
  <c r="X4" i="208"/>
  <c r="Y4" i="208"/>
  <c r="P4" i="208"/>
  <c r="P43" i="208" s="1"/>
  <c r="P51" i="208" s="1"/>
  <c r="AA6" i="208" l="1"/>
  <c r="AB6" i="208" s="1"/>
  <c r="AA5" i="208"/>
  <c r="AB5" i="208" s="1"/>
  <c r="AA25" i="208"/>
  <c r="AB25" i="208" s="1"/>
  <c r="AA19" i="208"/>
  <c r="AB19" i="208" s="1"/>
  <c r="AA7" i="208"/>
  <c r="AB7" i="208" s="1"/>
  <c r="AA17" i="208"/>
  <c r="AB17" i="208" s="1"/>
  <c r="AA13" i="208"/>
  <c r="AB13" i="208" s="1"/>
  <c r="AA9" i="208"/>
  <c r="AB9" i="208" s="1"/>
  <c r="AA27" i="208"/>
  <c r="AB27" i="208" s="1"/>
  <c r="AA23" i="208"/>
  <c r="AB23" i="208" s="1"/>
  <c r="AA15" i="208"/>
  <c r="AB15" i="208" s="1"/>
  <c r="AA11" i="208"/>
  <c r="AB11" i="208" s="1"/>
  <c r="AA12" i="208"/>
  <c r="AB12" i="208" s="1"/>
  <c r="AA10" i="208"/>
  <c r="AB10" i="208" s="1"/>
  <c r="AA8" i="208"/>
  <c r="AB8" i="208" s="1"/>
  <c r="AA21" i="208"/>
  <c r="AB21" i="208" s="1"/>
  <c r="Y43" i="208"/>
  <c r="Y51" i="208" s="1"/>
  <c r="AD4" i="208"/>
  <c r="AA28" i="208"/>
  <c r="AB28" i="208" s="1"/>
  <c r="AA26" i="208"/>
  <c r="AB26" i="208" s="1"/>
  <c r="AA24" i="208"/>
  <c r="AB24" i="208" s="1"/>
  <c r="AA22" i="208"/>
  <c r="AB22" i="208" s="1"/>
  <c r="AA20" i="208"/>
  <c r="AB20" i="208" s="1"/>
  <c r="AA18" i="208"/>
  <c r="AB18" i="208" s="1"/>
  <c r="AA16" i="208"/>
  <c r="AB16" i="208" s="1"/>
  <c r="AA14" i="208"/>
  <c r="AB14" i="208" s="1"/>
  <c r="X43" i="208"/>
  <c r="X51" i="208" s="1"/>
  <c r="AC4" i="208"/>
  <c r="P40" i="208"/>
  <c r="P36" i="208"/>
  <c r="P32" i="208"/>
  <c r="P39" i="208"/>
  <c r="P35" i="208"/>
  <c r="P38" i="208"/>
  <c r="P34" i="208"/>
  <c r="P31" i="208"/>
  <c r="P37" i="208"/>
  <c r="P33" i="208"/>
  <c r="L59" i="207"/>
  <c r="K59" i="207"/>
  <c r="J59" i="207"/>
  <c r="I59" i="207"/>
  <c r="H59" i="207"/>
  <c r="G59" i="207"/>
  <c r="F59" i="207"/>
  <c r="E59" i="207"/>
  <c r="D59" i="207"/>
  <c r="C59" i="207"/>
  <c r="L58" i="207"/>
  <c r="K58" i="207"/>
  <c r="J58" i="207"/>
  <c r="I58" i="207"/>
  <c r="H58" i="207"/>
  <c r="G58" i="207"/>
  <c r="F58" i="207"/>
  <c r="E58" i="207"/>
  <c r="D58" i="207"/>
  <c r="C58" i="207"/>
  <c r="L57" i="207"/>
  <c r="K57" i="207"/>
  <c r="J57" i="207"/>
  <c r="I57" i="207"/>
  <c r="H57" i="207"/>
  <c r="G57" i="207"/>
  <c r="F57" i="207"/>
  <c r="E57" i="207"/>
  <c r="D57" i="207"/>
  <c r="C57" i="207"/>
  <c r="L31" i="207"/>
  <c r="L30" i="207"/>
  <c r="Q40" i="208" s="1"/>
  <c r="Q39" i="208"/>
  <c r="Q38" i="208"/>
  <c r="Q37" i="208"/>
  <c r="Q36" i="208"/>
  <c r="Q35" i="208"/>
  <c r="Q34" i="208"/>
  <c r="Q33" i="208"/>
  <c r="Q32" i="208"/>
  <c r="Q31" i="208"/>
  <c r="L29" i="207"/>
  <c r="Y48" i="208" s="1"/>
  <c r="Y49" i="208" s="1"/>
  <c r="X48" i="208"/>
  <c r="X49" i="208" s="1"/>
  <c r="W48" i="208"/>
  <c r="W49" i="208" s="1"/>
  <c r="V48" i="208"/>
  <c r="V49" i="208" s="1"/>
  <c r="U48" i="208"/>
  <c r="U49" i="208" s="1"/>
  <c r="T48" i="208"/>
  <c r="T49" i="208" s="1"/>
  <c r="S48" i="208"/>
  <c r="S49" i="208" s="1"/>
  <c r="R48" i="208"/>
  <c r="R49" i="208" s="1"/>
  <c r="Q48" i="208"/>
  <c r="Q49" i="208" s="1"/>
  <c r="P48" i="208"/>
  <c r="P49" i="208" s="1"/>
  <c r="L34" i="101"/>
  <c r="B20" i="98" l="1"/>
  <c r="B21" i="98"/>
  <c r="B22" i="98"/>
  <c r="B23" i="98"/>
  <c r="B24" i="98"/>
  <c r="B25" i="98"/>
  <c r="B26" i="98"/>
  <c r="B27" i="98"/>
  <c r="B28" i="98"/>
  <c r="B19" i="98"/>
  <c r="K11" i="198" l="1"/>
  <c r="N11" i="198"/>
  <c r="N13" i="198"/>
  <c r="N12" i="198"/>
  <c r="K13" i="198"/>
  <c r="K12" i="198"/>
  <c r="G7" i="174" l="1"/>
  <c r="J7" i="174" s="1"/>
  <c r="H7" i="174" l="1"/>
  <c r="B25" i="203" l="1"/>
  <c r="D12" i="203"/>
  <c r="E32" i="203"/>
  <c r="D26" i="204" l="1"/>
  <c r="E26" i="204"/>
  <c r="F26" i="204"/>
  <c r="D27" i="204"/>
  <c r="E27" i="204"/>
  <c r="F27" i="204"/>
  <c r="D28" i="204"/>
  <c r="E28" i="204"/>
  <c r="F28" i="204"/>
  <c r="D29" i="204"/>
  <c r="E29" i="204"/>
  <c r="F29" i="204"/>
  <c r="D30" i="204"/>
  <c r="E30" i="204"/>
  <c r="F30" i="204"/>
  <c r="D31" i="204"/>
  <c r="E31" i="204"/>
  <c r="F31" i="204"/>
  <c r="D32" i="204"/>
  <c r="E32" i="204"/>
  <c r="F32" i="204"/>
  <c r="D33" i="204"/>
  <c r="E33" i="204"/>
  <c r="F33" i="204"/>
  <c r="F25" i="204"/>
  <c r="E25" i="204"/>
  <c r="D25" i="204"/>
  <c r="F24" i="204"/>
  <c r="E24" i="204"/>
  <c r="D24" i="204"/>
  <c r="A19" i="203" l="1"/>
  <c r="A29" i="203"/>
  <c r="A27" i="203"/>
  <c r="A21" i="203"/>
  <c r="F32" i="203"/>
  <c r="D32" i="203"/>
  <c r="F33" i="203"/>
  <c r="B5" i="203"/>
  <c r="C5" i="203"/>
  <c r="F5" i="203"/>
  <c r="E5" i="203"/>
  <c r="B15" i="203"/>
  <c r="D33" i="203"/>
  <c r="F24" i="203"/>
  <c r="F20" i="203" l="1"/>
  <c r="D27" i="203"/>
  <c r="C35" i="203"/>
  <c r="F27" i="203"/>
  <c r="F22" i="203"/>
  <c r="F18" i="203"/>
  <c r="E33" i="203"/>
  <c r="C36" i="203"/>
  <c r="B29" i="203"/>
  <c r="B27" i="203"/>
  <c r="B21" i="203"/>
  <c r="B19" i="203"/>
  <c r="F10" i="203"/>
  <c r="E6" i="203"/>
  <c r="B6" i="203"/>
  <c r="E10" i="203"/>
  <c r="D15" i="203" s="1"/>
  <c r="D16" i="203" l="1"/>
  <c r="D28" i="203" s="1"/>
  <c r="F28" i="203" s="1"/>
  <c r="G32" i="202"/>
  <c r="G31" i="202"/>
  <c r="G4" i="202" l="1"/>
  <c r="H4" i="202"/>
  <c r="G6" i="202"/>
  <c r="G5" i="202"/>
  <c r="D28" i="129" l="1"/>
  <c r="C28" i="129"/>
  <c r="B28" i="129"/>
  <c r="Y9" i="169" l="1"/>
  <c r="E49" i="200" l="1"/>
  <c r="D49" i="200"/>
  <c r="H7" i="200" l="1"/>
  <c r="G8" i="174" l="1"/>
  <c r="H8" i="174"/>
  <c r="G9" i="174"/>
  <c r="H9" i="174"/>
  <c r="G10" i="174"/>
  <c r="H10" i="174"/>
  <c r="G11" i="174"/>
  <c r="H11" i="174"/>
  <c r="G12" i="174"/>
  <c r="H12" i="174"/>
  <c r="G13" i="174"/>
  <c r="H13" i="174"/>
  <c r="G14" i="174"/>
  <c r="H14" i="174"/>
  <c r="G15" i="174"/>
  <c r="H15" i="174"/>
  <c r="G16" i="174"/>
  <c r="H16" i="174"/>
  <c r="G17" i="174"/>
  <c r="H17" i="174"/>
  <c r="G18" i="174"/>
  <c r="H18" i="174"/>
  <c r="M14" i="176" l="1"/>
  <c r="D22" i="177" l="1"/>
  <c r="D23" i="177"/>
  <c r="D24" i="177"/>
  <c r="D25" i="177"/>
  <c r="D26" i="177"/>
  <c r="D27" i="177"/>
  <c r="D28" i="177"/>
  <c r="D29" i="177"/>
  <c r="D30" i="177"/>
  <c r="D31" i="177"/>
  <c r="D32" i="177"/>
  <c r="D21" i="177"/>
  <c r="M20" i="198" l="1"/>
  <c r="M21" i="198"/>
  <c r="M19" i="198"/>
  <c r="B20" i="198"/>
  <c r="L20" i="198" s="1"/>
  <c r="C20" i="198"/>
  <c r="B21" i="198"/>
  <c r="L21" i="198" s="1"/>
  <c r="C21" i="198"/>
  <c r="C19" i="198"/>
  <c r="B19" i="198"/>
  <c r="L19" i="198" s="1"/>
  <c r="M14" i="198"/>
  <c r="L14" i="198"/>
  <c r="J14" i="198"/>
  <c r="I14" i="198"/>
  <c r="H14" i="198"/>
  <c r="G14" i="198"/>
  <c r="E14" i="198"/>
  <c r="D14" i="198"/>
  <c r="F13" i="198"/>
  <c r="F12" i="198"/>
  <c r="F11" i="198"/>
  <c r="N8" i="198"/>
  <c r="N9" i="198"/>
  <c r="K8" i="198"/>
  <c r="K9" i="198"/>
  <c r="K7" i="198"/>
  <c r="J10" i="198"/>
  <c r="L10" i="198"/>
  <c r="M10" i="198"/>
  <c r="K14" i="198" l="1"/>
  <c r="N14" i="198"/>
  <c r="N10" i="198"/>
  <c r="F14" i="198"/>
  <c r="C20" i="98"/>
  <c r="D20" i="98"/>
  <c r="E20" i="98"/>
  <c r="C21" i="98"/>
  <c r="D21" i="98"/>
  <c r="E21" i="98"/>
  <c r="C22" i="98"/>
  <c r="D22" i="98"/>
  <c r="E22" i="98"/>
  <c r="C23" i="98"/>
  <c r="D23" i="98"/>
  <c r="E23" i="98"/>
  <c r="C24" i="98"/>
  <c r="D24" i="98"/>
  <c r="E24" i="98"/>
  <c r="C25" i="98"/>
  <c r="D25" i="98"/>
  <c r="E25" i="98"/>
  <c r="C26" i="98"/>
  <c r="D26" i="98"/>
  <c r="E26" i="98"/>
  <c r="C27" i="98"/>
  <c r="D27" i="98"/>
  <c r="E27" i="98"/>
  <c r="D28" i="98"/>
  <c r="E28" i="98"/>
  <c r="E19" i="98"/>
  <c r="D19" i="98"/>
  <c r="C19" i="98"/>
  <c r="I10" i="198"/>
  <c r="H10" i="198"/>
  <c r="G10" i="198"/>
  <c r="E10" i="198"/>
  <c r="D10" i="198"/>
  <c r="F9" i="198"/>
  <c r="F8" i="198"/>
  <c r="F7" i="198"/>
  <c r="K10" i="198" l="1"/>
  <c r="F10" i="198"/>
  <c r="C28" i="98" l="1"/>
  <c r="D9" i="121" l="1"/>
  <c r="K57" i="112" l="1"/>
  <c r="K50" i="112"/>
  <c r="K43" i="112"/>
  <c r="K36" i="112"/>
  <c r="K29" i="112"/>
  <c r="K22" i="112"/>
  <c r="K15" i="112"/>
  <c r="H57" i="112"/>
  <c r="H50" i="112"/>
  <c r="H43" i="112"/>
  <c r="H36" i="112"/>
  <c r="H29" i="112"/>
  <c r="H22" i="112"/>
  <c r="H15" i="112"/>
  <c r="H42" i="110" l="1"/>
  <c r="H33" i="110"/>
  <c r="H24" i="110"/>
  <c r="H15" i="110"/>
  <c r="I6" i="110"/>
  <c r="Q36" i="124" l="1"/>
  <c r="K36" i="124"/>
  <c r="C19" i="170"/>
  <c r="D19" i="170"/>
  <c r="B19" i="170"/>
  <c r="H9" i="169"/>
  <c r="D6" i="122" l="1"/>
  <c r="C6" i="122"/>
  <c r="E6" i="122" s="1"/>
  <c r="E8" i="121"/>
  <c r="J20" i="98"/>
  <c r="J21" i="98"/>
  <c r="J22" i="98"/>
  <c r="J23" i="98"/>
  <c r="J24" i="98"/>
  <c r="J25" i="98"/>
  <c r="J26" i="98"/>
  <c r="J27" i="98"/>
  <c r="J28" i="98"/>
  <c r="J19" i="98"/>
  <c r="M19" i="179"/>
  <c r="B20" i="179"/>
  <c r="B21" i="179"/>
  <c r="B22" i="179"/>
  <c r="B23" i="179"/>
  <c r="B24" i="179"/>
  <c r="B25" i="179"/>
  <c r="B26" i="179"/>
  <c r="B27" i="179"/>
  <c r="B28" i="179"/>
  <c r="B19" i="179"/>
  <c r="E27" i="121" l="1"/>
  <c r="E16" i="64" l="1"/>
  <c r="G14" i="176"/>
  <c r="A38" i="193" l="1"/>
  <c r="B23" i="193" l="1"/>
  <c r="B36" i="193" s="1"/>
  <c r="O17" i="193" l="1"/>
  <c r="P17" i="193"/>
  <c r="O18" i="193"/>
  <c r="P18" i="193"/>
  <c r="O19" i="193"/>
  <c r="P19" i="193"/>
  <c r="O20" i="193"/>
  <c r="P20" i="193"/>
  <c r="O21" i="193"/>
  <c r="P21" i="193"/>
  <c r="C22" i="193"/>
  <c r="D22" i="193"/>
  <c r="E22" i="193"/>
  <c r="F22" i="193"/>
  <c r="G22" i="193"/>
  <c r="H22" i="193"/>
  <c r="I22" i="193"/>
  <c r="J22" i="193"/>
  <c r="K22" i="193"/>
  <c r="L22" i="193"/>
  <c r="M22" i="193"/>
  <c r="N22" i="193"/>
  <c r="O22" i="193"/>
  <c r="P22" i="193"/>
  <c r="C23" i="193"/>
  <c r="C36" i="193" s="1"/>
  <c r="D23" i="193"/>
  <c r="D36" i="193" s="1"/>
  <c r="E23" i="193"/>
  <c r="E36" i="193" s="1"/>
  <c r="F23" i="193"/>
  <c r="F36" i="193" s="1"/>
  <c r="G23" i="193"/>
  <c r="G36" i="193" s="1"/>
  <c r="H23" i="193"/>
  <c r="H36" i="193" s="1"/>
  <c r="I23" i="193"/>
  <c r="I36" i="193" s="1"/>
  <c r="J23" i="193"/>
  <c r="J36" i="193" s="1"/>
  <c r="K23" i="193"/>
  <c r="K36" i="193" s="1"/>
  <c r="L23" i="193"/>
  <c r="L36" i="193" s="1"/>
  <c r="M23" i="193"/>
  <c r="M36" i="193" s="1"/>
  <c r="N23" i="193"/>
  <c r="N36" i="193" s="1"/>
  <c r="O23" i="193"/>
  <c r="O36" i="193" s="1"/>
  <c r="P23" i="193"/>
  <c r="P36" i="193" s="1"/>
  <c r="B22" i="193"/>
  <c r="O26" i="193"/>
  <c r="N26" i="193"/>
  <c r="M26" i="193"/>
  <c r="L26" i="193"/>
  <c r="K26" i="193"/>
  <c r="J26" i="193"/>
  <c r="I26" i="193"/>
  <c r="H26" i="193"/>
  <c r="G26" i="193"/>
  <c r="F26" i="193"/>
  <c r="E26" i="193"/>
  <c r="D26" i="193"/>
  <c r="C26" i="193"/>
  <c r="B26" i="193"/>
  <c r="A23" i="193"/>
  <c r="A22" i="193"/>
  <c r="A21" i="193"/>
  <c r="A20" i="193"/>
  <c r="A19" i="193"/>
  <c r="A18" i="193"/>
  <c r="A17" i="193"/>
  <c r="A16" i="193"/>
  <c r="A15" i="193"/>
  <c r="A14" i="193"/>
  <c r="A13" i="193"/>
  <c r="A12" i="193"/>
  <c r="A11" i="193"/>
  <c r="A10" i="193"/>
  <c r="A9" i="193"/>
  <c r="A8" i="193"/>
  <c r="A7" i="193"/>
  <c r="A6" i="193"/>
  <c r="A5" i="193"/>
  <c r="B24" i="119"/>
  <c r="J16" i="64" s="1"/>
  <c r="Y24" i="169" l="1"/>
  <c r="Y25" i="169"/>
  <c r="Y26" i="169"/>
  <c r="Y27" i="169"/>
  <c r="Y28" i="169"/>
  <c r="Y29" i="169"/>
  <c r="Y30" i="169"/>
  <c r="Y31" i="169"/>
  <c r="Y32" i="169"/>
  <c r="Y23" i="169"/>
  <c r="Y10" i="169"/>
  <c r="Y11" i="169"/>
  <c r="Y12" i="169"/>
  <c r="Y13" i="169"/>
  <c r="Y14" i="169"/>
  <c r="Y15" i="169"/>
  <c r="Y16" i="169"/>
  <c r="Y17" i="169"/>
  <c r="Y18" i="169"/>
  <c r="Y19" i="169"/>
  <c r="Y20" i="169"/>
  <c r="Y8" i="169"/>
  <c r="T32" i="169"/>
  <c r="T24" i="169"/>
  <c r="T25" i="169"/>
  <c r="T26" i="169"/>
  <c r="T27" i="169"/>
  <c r="T28" i="169"/>
  <c r="T29" i="169"/>
  <c r="T30" i="169"/>
  <c r="T31" i="169"/>
  <c r="T23" i="169"/>
  <c r="P4" i="176"/>
  <c r="O4" i="176"/>
  <c r="N4" i="176"/>
  <c r="M4" i="176"/>
  <c r="L4" i="176"/>
  <c r="K4" i="176"/>
  <c r="J4" i="176"/>
  <c r="I4" i="176"/>
  <c r="H4" i="176"/>
  <c r="C25" i="192" l="1"/>
  <c r="D25" i="192"/>
  <c r="E25" i="192"/>
  <c r="F25" i="192"/>
  <c r="G25" i="192"/>
  <c r="H25" i="192"/>
  <c r="I25" i="192"/>
  <c r="J25" i="192"/>
  <c r="K25" i="192"/>
  <c r="L25" i="192"/>
  <c r="M25" i="192"/>
  <c r="N25" i="192"/>
  <c r="O25" i="192"/>
  <c r="P25" i="192"/>
  <c r="Q25" i="192"/>
  <c r="R25" i="192"/>
  <c r="S25" i="192"/>
  <c r="T25" i="192"/>
  <c r="U25" i="192"/>
  <c r="V25" i="192"/>
  <c r="W25" i="192"/>
  <c r="X25" i="192"/>
  <c r="Y25" i="192"/>
  <c r="Z25" i="192"/>
  <c r="AA25" i="192"/>
  <c r="AB25" i="192"/>
  <c r="AC25" i="192"/>
  <c r="AD25" i="192"/>
  <c r="AE25" i="192"/>
  <c r="C26" i="192"/>
  <c r="D26" i="192"/>
  <c r="E26" i="192"/>
  <c r="F26" i="192"/>
  <c r="G26" i="192"/>
  <c r="H26" i="192"/>
  <c r="I26" i="192"/>
  <c r="J26" i="192"/>
  <c r="K26" i="192"/>
  <c r="L26" i="192"/>
  <c r="M26" i="192"/>
  <c r="N26" i="192"/>
  <c r="O26" i="192"/>
  <c r="P26" i="192"/>
  <c r="Q26" i="192"/>
  <c r="R26" i="192"/>
  <c r="S26" i="192"/>
  <c r="T26" i="192"/>
  <c r="U26" i="192"/>
  <c r="V26" i="192"/>
  <c r="W26" i="192"/>
  <c r="X26" i="192"/>
  <c r="Y26" i="192"/>
  <c r="Z26" i="192"/>
  <c r="AA26" i="192"/>
  <c r="AB26" i="192"/>
  <c r="AC26" i="192"/>
  <c r="AD26" i="192"/>
  <c r="AE26" i="192"/>
  <c r="B26" i="192"/>
  <c r="B25" i="192"/>
  <c r="A26" i="192"/>
  <c r="B9" i="150" l="1"/>
  <c r="C9" i="150"/>
  <c r="D9" i="150"/>
  <c r="E9" i="150"/>
  <c r="F9" i="150"/>
  <c r="G9" i="150"/>
  <c r="H9" i="150"/>
  <c r="C26" i="134" l="1"/>
  <c r="D26" i="134"/>
  <c r="E26" i="134"/>
  <c r="F26" i="134"/>
  <c r="G26" i="134"/>
  <c r="H26" i="134"/>
  <c r="I26" i="134"/>
  <c r="J26" i="134"/>
  <c r="K26" i="134"/>
  <c r="L26" i="134"/>
  <c r="M26" i="134"/>
  <c r="N26" i="134"/>
  <c r="O26" i="134"/>
  <c r="B26" i="134"/>
  <c r="H58" i="112" l="1"/>
  <c r="H51" i="112"/>
  <c r="H44" i="112"/>
  <c r="G32" i="112"/>
  <c r="G28" i="112"/>
  <c r="G18" i="112"/>
  <c r="G12" i="112"/>
  <c r="G57" i="112"/>
  <c r="H56" i="112"/>
  <c r="H55" i="112"/>
  <c r="H54" i="112"/>
  <c r="H53" i="112"/>
  <c r="H49" i="112"/>
  <c r="H48" i="112"/>
  <c r="H47" i="112"/>
  <c r="H46" i="112"/>
  <c r="H42" i="112"/>
  <c r="H41" i="112"/>
  <c r="H40" i="112"/>
  <c r="H39" i="112"/>
  <c r="H35" i="112"/>
  <c r="H34" i="112"/>
  <c r="H33" i="112"/>
  <c r="H32" i="112"/>
  <c r="H28" i="112"/>
  <c r="H27" i="112"/>
  <c r="H26" i="112"/>
  <c r="H25" i="112"/>
  <c r="G22" i="112"/>
  <c r="H21" i="112"/>
  <c r="H20" i="112"/>
  <c r="G20" i="112"/>
  <c r="H19" i="112"/>
  <c r="H18" i="112"/>
  <c r="H14" i="112"/>
  <c r="H13" i="112"/>
  <c r="H12" i="112"/>
  <c r="H11" i="112"/>
  <c r="G14" i="112"/>
  <c r="K14" i="112"/>
  <c r="K13" i="112"/>
  <c r="K12" i="112"/>
  <c r="K11" i="112"/>
  <c r="K16" i="112" l="1"/>
  <c r="G25" i="112"/>
  <c r="G55" i="112"/>
  <c r="G27" i="112"/>
  <c r="H23" i="112"/>
  <c r="G19" i="112"/>
  <c r="G21" i="112"/>
  <c r="G56" i="112"/>
  <c r="G49" i="112"/>
  <c r="G43" i="112"/>
  <c r="G35" i="112"/>
  <c r="H30" i="112"/>
  <c r="G26" i="112"/>
  <c r="G46" i="112"/>
  <c r="G48" i="112"/>
  <c r="G50" i="112"/>
  <c r="G47" i="112"/>
  <c r="G36" i="112"/>
  <c r="G34" i="112"/>
  <c r="H37" i="112"/>
  <c r="G29" i="112"/>
  <c r="G53" i="112"/>
  <c r="G42" i="112"/>
  <c r="G40" i="112"/>
  <c r="G33" i="112"/>
  <c r="G13" i="112"/>
  <c r="G54" i="112"/>
  <c r="G39" i="112"/>
  <c r="G41" i="112"/>
  <c r="H16" i="112"/>
  <c r="G15" i="112"/>
  <c r="G11" i="112"/>
  <c r="G23" i="112" l="1"/>
  <c r="G30" i="112"/>
  <c r="G58" i="112"/>
  <c r="G51" i="112"/>
  <c r="G37" i="112"/>
  <c r="G16" i="112"/>
  <c r="G44" i="112"/>
  <c r="D32" i="132"/>
  <c r="D31" i="132"/>
  <c r="D30" i="132"/>
  <c r="D29" i="132"/>
  <c r="B23" i="119"/>
  <c r="I44" i="132" l="1"/>
  <c r="I43" i="132"/>
  <c r="I42" i="132"/>
  <c r="I41" i="132"/>
  <c r="C39" i="132"/>
  <c r="D39" i="132"/>
  <c r="F39" i="132"/>
  <c r="B39" i="132"/>
  <c r="F53" i="110" l="1"/>
  <c r="E53" i="110"/>
  <c r="D53" i="110"/>
  <c r="H52" i="110"/>
  <c r="H50" i="110"/>
  <c r="H49" i="110"/>
  <c r="H48" i="110"/>
  <c r="H47" i="110"/>
  <c r="F44" i="110"/>
  <c r="E44" i="110"/>
  <c r="D44" i="110"/>
  <c r="H43" i="110"/>
  <c r="H41" i="110"/>
  <c r="H40" i="110"/>
  <c r="H39" i="110"/>
  <c r="H38" i="110"/>
  <c r="H34" i="110"/>
  <c r="H32" i="110"/>
  <c r="H31" i="110"/>
  <c r="H30" i="110"/>
  <c r="H29" i="110"/>
  <c r="H25" i="110"/>
  <c r="H23" i="110"/>
  <c r="H22" i="110"/>
  <c r="H21" i="110"/>
  <c r="H20" i="110"/>
  <c r="G11" i="110"/>
  <c r="H53" i="110" l="1"/>
  <c r="G49" i="110"/>
  <c r="G47" i="110"/>
  <c r="G48" i="110"/>
  <c r="G52" i="110"/>
  <c r="G50" i="110"/>
  <c r="G51" i="110"/>
  <c r="G39" i="110"/>
  <c r="G43" i="110"/>
  <c r="G40" i="110"/>
  <c r="G41" i="110"/>
  <c r="G42" i="110"/>
  <c r="G38" i="110"/>
  <c r="G31" i="110"/>
  <c r="G29" i="110"/>
  <c r="G32" i="110"/>
  <c r="G33" i="110"/>
  <c r="G34" i="110"/>
  <c r="G30" i="110"/>
  <c r="G21" i="110"/>
  <c r="G25" i="110"/>
  <c r="G22" i="110"/>
  <c r="G20" i="110"/>
  <c r="G24" i="110"/>
  <c r="G23" i="110"/>
  <c r="H44" i="110"/>
  <c r="H35" i="110"/>
  <c r="H26" i="110"/>
  <c r="G16" i="110"/>
  <c r="G53" i="110" l="1"/>
  <c r="G44" i="110"/>
  <c r="G26" i="110"/>
  <c r="G35" i="110"/>
  <c r="H12" i="110" l="1"/>
  <c r="H13" i="110"/>
  <c r="H14" i="110"/>
  <c r="H16" i="110"/>
  <c r="J4" i="177" l="1"/>
  <c r="I4" i="177"/>
  <c r="H4" i="177"/>
  <c r="G4" i="177"/>
  <c r="H20" i="177" l="1"/>
  <c r="H22" i="177"/>
  <c r="H23" i="177"/>
  <c r="H24" i="177"/>
  <c r="H25" i="177"/>
  <c r="H26" i="177"/>
  <c r="H27" i="177"/>
  <c r="H28" i="177"/>
  <c r="H29" i="177"/>
  <c r="H30" i="177"/>
  <c r="H21" i="177"/>
  <c r="G22" i="177"/>
  <c r="G23" i="177"/>
  <c r="G24" i="177"/>
  <c r="G25" i="177"/>
  <c r="G26" i="177"/>
  <c r="G27" i="177"/>
  <c r="G28" i="177"/>
  <c r="G29" i="177"/>
  <c r="G30" i="177"/>
  <c r="G21" i="177"/>
  <c r="N4" i="98" l="1"/>
  <c r="L4" i="98"/>
  <c r="M5" i="98"/>
  <c r="L5" i="98"/>
  <c r="K4" i="98"/>
  <c r="J4" i="98"/>
  <c r="I4" i="98"/>
  <c r="M20" i="179" l="1"/>
  <c r="M21" i="179"/>
  <c r="M22" i="179"/>
  <c r="M23" i="179"/>
  <c r="M24" i="179"/>
  <c r="M25" i="179"/>
  <c r="M26" i="179"/>
  <c r="M27" i="179"/>
  <c r="M28" i="179"/>
  <c r="D20" i="179"/>
  <c r="E20" i="179"/>
  <c r="C20" i="179"/>
  <c r="D21" i="179"/>
  <c r="E21" i="179"/>
  <c r="C21" i="179"/>
  <c r="D22" i="179"/>
  <c r="E22" i="179"/>
  <c r="C22" i="179"/>
  <c r="D23" i="179"/>
  <c r="E23" i="179"/>
  <c r="C23" i="179"/>
  <c r="D24" i="179"/>
  <c r="E24" i="179"/>
  <c r="C24" i="179"/>
  <c r="D25" i="179"/>
  <c r="E25" i="179"/>
  <c r="C25" i="179"/>
  <c r="D26" i="179"/>
  <c r="E26" i="179"/>
  <c r="C26" i="179"/>
  <c r="D27" i="179"/>
  <c r="E27" i="179"/>
  <c r="C27" i="179"/>
  <c r="D28" i="179"/>
  <c r="E28" i="179"/>
  <c r="C28" i="179"/>
  <c r="C19" i="179"/>
  <c r="E19" i="179"/>
  <c r="D19" i="179"/>
  <c r="C18" i="179"/>
  <c r="E18" i="179"/>
  <c r="D18" i="179"/>
  <c r="A3" i="179"/>
  <c r="K18" i="98" l="1"/>
  <c r="K20" i="98"/>
  <c r="K21" i="98"/>
  <c r="K22" i="98"/>
  <c r="K23" i="98"/>
  <c r="K24" i="98"/>
  <c r="K25" i="98"/>
  <c r="K26" i="98"/>
  <c r="K27" i="98"/>
  <c r="K28" i="98"/>
  <c r="K19" i="98"/>
  <c r="L30" i="176" l="1"/>
  <c r="M30" i="176"/>
  <c r="N30" i="176"/>
  <c r="O30" i="176"/>
  <c r="L31" i="176"/>
  <c r="M31" i="176"/>
  <c r="N31" i="176"/>
  <c r="O31" i="176"/>
  <c r="L32" i="176"/>
  <c r="M32" i="176"/>
  <c r="N32" i="176"/>
  <c r="O32" i="176"/>
  <c r="L33" i="176"/>
  <c r="M33" i="176"/>
  <c r="N33" i="176"/>
  <c r="O33" i="176"/>
  <c r="L34" i="176"/>
  <c r="M34" i="176"/>
  <c r="N34" i="176"/>
  <c r="O34" i="176"/>
  <c r="L35" i="176"/>
  <c r="M35" i="176"/>
  <c r="N35" i="176"/>
  <c r="O35" i="176"/>
  <c r="L36" i="176"/>
  <c r="M36" i="176"/>
  <c r="N36" i="176"/>
  <c r="O36" i="176"/>
  <c r="L37" i="176"/>
  <c r="M37" i="176"/>
  <c r="N37" i="176"/>
  <c r="O37" i="176"/>
  <c r="L38" i="176"/>
  <c r="M38" i="176"/>
  <c r="N38" i="176"/>
  <c r="O38" i="176"/>
  <c r="M29" i="176"/>
  <c r="N29" i="176"/>
  <c r="O29" i="176"/>
  <c r="L29" i="176"/>
  <c r="M28" i="176"/>
  <c r="N28" i="176"/>
  <c r="O28" i="176"/>
  <c r="L28" i="176"/>
  <c r="K30" i="176"/>
  <c r="K31" i="176"/>
  <c r="K32" i="176"/>
  <c r="K33" i="176"/>
  <c r="K34" i="176"/>
  <c r="K35" i="176"/>
  <c r="K36" i="176"/>
  <c r="K37" i="176"/>
  <c r="K38" i="176"/>
  <c r="K29" i="176"/>
  <c r="G24" i="176" l="1"/>
  <c r="P24" i="176"/>
  <c r="O24" i="176"/>
  <c r="N24" i="176"/>
  <c r="M24" i="176"/>
  <c r="L24" i="176"/>
  <c r="N14" i="176"/>
  <c r="O14" i="176"/>
  <c r="P14" i="176"/>
  <c r="L14" i="176"/>
  <c r="Q24" i="176" l="1"/>
  <c r="Q14" i="176"/>
  <c r="M8" i="124" l="1"/>
  <c r="N8" i="124"/>
  <c r="O8" i="124"/>
  <c r="P8" i="124"/>
  <c r="M9" i="124"/>
  <c r="N9" i="124"/>
  <c r="O9" i="124"/>
  <c r="P9" i="124"/>
  <c r="M10" i="124"/>
  <c r="N10" i="124"/>
  <c r="O10" i="124"/>
  <c r="P10" i="124"/>
  <c r="M11" i="124"/>
  <c r="N11" i="124"/>
  <c r="O11" i="124"/>
  <c r="P11" i="124"/>
  <c r="M12" i="124"/>
  <c r="N12" i="124"/>
  <c r="O12" i="124"/>
  <c r="P12" i="124"/>
  <c r="M13" i="124"/>
  <c r="N13" i="124"/>
  <c r="O13" i="124"/>
  <c r="P13" i="124"/>
  <c r="M14" i="124"/>
  <c r="N14" i="124"/>
  <c r="O14" i="124"/>
  <c r="P14" i="124"/>
  <c r="M15" i="124"/>
  <c r="N15" i="124"/>
  <c r="O15" i="124"/>
  <c r="P15" i="124"/>
  <c r="M16" i="124"/>
  <c r="N16" i="124"/>
  <c r="O16" i="124"/>
  <c r="P16" i="124"/>
  <c r="M17" i="124"/>
  <c r="N17" i="124"/>
  <c r="O17" i="124"/>
  <c r="P17" i="124"/>
  <c r="M18" i="124"/>
  <c r="N18" i="124"/>
  <c r="O18" i="124"/>
  <c r="P18" i="124"/>
  <c r="G8" i="124"/>
  <c r="U10" i="169" s="1"/>
  <c r="H8" i="124"/>
  <c r="V10" i="169" s="1"/>
  <c r="I8" i="124"/>
  <c r="W10" i="169" s="1"/>
  <c r="J8" i="124"/>
  <c r="X10" i="169" s="1"/>
  <c r="G9" i="124"/>
  <c r="U11" i="169" s="1"/>
  <c r="H9" i="124"/>
  <c r="V11" i="169" s="1"/>
  <c r="I9" i="124"/>
  <c r="W11" i="169" s="1"/>
  <c r="J9" i="124"/>
  <c r="X11" i="169" s="1"/>
  <c r="G10" i="124"/>
  <c r="U12" i="169" s="1"/>
  <c r="H10" i="124"/>
  <c r="V12" i="169" s="1"/>
  <c r="I10" i="124"/>
  <c r="W12" i="169" s="1"/>
  <c r="J10" i="124"/>
  <c r="X12" i="169" s="1"/>
  <c r="G11" i="124"/>
  <c r="U13" i="169" s="1"/>
  <c r="H11" i="124"/>
  <c r="V13" i="169" s="1"/>
  <c r="I11" i="124"/>
  <c r="W13" i="169" s="1"/>
  <c r="J11" i="124"/>
  <c r="X13" i="169" s="1"/>
  <c r="G12" i="124"/>
  <c r="U14" i="169" s="1"/>
  <c r="H12" i="124"/>
  <c r="V14" i="169" s="1"/>
  <c r="I12" i="124"/>
  <c r="W14" i="169" s="1"/>
  <c r="J12" i="124"/>
  <c r="X14" i="169" s="1"/>
  <c r="G13" i="124"/>
  <c r="U15" i="169" s="1"/>
  <c r="H13" i="124"/>
  <c r="V15" i="169" s="1"/>
  <c r="I13" i="124"/>
  <c r="W15" i="169" s="1"/>
  <c r="J13" i="124"/>
  <c r="X15" i="169" s="1"/>
  <c r="G14" i="124"/>
  <c r="U16" i="169" s="1"/>
  <c r="H14" i="124"/>
  <c r="V16" i="169" s="1"/>
  <c r="I14" i="124"/>
  <c r="W16" i="169" s="1"/>
  <c r="J14" i="124"/>
  <c r="X16" i="169" s="1"/>
  <c r="G15" i="124"/>
  <c r="U17" i="169" s="1"/>
  <c r="H15" i="124"/>
  <c r="V17" i="169" s="1"/>
  <c r="I15" i="124"/>
  <c r="W17" i="169" s="1"/>
  <c r="J15" i="124"/>
  <c r="X17" i="169" s="1"/>
  <c r="G16" i="124"/>
  <c r="U18" i="169" s="1"/>
  <c r="H16" i="124"/>
  <c r="V18" i="169" s="1"/>
  <c r="I16" i="124"/>
  <c r="W18" i="169" s="1"/>
  <c r="J16" i="124"/>
  <c r="X18" i="169" s="1"/>
  <c r="G17" i="124"/>
  <c r="U19" i="169" s="1"/>
  <c r="H17" i="124"/>
  <c r="V19" i="169" s="1"/>
  <c r="I17" i="124"/>
  <c r="W19" i="169" s="1"/>
  <c r="J17" i="124"/>
  <c r="X19" i="169" s="1"/>
  <c r="G18" i="124"/>
  <c r="U20" i="169" s="1"/>
  <c r="H18" i="124"/>
  <c r="V20" i="169" s="1"/>
  <c r="I18" i="124"/>
  <c r="W20" i="169" s="1"/>
  <c r="J18" i="124"/>
  <c r="X20" i="169" s="1"/>
  <c r="H19" i="124"/>
  <c r="U23" i="169"/>
  <c r="W23" i="169"/>
  <c r="X23" i="169"/>
  <c r="U24" i="169"/>
  <c r="W24" i="169"/>
  <c r="X24" i="169"/>
  <c r="V25" i="169"/>
  <c r="W25" i="169"/>
  <c r="X25" i="169"/>
  <c r="U26" i="169"/>
  <c r="W26" i="169"/>
  <c r="X26" i="169"/>
  <c r="U27" i="169"/>
  <c r="V27" i="169"/>
  <c r="W27" i="169"/>
  <c r="X27" i="169"/>
  <c r="U28" i="169"/>
  <c r="W28" i="169"/>
  <c r="X28" i="169"/>
  <c r="U29" i="169"/>
  <c r="V29" i="169"/>
  <c r="W29" i="169"/>
  <c r="X29" i="169"/>
  <c r="U30" i="169"/>
  <c r="W30" i="169"/>
  <c r="X30" i="169"/>
  <c r="U31" i="169"/>
  <c r="W31" i="169"/>
  <c r="X31" i="169"/>
  <c r="I7" i="124"/>
  <c r="W9" i="169" s="1"/>
  <c r="P7" i="124"/>
  <c r="J7" i="124"/>
  <c r="X9" i="169" s="1"/>
  <c r="O7" i="124"/>
  <c r="N7" i="124"/>
  <c r="H7" i="124"/>
  <c r="V9" i="169" s="1"/>
  <c r="M7" i="124"/>
  <c r="G7" i="124"/>
  <c r="U9" i="169" s="1"/>
  <c r="B8" i="124"/>
  <c r="C8" i="124"/>
  <c r="D8" i="124"/>
  <c r="E8" i="124"/>
  <c r="B9" i="124"/>
  <c r="C9" i="124"/>
  <c r="D9" i="124"/>
  <c r="E9" i="124"/>
  <c r="B10" i="124"/>
  <c r="C10" i="124"/>
  <c r="D10" i="124"/>
  <c r="E10" i="124"/>
  <c r="B11" i="124"/>
  <c r="C11" i="124"/>
  <c r="D11" i="124"/>
  <c r="E11" i="124"/>
  <c r="B12" i="124"/>
  <c r="C12" i="124"/>
  <c r="D12" i="124"/>
  <c r="E12" i="124"/>
  <c r="B13" i="124"/>
  <c r="C13" i="124"/>
  <c r="D13" i="124"/>
  <c r="E13" i="124"/>
  <c r="B14" i="124"/>
  <c r="C14" i="124"/>
  <c r="D14" i="124"/>
  <c r="E14" i="124"/>
  <c r="B15" i="124"/>
  <c r="C15" i="124"/>
  <c r="D15" i="124"/>
  <c r="E15" i="124"/>
  <c r="B16" i="124"/>
  <c r="C16" i="124"/>
  <c r="D16" i="124"/>
  <c r="E16" i="124"/>
  <c r="B17" i="124"/>
  <c r="C17" i="124"/>
  <c r="D17" i="124"/>
  <c r="E17" i="124"/>
  <c r="B18" i="124"/>
  <c r="C18" i="124"/>
  <c r="D18" i="124"/>
  <c r="E18" i="124"/>
  <c r="E7" i="124"/>
  <c r="D7" i="124"/>
  <c r="C7" i="124"/>
  <c r="B7" i="124"/>
  <c r="Z9" i="169" l="1"/>
  <c r="Z27" i="169"/>
  <c r="Z29" i="169"/>
  <c r="Z20" i="169"/>
  <c r="Z19" i="169"/>
  <c r="Z18" i="169"/>
  <c r="Z17" i="169"/>
  <c r="Z16" i="169"/>
  <c r="Z15" i="169"/>
  <c r="Z14" i="169"/>
  <c r="Z13" i="169"/>
  <c r="Z12" i="169"/>
  <c r="Z11" i="169"/>
  <c r="Z10" i="169"/>
  <c r="V26" i="169"/>
  <c r="Z26" i="169" s="1"/>
  <c r="V28" i="169"/>
  <c r="Z28" i="169" s="1"/>
  <c r="V23" i="169"/>
  <c r="Z23" i="169" s="1"/>
  <c r="V31" i="169"/>
  <c r="Z31" i="169" s="1"/>
  <c r="V30" i="169"/>
  <c r="Z30" i="169" s="1"/>
  <c r="V24" i="169"/>
  <c r="Z24" i="169" s="1"/>
  <c r="U25" i="169"/>
  <c r="Z25" i="169" s="1"/>
  <c r="L7" i="124"/>
  <c r="F7" i="124"/>
  <c r="I7" i="174"/>
  <c r="D25" i="174"/>
  <c r="D36" i="174" s="1"/>
  <c r="C25" i="174"/>
  <c r="C36" i="174" s="1"/>
  <c r="D24" i="174"/>
  <c r="C24" i="174"/>
  <c r="D23" i="174"/>
  <c r="C23" i="174"/>
  <c r="D22" i="174"/>
  <c r="C22" i="174"/>
  <c r="D21" i="174"/>
  <c r="C21" i="174"/>
  <c r="D20" i="174"/>
  <c r="C20" i="174"/>
  <c r="D19" i="174"/>
  <c r="C19" i="174"/>
  <c r="F25" i="174"/>
  <c r="F36" i="174" s="1"/>
  <c r="E25" i="174"/>
  <c r="E36" i="174" s="1"/>
  <c r="F24" i="174"/>
  <c r="E24" i="174"/>
  <c r="F23" i="174"/>
  <c r="E23" i="174"/>
  <c r="F22" i="174"/>
  <c r="E22" i="174"/>
  <c r="F21" i="174"/>
  <c r="E21" i="174"/>
  <c r="F20" i="174"/>
  <c r="E20" i="174"/>
  <c r="F19" i="174"/>
  <c r="E19" i="174"/>
  <c r="M36" i="174" l="1"/>
  <c r="N35" i="174"/>
  <c r="M35" i="174"/>
  <c r="N34" i="174"/>
  <c r="M34" i="174"/>
  <c r="N33" i="174"/>
  <c r="M33" i="174"/>
  <c r="N32" i="174"/>
  <c r="M32" i="174"/>
  <c r="N31" i="174"/>
  <c r="M31" i="174"/>
  <c r="N30" i="174"/>
  <c r="M30" i="174"/>
  <c r="N29" i="174"/>
  <c r="M29" i="174"/>
  <c r="N28" i="174"/>
  <c r="M28" i="174"/>
  <c r="N27" i="174"/>
  <c r="M27" i="174"/>
  <c r="N26" i="174"/>
  <c r="H25" i="174"/>
  <c r="H36" i="174" s="1"/>
  <c r="G25" i="174"/>
  <c r="B25" i="174"/>
  <c r="B36" i="174" s="1"/>
  <c r="A25" i="174"/>
  <c r="M24" i="174"/>
  <c r="H24" i="174"/>
  <c r="G24" i="174"/>
  <c r="B24" i="174"/>
  <c r="A24" i="174"/>
  <c r="N23" i="174"/>
  <c r="M23" i="174"/>
  <c r="H23" i="174"/>
  <c r="G23" i="174"/>
  <c r="B23" i="174"/>
  <c r="A23" i="174"/>
  <c r="N22" i="174"/>
  <c r="M22" i="174"/>
  <c r="H22" i="174"/>
  <c r="G22" i="174"/>
  <c r="B22" i="174"/>
  <c r="A22" i="174"/>
  <c r="N21" i="174"/>
  <c r="M21" i="174"/>
  <c r="H21" i="174"/>
  <c r="G21" i="174"/>
  <c r="B21" i="174"/>
  <c r="A21" i="174"/>
  <c r="N20" i="174"/>
  <c r="M20" i="174"/>
  <c r="H20" i="174"/>
  <c r="G20" i="174"/>
  <c r="B20" i="174"/>
  <c r="A20" i="174"/>
  <c r="N19" i="174"/>
  <c r="M19" i="174"/>
  <c r="H19" i="174"/>
  <c r="G19" i="174"/>
  <c r="B19" i="174"/>
  <c r="A19" i="174"/>
  <c r="N18" i="174"/>
  <c r="M18" i="174"/>
  <c r="J18" i="174"/>
  <c r="I18" i="174"/>
  <c r="A18" i="174"/>
  <c r="N17" i="174"/>
  <c r="M17" i="174"/>
  <c r="J17" i="174"/>
  <c r="I17" i="174"/>
  <c r="A17" i="174"/>
  <c r="N16" i="174"/>
  <c r="M16" i="174"/>
  <c r="J16" i="174"/>
  <c r="I16" i="174"/>
  <c r="A16" i="174"/>
  <c r="N15" i="174"/>
  <c r="M15" i="174"/>
  <c r="J15" i="174"/>
  <c r="I15" i="174"/>
  <c r="A15" i="174"/>
  <c r="N14" i="174"/>
  <c r="J14" i="174"/>
  <c r="I14" i="174"/>
  <c r="A14" i="174"/>
  <c r="J13" i="174"/>
  <c r="I13" i="174"/>
  <c r="A13" i="174"/>
  <c r="J12" i="174"/>
  <c r="I12" i="174"/>
  <c r="A12" i="174"/>
  <c r="J11" i="174"/>
  <c r="I11" i="174"/>
  <c r="A11" i="174"/>
  <c r="J10" i="174"/>
  <c r="I10" i="174"/>
  <c r="A10" i="174"/>
  <c r="J9" i="174"/>
  <c r="I9" i="174"/>
  <c r="A9" i="174"/>
  <c r="J8" i="174"/>
  <c r="I8" i="174"/>
  <c r="A8" i="174"/>
  <c r="A7" i="174"/>
  <c r="A4" i="174"/>
  <c r="D31" i="202" l="1"/>
  <c r="G36" i="174"/>
  <c r="N36" i="174"/>
  <c r="D34" i="202"/>
  <c r="D32" i="202"/>
  <c r="J25" i="174"/>
  <c r="J21" i="174"/>
  <c r="J19" i="174"/>
  <c r="J23" i="174"/>
  <c r="J20" i="174"/>
  <c r="J22" i="174"/>
  <c r="J24" i="174"/>
  <c r="J36" i="174" l="1"/>
  <c r="N24" i="174"/>
  <c r="H17" i="173"/>
  <c r="H13" i="173"/>
  <c r="H9" i="173"/>
  <c r="H8" i="173"/>
  <c r="H10" i="173"/>
  <c r="H11" i="173"/>
  <c r="H12" i="173"/>
  <c r="H14" i="173"/>
  <c r="H15" i="173"/>
  <c r="H16" i="173"/>
  <c r="H18" i="173"/>
  <c r="C19" i="173" l="1"/>
  <c r="H19" i="173" s="1"/>
  <c r="D19" i="173"/>
  <c r="C20" i="173"/>
  <c r="H20" i="173" s="1"/>
  <c r="D20" i="173"/>
  <c r="C21" i="173"/>
  <c r="H21" i="173" s="1"/>
  <c r="D21" i="173"/>
  <c r="C22" i="173"/>
  <c r="H22" i="173" s="1"/>
  <c r="D22" i="173"/>
  <c r="C23" i="173"/>
  <c r="H23" i="173" s="1"/>
  <c r="D23" i="173"/>
  <c r="C24" i="173"/>
  <c r="H24" i="173" s="1"/>
  <c r="D24" i="173"/>
  <c r="C25" i="173"/>
  <c r="E31" i="202" s="1"/>
  <c r="D25" i="173"/>
  <c r="E32" i="202" s="1"/>
  <c r="K36" i="173"/>
  <c r="L35" i="173"/>
  <c r="K35" i="173"/>
  <c r="L34" i="173"/>
  <c r="K34" i="173"/>
  <c r="L33" i="173"/>
  <c r="K33" i="173"/>
  <c r="L32" i="173"/>
  <c r="K32" i="173"/>
  <c r="L31" i="173"/>
  <c r="K31" i="173"/>
  <c r="L30" i="173"/>
  <c r="K30" i="173"/>
  <c r="L29" i="173"/>
  <c r="K29" i="173"/>
  <c r="L28" i="173"/>
  <c r="K28" i="173"/>
  <c r="L27" i="173"/>
  <c r="K27" i="173"/>
  <c r="L26" i="173"/>
  <c r="B25" i="173"/>
  <c r="A25" i="173"/>
  <c r="K24" i="173"/>
  <c r="B24" i="173"/>
  <c r="A24" i="173"/>
  <c r="L23" i="173"/>
  <c r="K23" i="173"/>
  <c r="B23" i="173"/>
  <c r="A23" i="173"/>
  <c r="L22" i="173"/>
  <c r="K22" i="173"/>
  <c r="B22" i="173"/>
  <c r="A22" i="173"/>
  <c r="L21" i="173"/>
  <c r="K21" i="173"/>
  <c r="B21" i="173"/>
  <c r="A21" i="173"/>
  <c r="L20" i="173"/>
  <c r="K20" i="173"/>
  <c r="B20" i="173"/>
  <c r="A20" i="173"/>
  <c r="L19" i="173"/>
  <c r="K19" i="173"/>
  <c r="B19" i="173"/>
  <c r="A19" i="173"/>
  <c r="L18" i="173"/>
  <c r="K18" i="173"/>
  <c r="G18" i="173"/>
  <c r="F18" i="173"/>
  <c r="E18" i="173"/>
  <c r="A18" i="173"/>
  <c r="L17" i="173"/>
  <c r="K17" i="173"/>
  <c r="G17" i="173"/>
  <c r="F17" i="173"/>
  <c r="E17" i="173"/>
  <c r="A17" i="173"/>
  <c r="L16" i="173"/>
  <c r="K16" i="173"/>
  <c r="G16" i="173"/>
  <c r="F16" i="173"/>
  <c r="E16" i="173"/>
  <c r="A16" i="173"/>
  <c r="L15" i="173"/>
  <c r="K15" i="173"/>
  <c r="G15" i="173"/>
  <c r="F15" i="173"/>
  <c r="E15" i="173"/>
  <c r="A15" i="173"/>
  <c r="L14" i="173"/>
  <c r="G14" i="173"/>
  <c r="F14" i="173"/>
  <c r="E14" i="173"/>
  <c r="A14" i="173"/>
  <c r="G13" i="173"/>
  <c r="F13" i="173"/>
  <c r="E13" i="173"/>
  <c r="A13" i="173"/>
  <c r="G12" i="173"/>
  <c r="F12" i="173"/>
  <c r="E12" i="173"/>
  <c r="A12" i="173"/>
  <c r="G11" i="173"/>
  <c r="F11" i="173"/>
  <c r="E11" i="173"/>
  <c r="A11" i="173"/>
  <c r="G10" i="173"/>
  <c r="F10" i="173"/>
  <c r="E10" i="173"/>
  <c r="A10" i="173"/>
  <c r="G9" i="173"/>
  <c r="F9" i="173"/>
  <c r="E9" i="173"/>
  <c r="A9" i="173"/>
  <c r="G8" i="173"/>
  <c r="F8" i="173"/>
  <c r="E8" i="173"/>
  <c r="A8" i="173"/>
  <c r="G7" i="173"/>
  <c r="F7" i="173"/>
  <c r="E7" i="173"/>
  <c r="A7" i="173"/>
  <c r="A4" i="173"/>
  <c r="K36" i="172"/>
  <c r="L35" i="172"/>
  <c r="K35" i="172"/>
  <c r="L34" i="172"/>
  <c r="K34" i="172"/>
  <c r="L33" i="172"/>
  <c r="K33" i="172"/>
  <c r="L32" i="172"/>
  <c r="K32" i="172"/>
  <c r="L31" i="172"/>
  <c r="K31" i="172"/>
  <c r="L30" i="172"/>
  <c r="K30" i="172"/>
  <c r="L29" i="172"/>
  <c r="K29" i="172"/>
  <c r="L28" i="172"/>
  <c r="K28" i="172"/>
  <c r="L27" i="172"/>
  <c r="K27" i="172"/>
  <c r="L26" i="172"/>
  <c r="D25" i="172"/>
  <c r="P25" i="124" s="1"/>
  <c r="F6" i="202" s="1"/>
  <c r="C32" i="202" s="1"/>
  <c r="C25" i="172"/>
  <c r="B25" i="172"/>
  <c r="A25" i="172"/>
  <c r="K24" i="172"/>
  <c r="D24" i="172"/>
  <c r="P24" i="124" s="1"/>
  <c r="C24" i="172"/>
  <c r="B24" i="172"/>
  <c r="E24" i="124" s="1"/>
  <c r="A24" i="172"/>
  <c r="L23" i="172"/>
  <c r="K23" i="172"/>
  <c r="D23" i="172"/>
  <c r="P23" i="124" s="1"/>
  <c r="C23" i="172"/>
  <c r="B23" i="172"/>
  <c r="A23" i="172"/>
  <c r="L22" i="172"/>
  <c r="K22" i="172"/>
  <c r="D22" i="172"/>
  <c r="C22" i="172"/>
  <c r="B22" i="172"/>
  <c r="E22" i="124" s="1"/>
  <c r="A22" i="172"/>
  <c r="L21" i="172"/>
  <c r="K21" i="172"/>
  <c r="D21" i="172"/>
  <c r="P21" i="124" s="1"/>
  <c r="C21" i="172"/>
  <c r="B21" i="172"/>
  <c r="A21" i="172"/>
  <c r="L20" i="172"/>
  <c r="K20" i="172"/>
  <c r="D20" i="172"/>
  <c r="P20" i="124" s="1"/>
  <c r="C20" i="172"/>
  <c r="B20" i="172"/>
  <c r="E20" i="124" s="1"/>
  <c r="A20" i="172"/>
  <c r="L19" i="172"/>
  <c r="K19" i="172"/>
  <c r="D19" i="172"/>
  <c r="P19" i="124" s="1"/>
  <c r="C19" i="172"/>
  <c r="B19" i="172"/>
  <c r="A19" i="172"/>
  <c r="L18" i="172"/>
  <c r="K18" i="172"/>
  <c r="H18" i="172"/>
  <c r="G18" i="172"/>
  <c r="F18" i="172"/>
  <c r="E18" i="172"/>
  <c r="A18" i="172"/>
  <c r="L17" i="172"/>
  <c r="K17" i="172"/>
  <c r="H17" i="172"/>
  <c r="G17" i="172"/>
  <c r="F17" i="172"/>
  <c r="E17" i="172"/>
  <c r="A17" i="172"/>
  <c r="L16" i="172"/>
  <c r="K16" i="172"/>
  <c r="H16" i="172"/>
  <c r="G16" i="172"/>
  <c r="F16" i="172"/>
  <c r="E16" i="172"/>
  <c r="A16" i="172"/>
  <c r="L15" i="172"/>
  <c r="K15" i="172"/>
  <c r="H15" i="172"/>
  <c r="G15" i="172"/>
  <c r="F15" i="172"/>
  <c r="E15" i="172"/>
  <c r="A15" i="172"/>
  <c r="L14" i="172"/>
  <c r="H14" i="172"/>
  <c r="G14" i="172"/>
  <c r="F14" i="172"/>
  <c r="E14" i="172"/>
  <c r="A14" i="172"/>
  <c r="H13" i="172"/>
  <c r="G13" i="172"/>
  <c r="F13" i="172"/>
  <c r="E13" i="172"/>
  <c r="A13" i="172"/>
  <c r="H12" i="172"/>
  <c r="G12" i="172"/>
  <c r="F12" i="172"/>
  <c r="E12" i="172"/>
  <c r="A12" i="172"/>
  <c r="H11" i="172"/>
  <c r="G11" i="172"/>
  <c r="F11" i="172"/>
  <c r="E11" i="172"/>
  <c r="A11" i="172"/>
  <c r="H10" i="172"/>
  <c r="G10" i="172"/>
  <c r="F10" i="172"/>
  <c r="E10" i="172"/>
  <c r="A10" i="172"/>
  <c r="H9" i="172"/>
  <c r="G9" i="172"/>
  <c r="F9" i="172"/>
  <c r="E9" i="172"/>
  <c r="A9" i="172"/>
  <c r="H8" i="172"/>
  <c r="G8" i="172"/>
  <c r="F8" i="172"/>
  <c r="E8" i="172"/>
  <c r="A8" i="172"/>
  <c r="H7" i="172"/>
  <c r="G7" i="172"/>
  <c r="F7" i="172"/>
  <c r="E7" i="172"/>
  <c r="A7" i="172"/>
  <c r="A4" i="172"/>
  <c r="K36" i="171"/>
  <c r="L35" i="171"/>
  <c r="K35" i="171"/>
  <c r="L34" i="171"/>
  <c r="K34" i="171"/>
  <c r="L33" i="171"/>
  <c r="K33" i="171"/>
  <c r="L32" i="171"/>
  <c r="K32" i="171"/>
  <c r="L31" i="171"/>
  <c r="K31" i="171"/>
  <c r="L30" i="171"/>
  <c r="K30" i="171"/>
  <c r="L29" i="171"/>
  <c r="K29" i="171"/>
  <c r="L28" i="171"/>
  <c r="K28" i="171"/>
  <c r="L27" i="171"/>
  <c r="K27" i="171"/>
  <c r="L26" i="171"/>
  <c r="D25" i="171"/>
  <c r="C25" i="171"/>
  <c r="B25" i="171"/>
  <c r="A25" i="171"/>
  <c r="K24" i="171"/>
  <c r="D24" i="171"/>
  <c r="O24" i="124" s="1"/>
  <c r="C24" i="171"/>
  <c r="B24" i="171"/>
  <c r="D24" i="124" s="1"/>
  <c r="A24" i="171"/>
  <c r="L23" i="171"/>
  <c r="K23" i="171"/>
  <c r="D23" i="171"/>
  <c r="O23" i="124" s="1"/>
  <c r="C23" i="171"/>
  <c r="B23" i="171"/>
  <c r="D23" i="124" s="1"/>
  <c r="A23" i="171"/>
  <c r="L22" i="171"/>
  <c r="K22" i="171"/>
  <c r="D22" i="171"/>
  <c r="O22" i="124" s="1"/>
  <c r="C22" i="171"/>
  <c r="B22" i="171"/>
  <c r="D22" i="124" s="1"/>
  <c r="A22" i="171"/>
  <c r="L21" i="171"/>
  <c r="K21" i="171"/>
  <c r="D21" i="171"/>
  <c r="O21" i="124" s="1"/>
  <c r="C21" i="171"/>
  <c r="B21" i="171"/>
  <c r="D21" i="124" s="1"/>
  <c r="A21" i="171"/>
  <c r="L20" i="171"/>
  <c r="K20" i="171"/>
  <c r="D20" i="171"/>
  <c r="O20" i="124" s="1"/>
  <c r="C20" i="171"/>
  <c r="B20" i="171"/>
  <c r="D20" i="124" s="1"/>
  <c r="A20" i="171"/>
  <c r="L19" i="171"/>
  <c r="K19" i="171"/>
  <c r="D19" i="171"/>
  <c r="O19" i="124" s="1"/>
  <c r="C19" i="171"/>
  <c r="B19" i="171"/>
  <c r="D19" i="124" s="1"/>
  <c r="A19" i="171"/>
  <c r="L18" i="171"/>
  <c r="K18" i="171"/>
  <c r="H18" i="171"/>
  <c r="G18" i="171"/>
  <c r="F18" i="171"/>
  <c r="E18" i="171"/>
  <c r="A18" i="171"/>
  <c r="L17" i="171"/>
  <c r="K17" i="171"/>
  <c r="H17" i="171"/>
  <c r="G17" i="171"/>
  <c r="F17" i="171"/>
  <c r="E17" i="171"/>
  <c r="A17" i="171"/>
  <c r="L16" i="171"/>
  <c r="K16" i="171"/>
  <c r="H16" i="171"/>
  <c r="G16" i="171"/>
  <c r="F16" i="171"/>
  <c r="E16" i="171"/>
  <c r="A16" i="171"/>
  <c r="L15" i="171"/>
  <c r="K15" i="171"/>
  <c r="H15" i="171"/>
  <c r="G15" i="171"/>
  <c r="F15" i="171"/>
  <c r="E15" i="171"/>
  <c r="A15" i="171"/>
  <c r="H14" i="171"/>
  <c r="G14" i="171"/>
  <c r="F14" i="171"/>
  <c r="E14" i="171"/>
  <c r="A14" i="171"/>
  <c r="H13" i="171"/>
  <c r="G13" i="171"/>
  <c r="F13" i="171"/>
  <c r="E13" i="171"/>
  <c r="A13" i="171"/>
  <c r="H12" i="171"/>
  <c r="G12" i="171"/>
  <c r="F12" i="171"/>
  <c r="E12" i="171"/>
  <c r="A12" i="171"/>
  <c r="H11" i="171"/>
  <c r="G11" i="171"/>
  <c r="F11" i="171"/>
  <c r="E11" i="171"/>
  <c r="A11" i="171"/>
  <c r="H10" i="171"/>
  <c r="G10" i="171"/>
  <c r="F10" i="171"/>
  <c r="E10" i="171"/>
  <c r="A10" i="171"/>
  <c r="H9" i="171"/>
  <c r="G9" i="171"/>
  <c r="F9" i="171"/>
  <c r="E9" i="171"/>
  <c r="A9" i="171"/>
  <c r="H8" i="171"/>
  <c r="G8" i="171"/>
  <c r="F8" i="171"/>
  <c r="E8" i="171"/>
  <c r="A8" i="171"/>
  <c r="H7" i="171"/>
  <c r="G7" i="171"/>
  <c r="F7" i="171"/>
  <c r="E7" i="171"/>
  <c r="A7" i="171"/>
  <c r="A4" i="171"/>
  <c r="K36" i="170"/>
  <c r="L35" i="170"/>
  <c r="K35" i="170"/>
  <c r="L34" i="170"/>
  <c r="K34" i="170"/>
  <c r="L33" i="170"/>
  <c r="K33" i="170"/>
  <c r="L32" i="170"/>
  <c r="K32" i="170"/>
  <c r="L31" i="170"/>
  <c r="K31" i="170"/>
  <c r="L30" i="170"/>
  <c r="K30" i="170"/>
  <c r="L29" i="170"/>
  <c r="K29" i="170"/>
  <c r="L28" i="170"/>
  <c r="K28" i="170"/>
  <c r="L27" i="170"/>
  <c r="K27" i="170"/>
  <c r="L26" i="170"/>
  <c r="D25" i="170"/>
  <c r="C25" i="170"/>
  <c r="B25" i="170"/>
  <c r="A25" i="170"/>
  <c r="K24" i="170"/>
  <c r="D24" i="170"/>
  <c r="N24" i="124" s="1"/>
  <c r="C24" i="170"/>
  <c r="H24" i="124" s="1"/>
  <c r="B24" i="170"/>
  <c r="C24" i="124" s="1"/>
  <c r="A24" i="170"/>
  <c r="L23" i="170"/>
  <c r="K23" i="170"/>
  <c r="D23" i="170"/>
  <c r="N23" i="124" s="1"/>
  <c r="C23" i="170"/>
  <c r="H23" i="124" s="1"/>
  <c r="B23" i="170"/>
  <c r="C23" i="124" s="1"/>
  <c r="A23" i="170"/>
  <c r="L22" i="170"/>
  <c r="K22" i="170"/>
  <c r="D22" i="170"/>
  <c r="N22" i="124" s="1"/>
  <c r="C22" i="170"/>
  <c r="H22" i="124" s="1"/>
  <c r="B22" i="170"/>
  <c r="C22" i="124" s="1"/>
  <c r="A22" i="170"/>
  <c r="L21" i="170"/>
  <c r="K21" i="170"/>
  <c r="D21" i="170"/>
  <c r="N21" i="124" s="1"/>
  <c r="C21" i="170"/>
  <c r="H21" i="124" s="1"/>
  <c r="B21" i="170"/>
  <c r="C21" i="124" s="1"/>
  <c r="A21" i="170"/>
  <c r="L20" i="170"/>
  <c r="K20" i="170"/>
  <c r="D20" i="170"/>
  <c r="N20" i="124" s="1"/>
  <c r="C20" i="170"/>
  <c r="B20" i="170"/>
  <c r="C20" i="124" s="1"/>
  <c r="A20" i="170"/>
  <c r="L19" i="170"/>
  <c r="K19" i="170"/>
  <c r="H19" i="170"/>
  <c r="N19" i="124"/>
  <c r="A19" i="170"/>
  <c r="L18" i="170"/>
  <c r="K18" i="170"/>
  <c r="H18" i="170"/>
  <c r="G18" i="170"/>
  <c r="F18" i="170"/>
  <c r="E18" i="170"/>
  <c r="A18" i="170"/>
  <c r="L17" i="170"/>
  <c r="K17" i="170"/>
  <c r="H17" i="170"/>
  <c r="G17" i="170"/>
  <c r="F17" i="170"/>
  <c r="E17" i="170"/>
  <c r="A17" i="170"/>
  <c r="L16" i="170"/>
  <c r="K16" i="170"/>
  <c r="H16" i="170"/>
  <c r="G16" i="170"/>
  <c r="F16" i="170"/>
  <c r="E16" i="170"/>
  <c r="A16" i="170"/>
  <c r="L15" i="170"/>
  <c r="K15" i="170"/>
  <c r="H15" i="170"/>
  <c r="G15" i="170"/>
  <c r="F15" i="170"/>
  <c r="E15" i="170"/>
  <c r="A15" i="170"/>
  <c r="H14" i="170"/>
  <c r="G14" i="170"/>
  <c r="F14" i="170"/>
  <c r="E14" i="170"/>
  <c r="A14" i="170"/>
  <c r="H13" i="170"/>
  <c r="G13" i="170"/>
  <c r="F13" i="170"/>
  <c r="E13" i="170"/>
  <c r="A13" i="170"/>
  <c r="H12" i="170"/>
  <c r="G12" i="170"/>
  <c r="F12" i="170"/>
  <c r="E12" i="170"/>
  <c r="A12" i="170"/>
  <c r="H11" i="170"/>
  <c r="G11" i="170"/>
  <c r="F11" i="170"/>
  <c r="E11" i="170"/>
  <c r="A11" i="170"/>
  <c r="H10" i="170"/>
  <c r="G10" i="170"/>
  <c r="F10" i="170"/>
  <c r="E10" i="170"/>
  <c r="A10" i="170"/>
  <c r="H9" i="170"/>
  <c r="G9" i="170"/>
  <c r="F9" i="170"/>
  <c r="E9" i="170"/>
  <c r="A9" i="170"/>
  <c r="H8" i="170"/>
  <c r="G8" i="170"/>
  <c r="F8" i="170"/>
  <c r="E8" i="170"/>
  <c r="A8" i="170"/>
  <c r="G7" i="170"/>
  <c r="F7" i="170"/>
  <c r="E7" i="170"/>
  <c r="A7" i="170"/>
  <c r="A4" i="170"/>
  <c r="G8" i="166"/>
  <c r="G9" i="166"/>
  <c r="G10" i="166"/>
  <c r="G11" i="166"/>
  <c r="G12" i="166"/>
  <c r="G13" i="166"/>
  <c r="G14" i="166"/>
  <c r="G15" i="166"/>
  <c r="G16" i="166"/>
  <c r="G17" i="166"/>
  <c r="G18" i="166"/>
  <c r="G7" i="166"/>
  <c r="H8" i="166"/>
  <c r="H9" i="166"/>
  <c r="H10" i="166"/>
  <c r="H11" i="166"/>
  <c r="H12" i="166"/>
  <c r="H13" i="166"/>
  <c r="H14" i="166"/>
  <c r="H15" i="166"/>
  <c r="H16" i="166"/>
  <c r="H17" i="166"/>
  <c r="H18" i="166"/>
  <c r="H10" i="169"/>
  <c r="H11" i="169"/>
  <c r="H12" i="169"/>
  <c r="H13" i="169"/>
  <c r="H14" i="169"/>
  <c r="H15" i="169"/>
  <c r="H16" i="169"/>
  <c r="H17" i="169"/>
  <c r="H18" i="169"/>
  <c r="H19" i="169"/>
  <c r="H20" i="169"/>
  <c r="E9" i="169"/>
  <c r="K38" i="169"/>
  <c r="G38" i="169"/>
  <c r="L37" i="169"/>
  <c r="K37" i="169"/>
  <c r="L36" i="169"/>
  <c r="K36" i="169"/>
  <c r="L35" i="169"/>
  <c r="K35" i="169"/>
  <c r="L34" i="169"/>
  <c r="K34" i="169"/>
  <c r="L33" i="169"/>
  <c r="K33" i="169"/>
  <c r="L32" i="169"/>
  <c r="K32" i="169"/>
  <c r="L31" i="169"/>
  <c r="K31" i="169"/>
  <c r="L30" i="169"/>
  <c r="K30" i="169"/>
  <c r="L29" i="169"/>
  <c r="K29" i="169"/>
  <c r="L28" i="169"/>
  <c r="D27" i="169"/>
  <c r="D38" i="169" s="1"/>
  <c r="B38" i="169"/>
  <c r="L38" i="169" s="1"/>
  <c r="A27" i="169"/>
  <c r="K26" i="169"/>
  <c r="D26" i="169"/>
  <c r="A26" i="169"/>
  <c r="L25" i="169"/>
  <c r="K25" i="169"/>
  <c r="D25" i="169"/>
  <c r="A25" i="169"/>
  <c r="L24" i="169"/>
  <c r="K24" i="169"/>
  <c r="D24" i="169"/>
  <c r="A24" i="169"/>
  <c r="L23" i="169"/>
  <c r="K23" i="169"/>
  <c r="D23" i="169"/>
  <c r="A23" i="169"/>
  <c r="L22" i="169"/>
  <c r="K22" i="169"/>
  <c r="D22" i="169"/>
  <c r="A22" i="169"/>
  <c r="L21" i="169"/>
  <c r="K21" i="169"/>
  <c r="D21" i="169"/>
  <c r="A21" i="169"/>
  <c r="L20" i="169"/>
  <c r="K20" i="169"/>
  <c r="F20" i="169"/>
  <c r="E20" i="169"/>
  <c r="A20" i="169"/>
  <c r="T20" i="169" s="1"/>
  <c r="L19" i="169"/>
  <c r="K19" i="169"/>
  <c r="F19" i="169"/>
  <c r="E19" i="169"/>
  <c r="A19" i="169"/>
  <c r="T19" i="169" s="1"/>
  <c r="L18" i="169"/>
  <c r="K18" i="169"/>
  <c r="F18" i="169"/>
  <c r="E18" i="169"/>
  <c r="A18" i="169"/>
  <c r="T18" i="169" s="1"/>
  <c r="L17" i="169"/>
  <c r="K17" i="169"/>
  <c r="F17" i="169"/>
  <c r="E17" i="169"/>
  <c r="A17" i="169"/>
  <c r="T17" i="169" s="1"/>
  <c r="L16" i="169"/>
  <c r="F16" i="169"/>
  <c r="E16" i="169"/>
  <c r="A16" i="169"/>
  <c r="T16" i="169" s="1"/>
  <c r="F15" i="169"/>
  <c r="E15" i="169"/>
  <c r="A15" i="169"/>
  <c r="T15" i="169" s="1"/>
  <c r="F14" i="169"/>
  <c r="E14" i="169"/>
  <c r="A14" i="169"/>
  <c r="T14" i="169" s="1"/>
  <c r="F13" i="169"/>
  <c r="E13" i="169"/>
  <c r="A13" i="169"/>
  <c r="T13" i="169" s="1"/>
  <c r="F12" i="169"/>
  <c r="E12" i="169"/>
  <c r="A12" i="169"/>
  <c r="T12" i="169" s="1"/>
  <c r="F11" i="169"/>
  <c r="E11" i="169"/>
  <c r="A11" i="169"/>
  <c r="T11" i="169" s="1"/>
  <c r="F10" i="169"/>
  <c r="E10" i="169"/>
  <c r="A10" i="169"/>
  <c r="T10" i="169" s="1"/>
  <c r="F9" i="169"/>
  <c r="A9" i="169"/>
  <c r="T9" i="169" s="1"/>
  <c r="A6" i="169"/>
  <c r="H32" i="202" l="1"/>
  <c r="B36" i="173"/>
  <c r="L36" i="173" s="1"/>
  <c r="E34" i="202"/>
  <c r="F23" i="173"/>
  <c r="D36" i="173"/>
  <c r="I25" i="174"/>
  <c r="E27" i="169"/>
  <c r="E38" i="169" s="1"/>
  <c r="H20" i="124"/>
  <c r="H25" i="124"/>
  <c r="D5" i="202" s="1"/>
  <c r="F20" i="173"/>
  <c r="C36" i="173"/>
  <c r="H25" i="173"/>
  <c r="F22" i="172"/>
  <c r="P22" i="124"/>
  <c r="E23" i="172"/>
  <c r="E23" i="124"/>
  <c r="H25" i="172"/>
  <c r="J25" i="124"/>
  <c r="F5" i="202" s="1"/>
  <c r="C31" i="202" s="1"/>
  <c r="H19" i="172"/>
  <c r="J19" i="124"/>
  <c r="F19" i="172"/>
  <c r="E19" i="124"/>
  <c r="F21" i="172"/>
  <c r="E21" i="124"/>
  <c r="H21" i="172"/>
  <c r="J21" i="124"/>
  <c r="H23" i="172"/>
  <c r="J23" i="124"/>
  <c r="D36" i="172"/>
  <c r="P36" i="124" s="1"/>
  <c r="H20" i="172"/>
  <c r="J20" i="124"/>
  <c r="H22" i="172"/>
  <c r="J22" i="124"/>
  <c r="H24" i="172"/>
  <c r="J24" i="124"/>
  <c r="B36" i="172"/>
  <c r="E25" i="124"/>
  <c r="F8" i="202" s="1"/>
  <c r="C34" i="202" s="1"/>
  <c r="H20" i="171"/>
  <c r="I20" i="124"/>
  <c r="H24" i="171"/>
  <c r="I24" i="124"/>
  <c r="H22" i="171"/>
  <c r="I22" i="124"/>
  <c r="B36" i="171"/>
  <c r="D25" i="124"/>
  <c r="E8" i="202" s="1"/>
  <c r="H25" i="171"/>
  <c r="I25" i="124"/>
  <c r="E5" i="202" s="1"/>
  <c r="H19" i="171"/>
  <c r="I19" i="124"/>
  <c r="H21" i="171"/>
  <c r="I21" i="124"/>
  <c r="H23" i="171"/>
  <c r="I23" i="124"/>
  <c r="D36" i="171"/>
  <c r="O36" i="124" s="1"/>
  <c r="O25" i="124"/>
  <c r="E6" i="202" s="1"/>
  <c r="H21" i="170"/>
  <c r="E19" i="170"/>
  <c r="C19" i="124"/>
  <c r="B36" i="170"/>
  <c r="C25" i="124"/>
  <c r="D8" i="202" s="1"/>
  <c r="D36" i="170"/>
  <c r="N36" i="124" s="1"/>
  <c r="N25" i="124"/>
  <c r="D6" i="202" s="1"/>
  <c r="G19" i="170"/>
  <c r="G24" i="173"/>
  <c r="G20" i="173"/>
  <c r="E23" i="169"/>
  <c r="I21" i="174"/>
  <c r="G21" i="170"/>
  <c r="G23" i="170"/>
  <c r="I19" i="174"/>
  <c r="I23" i="174"/>
  <c r="G25" i="170"/>
  <c r="I20" i="174"/>
  <c r="I22" i="174"/>
  <c r="I24" i="174"/>
  <c r="F21" i="169"/>
  <c r="F25" i="169"/>
  <c r="F23" i="170"/>
  <c r="F22" i="170"/>
  <c r="E22" i="173"/>
  <c r="G22" i="173"/>
  <c r="F19" i="173"/>
  <c r="F24" i="173"/>
  <c r="F21" i="173"/>
  <c r="F22" i="173"/>
  <c r="F25" i="173"/>
  <c r="F36" i="173" s="1"/>
  <c r="E20" i="173"/>
  <c r="E24" i="173"/>
  <c r="G25" i="173"/>
  <c r="E19" i="173"/>
  <c r="E21" i="173"/>
  <c r="E23" i="173"/>
  <c r="E25" i="173"/>
  <c r="E36" i="173" s="1"/>
  <c r="G19" i="173"/>
  <c r="G21" i="173"/>
  <c r="G23" i="173"/>
  <c r="E19" i="172"/>
  <c r="E25" i="172"/>
  <c r="E36" i="172" s="1"/>
  <c r="C36" i="172"/>
  <c r="J36" i="124" s="1"/>
  <c r="X32" i="169" s="1"/>
  <c r="E21" i="172"/>
  <c r="F24" i="172"/>
  <c r="F23" i="172"/>
  <c r="F20" i="172"/>
  <c r="G20" i="172"/>
  <c r="G24" i="172"/>
  <c r="G19" i="172"/>
  <c r="E20" i="172"/>
  <c r="G21" i="172"/>
  <c r="E22" i="172"/>
  <c r="G23" i="172"/>
  <c r="E24" i="172"/>
  <c r="G25" i="172"/>
  <c r="G22" i="172"/>
  <c r="F25" i="172"/>
  <c r="F36" i="172" s="1"/>
  <c r="H36" i="172"/>
  <c r="H23" i="170"/>
  <c r="F19" i="170"/>
  <c r="E23" i="170"/>
  <c r="F19" i="171"/>
  <c r="F21" i="171"/>
  <c r="F22" i="171"/>
  <c r="F23" i="171"/>
  <c r="F24" i="171"/>
  <c r="E20" i="171"/>
  <c r="F20" i="171"/>
  <c r="E22" i="171"/>
  <c r="E24" i="171"/>
  <c r="G19" i="171"/>
  <c r="G21" i="171"/>
  <c r="G25" i="171"/>
  <c r="E19" i="171"/>
  <c r="G20" i="171"/>
  <c r="E21" i="171"/>
  <c r="G22" i="171"/>
  <c r="E23" i="171"/>
  <c r="G24" i="171"/>
  <c r="E25" i="171"/>
  <c r="E36" i="171" s="1"/>
  <c r="C36" i="171"/>
  <c r="I36" i="124" s="1"/>
  <c r="W32" i="169" s="1"/>
  <c r="G23" i="171"/>
  <c r="F25" i="171"/>
  <c r="F36" i="171" s="1"/>
  <c r="E22" i="170"/>
  <c r="F20" i="170"/>
  <c r="F21" i="170"/>
  <c r="F24" i="170"/>
  <c r="E25" i="170"/>
  <c r="E36" i="170" s="1"/>
  <c r="E20" i="170"/>
  <c r="E21" i="170"/>
  <c r="E24" i="170"/>
  <c r="H25" i="170"/>
  <c r="C36" i="170"/>
  <c r="H36" i="124" s="1"/>
  <c r="V32" i="169" s="1"/>
  <c r="G20" i="170"/>
  <c r="G22" i="170"/>
  <c r="G24" i="170"/>
  <c r="H20" i="170"/>
  <c r="H22" i="170"/>
  <c r="H24" i="170"/>
  <c r="F25" i="170"/>
  <c r="F36" i="170" s="1"/>
  <c r="F24" i="169"/>
  <c r="E21" i="169"/>
  <c r="E22" i="169"/>
  <c r="E26" i="169"/>
  <c r="F22" i="169"/>
  <c r="F26" i="169"/>
  <c r="F23" i="169"/>
  <c r="E24" i="169"/>
  <c r="E25" i="169"/>
  <c r="F27" i="169"/>
  <c r="F38" i="169" s="1"/>
  <c r="C38" i="169"/>
  <c r="I36" i="174" s="1"/>
  <c r="H34" i="202" l="1"/>
  <c r="L36" i="172"/>
  <c r="E36" i="124"/>
  <c r="L36" i="171"/>
  <c r="D36" i="124"/>
  <c r="L36" i="170"/>
  <c r="C36" i="124"/>
  <c r="G36" i="170"/>
  <c r="L24" i="170"/>
  <c r="L24" i="173"/>
  <c r="G36" i="173"/>
  <c r="H36" i="173"/>
  <c r="L24" i="172"/>
  <c r="G36" i="172"/>
  <c r="H36" i="170"/>
  <c r="L24" i="171"/>
  <c r="H36" i="171"/>
  <c r="G36" i="171"/>
  <c r="H38" i="169"/>
  <c r="L26" i="169"/>
  <c r="B25" i="166" l="1"/>
  <c r="B25" i="124" s="1"/>
  <c r="C8" i="202" s="1"/>
  <c r="H8" i="202" s="1"/>
  <c r="B23" i="166"/>
  <c r="B23" i="124" s="1"/>
  <c r="B21" i="166"/>
  <c r="B21" i="124" s="1"/>
  <c r="B20" i="166"/>
  <c r="B20" i="124" s="1"/>
  <c r="B19" i="166"/>
  <c r="B19" i="124" s="1"/>
  <c r="E7" i="166"/>
  <c r="L28" i="166"/>
  <c r="L26" i="166"/>
  <c r="L17" i="166"/>
  <c r="L15" i="166"/>
  <c r="K16" i="166"/>
  <c r="K17" i="166"/>
  <c r="K18" i="166"/>
  <c r="K19" i="166"/>
  <c r="K20" i="166"/>
  <c r="K21" i="166"/>
  <c r="K22" i="166"/>
  <c r="K23" i="166"/>
  <c r="K24" i="166"/>
  <c r="K15" i="166"/>
  <c r="K28" i="166"/>
  <c r="K29" i="166"/>
  <c r="K30" i="166"/>
  <c r="K31" i="166"/>
  <c r="K32" i="166"/>
  <c r="K33" i="166"/>
  <c r="K34" i="166"/>
  <c r="K35" i="166"/>
  <c r="K36" i="166"/>
  <c r="K27" i="166"/>
  <c r="L29" i="166"/>
  <c r="L27" i="166"/>
  <c r="L16" i="166" l="1"/>
  <c r="L32" i="101" l="1"/>
  <c r="K10" i="101"/>
  <c r="K31" i="101"/>
  <c r="K30" i="101"/>
  <c r="K29" i="101"/>
  <c r="K28" i="101"/>
  <c r="K27" i="101"/>
  <c r="K26" i="101"/>
  <c r="K25" i="101"/>
  <c r="K24" i="101"/>
  <c r="K23" i="101"/>
  <c r="K22" i="101"/>
  <c r="K21" i="101"/>
  <c r="K20" i="101"/>
  <c r="K19" i="101"/>
  <c r="K18" i="101"/>
  <c r="K17" i="101"/>
  <c r="K16" i="101"/>
  <c r="K15" i="101"/>
  <c r="K14" i="101"/>
  <c r="K13" i="101"/>
  <c r="K12" i="101"/>
  <c r="K11" i="101"/>
  <c r="K9" i="101"/>
  <c r="K8" i="101"/>
  <c r="F9" i="101"/>
  <c r="F10" i="101"/>
  <c r="F11" i="101"/>
  <c r="F12" i="101"/>
  <c r="F13" i="101"/>
  <c r="F14" i="101"/>
  <c r="F15" i="101"/>
  <c r="F16" i="101"/>
  <c r="F17" i="101"/>
  <c r="F18" i="101"/>
  <c r="F19" i="101"/>
  <c r="F20" i="101"/>
  <c r="F21" i="101"/>
  <c r="F22" i="101"/>
  <c r="F23" i="101"/>
  <c r="F24" i="101"/>
  <c r="F25" i="101"/>
  <c r="F26" i="101"/>
  <c r="F27" i="101"/>
  <c r="F28" i="101"/>
  <c r="F29" i="101"/>
  <c r="F30" i="101"/>
  <c r="F31" i="101"/>
  <c r="F8" i="101"/>
  <c r="C32" i="101"/>
  <c r="D32" i="101"/>
  <c r="E32" i="101"/>
  <c r="G32" i="101"/>
  <c r="H32" i="101"/>
  <c r="I32" i="101"/>
  <c r="J32" i="101"/>
  <c r="C33" i="101"/>
  <c r="D33" i="101"/>
  <c r="E33" i="101"/>
  <c r="G33" i="101"/>
  <c r="H33" i="101"/>
  <c r="I33" i="101"/>
  <c r="J33" i="101"/>
  <c r="L33" i="101"/>
  <c r="C34" i="101"/>
  <c r="D34" i="101"/>
  <c r="E34" i="101"/>
  <c r="G34" i="101"/>
  <c r="H34" i="101"/>
  <c r="I34" i="101"/>
  <c r="J34" i="101"/>
  <c r="B34" i="101"/>
  <c r="B33" i="101"/>
  <c r="B32" i="101"/>
  <c r="F34" i="101" l="1"/>
  <c r="K32" i="101"/>
  <c r="F32" i="101"/>
  <c r="K33" i="101"/>
  <c r="F33" i="101"/>
  <c r="K34" i="101"/>
  <c r="D20" i="64" l="1"/>
  <c r="C20" i="64"/>
  <c r="G20" i="64" s="1"/>
  <c r="M16" i="64"/>
  <c r="G24" i="119"/>
  <c r="G23" i="119"/>
  <c r="G22" i="119"/>
  <c r="G21" i="119"/>
  <c r="G20" i="119"/>
  <c r="G19" i="119"/>
  <c r="G18" i="119"/>
  <c r="H24" i="119" l="1"/>
  <c r="N9" i="121" l="1"/>
  <c r="E35" i="168" l="1"/>
  <c r="E33" i="168"/>
  <c r="E34" i="168"/>
  <c r="E32" i="168"/>
  <c r="D36" i="168"/>
  <c r="D35" i="168"/>
  <c r="D33" i="168"/>
  <c r="D34" i="168"/>
  <c r="D32" i="168"/>
  <c r="C36" i="168"/>
  <c r="C35" i="168"/>
  <c r="C33" i="168"/>
  <c r="C34" i="168"/>
  <c r="C32" i="168"/>
  <c r="L15" i="168"/>
  <c r="L8" i="168"/>
  <c r="J15" i="168"/>
  <c r="G15" i="168"/>
  <c r="D15" i="168"/>
  <c r="J10" i="168"/>
  <c r="J9" i="168"/>
  <c r="J8" i="168"/>
  <c r="G10" i="168"/>
  <c r="G9" i="168"/>
  <c r="G8" i="168"/>
  <c r="D9" i="168"/>
  <c r="D10" i="168"/>
  <c r="D8" i="168"/>
  <c r="M19" i="168"/>
  <c r="E11" i="168"/>
  <c r="E24" i="168" s="1"/>
  <c r="F11" i="168"/>
  <c r="F25" i="168" s="1"/>
  <c r="E15" i="204" s="1"/>
  <c r="E34" i="204" s="1"/>
  <c r="H11" i="168"/>
  <c r="H23" i="168" s="1"/>
  <c r="I11" i="168"/>
  <c r="I24" i="168" s="1"/>
  <c r="K11" i="168"/>
  <c r="K25" i="168" s="1"/>
  <c r="J15" i="204" s="1"/>
  <c r="C11" i="168"/>
  <c r="C23" i="168" s="1"/>
  <c r="N19" i="168"/>
  <c r="L19" i="168"/>
  <c r="N15" i="168"/>
  <c r="L9" i="168"/>
  <c r="N9" i="168"/>
  <c r="L10" i="168"/>
  <c r="N10" i="168"/>
  <c r="N8" i="168"/>
  <c r="E36" i="168"/>
  <c r="B36" i="168"/>
  <c r="B34" i="168"/>
  <c r="B33" i="168"/>
  <c r="B32" i="168"/>
  <c r="E31" i="168"/>
  <c r="J32" i="168" s="1"/>
  <c r="D31" i="168"/>
  <c r="I32" i="168" s="1"/>
  <c r="C31" i="168"/>
  <c r="H32" i="168" s="1"/>
  <c r="K24" i="168" l="1"/>
  <c r="K23" i="168"/>
  <c r="E37" i="168"/>
  <c r="J33" i="168" s="1"/>
  <c r="M10" i="168"/>
  <c r="H24" i="168"/>
  <c r="D37" i="168"/>
  <c r="I33" i="168" s="1"/>
  <c r="F23" i="168"/>
  <c r="E25" i="168"/>
  <c r="D15" i="204" s="1"/>
  <c r="E23" i="168"/>
  <c r="C37" i="168"/>
  <c r="H33" i="168" s="1"/>
  <c r="M9" i="168"/>
  <c r="C25" i="168"/>
  <c r="B15" i="204" s="1"/>
  <c r="D34" i="204" s="1"/>
  <c r="C24" i="168"/>
  <c r="D11" i="168"/>
  <c r="D23" i="168" s="1"/>
  <c r="I25" i="168"/>
  <c r="H15" i="204" s="1"/>
  <c r="F34" i="204" s="1"/>
  <c r="H25" i="168"/>
  <c r="G15" i="204" s="1"/>
  <c r="G11" i="168"/>
  <c r="J11" i="168"/>
  <c r="F24" i="168"/>
  <c r="I23" i="168"/>
  <c r="M8" i="168"/>
  <c r="M15" i="168"/>
  <c r="N11" i="168"/>
  <c r="L11" i="168"/>
  <c r="E8" i="166"/>
  <c r="F8" i="166"/>
  <c r="E9" i="166"/>
  <c r="F9" i="166"/>
  <c r="E10" i="166"/>
  <c r="F10" i="166"/>
  <c r="E11" i="166"/>
  <c r="F11" i="166"/>
  <c r="E12" i="166"/>
  <c r="F12" i="166"/>
  <c r="E13" i="166"/>
  <c r="F13" i="166"/>
  <c r="E14" i="166"/>
  <c r="F14" i="166"/>
  <c r="E15" i="166"/>
  <c r="F15" i="166"/>
  <c r="E16" i="166"/>
  <c r="F16" i="166"/>
  <c r="E17" i="166"/>
  <c r="F17" i="166"/>
  <c r="E18" i="166"/>
  <c r="F18" i="166"/>
  <c r="F7" i="166"/>
  <c r="D25" i="168" l="1"/>
  <c r="C15" i="204" s="1"/>
  <c r="K33" i="168"/>
  <c r="D24" i="168"/>
  <c r="N25" i="168"/>
  <c r="M15" i="204" s="1"/>
  <c r="N24" i="168"/>
  <c r="N23" i="168"/>
  <c r="J25" i="168"/>
  <c r="I15" i="204" s="1"/>
  <c r="J24" i="168"/>
  <c r="J23" i="168"/>
  <c r="L23" i="168"/>
  <c r="L25" i="168"/>
  <c r="K15" i="204" s="1"/>
  <c r="L24" i="168"/>
  <c r="M11" i="168"/>
  <c r="G23" i="168"/>
  <c r="G25" i="168"/>
  <c r="F15" i="204" s="1"/>
  <c r="G24" i="168"/>
  <c r="D25" i="166"/>
  <c r="C25" i="166"/>
  <c r="G25" i="124" s="1"/>
  <c r="C5" i="202" s="1"/>
  <c r="B36" i="166"/>
  <c r="A25" i="166"/>
  <c r="D24" i="166"/>
  <c r="M24" i="124" s="1"/>
  <c r="C24" i="166"/>
  <c r="G24" i="124" s="1"/>
  <c r="B24" i="166"/>
  <c r="A24" i="166"/>
  <c r="D23" i="166"/>
  <c r="M23" i="124" s="1"/>
  <c r="C23" i="166"/>
  <c r="G23" i="124" s="1"/>
  <c r="L34" i="166"/>
  <c r="A23" i="166"/>
  <c r="D22" i="166"/>
  <c r="M22" i="124" s="1"/>
  <c r="C22" i="166"/>
  <c r="G22" i="124" s="1"/>
  <c r="B22" i="166"/>
  <c r="A22" i="166"/>
  <c r="D21" i="166"/>
  <c r="M21" i="124" s="1"/>
  <c r="C21" i="166"/>
  <c r="G21" i="124" s="1"/>
  <c r="L32" i="166"/>
  <c r="A21" i="166"/>
  <c r="D20" i="166"/>
  <c r="M20" i="124" s="1"/>
  <c r="C20" i="166"/>
  <c r="G20" i="124" s="1"/>
  <c r="L31" i="166"/>
  <c r="A20" i="166"/>
  <c r="D19" i="166"/>
  <c r="M19" i="124" s="1"/>
  <c r="C19" i="166"/>
  <c r="G19" i="124" s="1"/>
  <c r="L30" i="166"/>
  <c r="A19" i="166"/>
  <c r="A18" i="166"/>
  <c r="A17" i="166"/>
  <c r="A16" i="166"/>
  <c r="A15" i="166"/>
  <c r="A14" i="166"/>
  <c r="A13" i="166"/>
  <c r="A12" i="166"/>
  <c r="A11" i="166"/>
  <c r="A10" i="166"/>
  <c r="A9" i="166"/>
  <c r="A8" i="166"/>
  <c r="A7" i="166"/>
  <c r="A4" i="166"/>
  <c r="R7" i="124"/>
  <c r="L18" i="124"/>
  <c r="F18" i="124"/>
  <c r="F22" i="124" s="1"/>
  <c r="F8" i="124"/>
  <c r="F9" i="124"/>
  <c r="F19" i="124" s="1"/>
  <c r="F10" i="124"/>
  <c r="F11" i="124"/>
  <c r="F12" i="124"/>
  <c r="F23" i="124" s="1"/>
  <c r="F13" i="124"/>
  <c r="F14" i="124"/>
  <c r="F15" i="124"/>
  <c r="F21" i="124" s="1"/>
  <c r="F16" i="124"/>
  <c r="F17" i="124"/>
  <c r="L35" i="166" l="1"/>
  <c r="B24" i="124"/>
  <c r="D36" i="166"/>
  <c r="M36" i="124" s="1"/>
  <c r="R36" i="124" s="1"/>
  <c r="M25" i="124"/>
  <c r="C6" i="202" s="1"/>
  <c r="L33" i="166"/>
  <c r="B22" i="124"/>
  <c r="L36" i="166"/>
  <c r="B36" i="124"/>
  <c r="F36" i="124" s="1"/>
  <c r="F24" i="124"/>
  <c r="F20" i="124"/>
  <c r="F25" i="124"/>
  <c r="G19" i="166"/>
  <c r="H19" i="166"/>
  <c r="H21" i="166"/>
  <c r="G21" i="166"/>
  <c r="G23" i="166"/>
  <c r="H23" i="166"/>
  <c r="G24" i="166"/>
  <c r="H24" i="166"/>
  <c r="G20" i="166"/>
  <c r="H20" i="166"/>
  <c r="G22" i="166"/>
  <c r="H22" i="166"/>
  <c r="G25" i="166"/>
  <c r="H25" i="166"/>
  <c r="C36" i="166"/>
  <c r="F19" i="166"/>
  <c r="F20" i="166"/>
  <c r="F21" i="166"/>
  <c r="F22" i="166"/>
  <c r="F23" i="166"/>
  <c r="F24" i="166"/>
  <c r="M25" i="168"/>
  <c r="L15" i="204" s="1"/>
  <c r="M24" i="168"/>
  <c r="M23" i="168"/>
  <c r="E19" i="166"/>
  <c r="E20" i="166"/>
  <c r="E21" i="166"/>
  <c r="E22" i="166"/>
  <c r="E23" i="166"/>
  <c r="E24" i="166"/>
  <c r="E25" i="166"/>
  <c r="E36" i="166" s="1"/>
  <c r="F25" i="166"/>
  <c r="F36" i="166" s="1"/>
  <c r="A3" i="123"/>
  <c r="D4" i="203" s="1"/>
  <c r="B42" i="90"/>
  <c r="D36" i="90"/>
  <c r="D26" i="90"/>
  <c r="D27" i="90"/>
  <c r="D28" i="90"/>
  <c r="D29" i="90"/>
  <c r="D30" i="90"/>
  <c r="D31" i="90"/>
  <c r="D32" i="90"/>
  <c r="D33" i="90"/>
  <c r="D34" i="90"/>
  <c r="D35" i="90"/>
  <c r="D25" i="90"/>
  <c r="C29" i="90"/>
  <c r="C25" i="90"/>
  <c r="D24" i="90"/>
  <c r="C24" i="90"/>
  <c r="C36" i="90"/>
  <c r="G36" i="124" l="1"/>
  <c r="L36" i="124" s="1"/>
  <c r="G36" i="166"/>
  <c r="H36" i="166"/>
  <c r="L23" i="166"/>
  <c r="L24" i="166"/>
  <c r="L20" i="166"/>
  <c r="L22" i="166"/>
  <c r="L18" i="166"/>
  <c r="L19" i="166"/>
  <c r="L21" i="166"/>
  <c r="B21" i="64"/>
  <c r="B22" i="64"/>
  <c r="B23" i="64"/>
  <c r="B24" i="64"/>
  <c r="B25" i="64"/>
  <c r="B26" i="64"/>
  <c r="B27" i="64"/>
  <c r="B28" i="64"/>
  <c r="B29" i="64"/>
  <c r="B20" i="64"/>
  <c r="U32" i="169" l="1"/>
  <c r="Z32" i="169" s="1"/>
  <c r="C26" i="90" l="1"/>
  <c r="C27" i="90"/>
  <c r="C28" i="90"/>
  <c r="C30" i="90"/>
  <c r="C31" i="90"/>
  <c r="C32" i="90"/>
  <c r="C33" i="90"/>
  <c r="C34" i="90"/>
  <c r="C35" i="90"/>
  <c r="H15" i="65" l="1"/>
  <c r="H8" i="150" l="1"/>
  <c r="G8" i="150"/>
  <c r="F8" i="150"/>
  <c r="E8" i="150"/>
  <c r="D8" i="150"/>
  <c r="C8" i="150"/>
  <c r="B8" i="150"/>
  <c r="H7" i="150"/>
  <c r="G7" i="150"/>
  <c r="F7" i="150"/>
  <c r="E7" i="150"/>
  <c r="D7" i="150"/>
  <c r="C7" i="150"/>
  <c r="B7" i="150"/>
  <c r="H6" i="150"/>
  <c r="G6" i="150"/>
  <c r="F6" i="150"/>
  <c r="E6" i="150"/>
  <c r="D6" i="150"/>
  <c r="C6" i="150"/>
  <c r="B6" i="150"/>
  <c r="G5" i="150"/>
  <c r="F5" i="150"/>
  <c r="E5" i="150"/>
  <c r="D5" i="150"/>
  <c r="C5" i="150"/>
  <c r="B5" i="150"/>
  <c r="Q36" i="134"/>
  <c r="O36" i="134"/>
  <c r="N36" i="134"/>
  <c r="M36" i="134"/>
  <c r="L36" i="134"/>
  <c r="E36" i="134"/>
  <c r="A23" i="134"/>
  <c r="Q22" i="134"/>
  <c r="O22" i="134"/>
  <c r="N22" i="134"/>
  <c r="M22" i="134"/>
  <c r="L22" i="134"/>
  <c r="K22" i="134"/>
  <c r="J22" i="134"/>
  <c r="I22" i="134"/>
  <c r="H22" i="134"/>
  <c r="G22" i="134"/>
  <c r="F22" i="134"/>
  <c r="E22" i="134"/>
  <c r="D22" i="134"/>
  <c r="C22" i="134"/>
  <c r="B22" i="134"/>
  <c r="A22" i="134"/>
  <c r="Q21" i="134"/>
  <c r="O21" i="134"/>
  <c r="N21" i="134"/>
  <c r="M21" i="134"/>
  <c r="L21" i="134"/>
  <c r="K21" i="134"/>
  <c r="J21" i="134"/>
  <c r="I21" i="134"/>
  <c r="H21" i="134"/>
  <c r="G21" i="134"/>
  <c r="F21" i="134"/>
  <c r="E21" i="134"/>
  <c r="D21" i="134"/>
  <c r="C21" i="134"/>
  <c r="B21" i="134"/>
  <c r="A21" i="134"/>
  <c r="Q20" i="134"/>
  <c r="O20" i="134"/>
  <c r="N20" i="134"/>
  <c r="M20" i="134"/>
  <c r="L20" i="134"/>
  <c r="K20" i="134"/>
  <c r="J20" i="134"/>
  <c r="I20" i="134"/>
  <c r="H20" i="134"/>
  <c r="G20" i="134"/>
  <c r="F20" i="134"/>
  <c r="E20" i="134"/>
  <c r="D20" i="134"/>
  <c r="C20" i="134"/>
  <c r="B20" i="134"/>
  <c r="A20" i="134"/>
  <c r="Q19" i="134"/>
  <c r="O19" i="134"/>
  <c r="N19" i="134"/>
  <c r="M19" i="134"/>
  <c r="L19" i="134"/>
  <c r="K19" i="134"/>
  <c r="J19" i="134"/>
  <c r="I19" i="134"/>
  <c r="H19" i="134"/>
  <c r="G19" i="134"/>
  <c r="F19" i="134"/>
  <c r="E19" i="134"/>
  <c r="D19" i="134"/>
  <c r="C19" i="134"/>
  <c r="B19" i="134"/>
  <c r="A19" i="134"/>
  <c r="Q18" i="134"/>
  <c r="O18" i="134"/>
  <c r="N18" i="134"/>
  <c r="M18" i="134"/>
  <c r="L18" i="134"/>
  <c r="K18" i="134"/>
  <c r="J18" i="134"/>
  <c r="I18" i="134"/>
  <c r="H18" i="134"/>
  <c r="G18" i="134"/>
  <c r="F18" i="134"/>
  <c r="E18" i="134"/>
  <c r="D18" i="134"/>
  <c r="C18" i="134"/>
  <c r="B18" i="134"/>
  <c r="A18" i="134"/>
  <c r="Q17" i="134"/>
  <c r="O17" i="134"/>
  <c r="N17" i="134"/>
  <c r="M17" i="134"/>
  <c r="L17" i="134"/>
  <c r="K17" i="134"/>
  <c r="J17" i="134"/>
  <c r="I17" i="134"/>
  <c r="H17" i="134"/>
  <c r="G17" i="134"/>
  <c r="F17" i="134"/>
  <c r="E17" i="134"/>
  <c r="D17" i="134"/>
  <c r="C17" i="134"/>
  <c r="B17" i="134"/>
  <c r="A17" i="134"/>
  <c r="P16" i="134"/>
  <c r="R16" i="134" s="1"/>
  <c r="A16" i="134"/>
  <c r="P15" i="134"/>
  <c r="R15" i="134" s="1"/>
  <c r="A15" i="134"/>
  <c r="P14" i="134"/>
  <c r="A14" i="134"/>
  <c r="P13" i="134"/>
  <c r="A13" i="134"/>
  <c r="P12" i="134"/>
  <c r="R12" i="134" s="1"/>
  <c r="A12" i="134"/>
  <c r="P11" i="134"/>
  <c r="A11" i="134"/>
  <c r="P10" i="134"/>
  <c r="R10" i="134" s="1"/>
  <c r="A10" i="134"/>
  <c r="P9" i="134"/>
  <c r="R9" i="134" s="1"/>
  <c r="A9" i="134"/>
  <c r="P8" i="134"/>
  <c r="R8" i="134" s="1"/>
  <c r="A8" i="134"/>
  <c r="P7" i="134"/>
  <c r="R7" i="134" s="1"/>
  <c r="A7" i="134"/>
  <c r="P6" i="134"/>
  <c r="R6" i="134" s="1"/>
  <c r="A6" i="134"/>
  <c r="P5" i="134"/>
  <c r="R5" i="134" s="1"/>
  <c r="A5" i="134"/>
  <c r="A4" i="134"/>
  <c r="I27" i="114"/>
  <c r="I26" i="114"/>
  <c r="I25" i="114"/>
  <c r="I24" i="114"/>
  <c r="I23" i="114"/>
  <c r="I22" i="114"/>
  <c r="C22" i="114"/>
  <c r="I21" i="114"/>
  <c r="I20" i="114"/>
  <c r="I19" i="114"/>
  <c r="I18" i="114"/>
  <c r="I17" i="114"/>
  <c r="I16" i="114"/>
  <c r="I15" i="114"/>
  <c r="I14" i="114"/>
  <c r="K13" i="114"/>
  <c r="J13" i="114"/>
  <c r="K56" i="112"/>
  <c r="K55" i="112"/>
  <c r="K54" i="112"/>
  <c r="K53" i="112"/>
  <c r="K49" i="112"/>
  <c r="K48" i="112"/>
  <c r="K47" i="112"/>
  <c r="K46" i="112"/>
  <c r="K42" i="112"/>
  <c r="K41" i="112"/>
  <c r="K40" i="112"/>
  <c r="K39" i="112"/>
  <c r="K35" i="112"/>
  <c r="K34" i="112"/>
  <c r="K33" i="112"/>
  <c r="K32" i="112"/>
  <c r="K28" i="112"/>
  <c r="K27" i="112"/>
  <c r="K26" i="112"/>
  <c r="K25" i="112"/>
  <c r="K21" i="112"/>
  <c r="K20" i="112"/>
  <c r="K19" i="112"/>
  <c r="K18" i="112"/>
  <c r="J24" i="132"/>
  <c r="I24" i="132"/>
  <c r="H24" i="132"/>
  <c r="G24" i="132"/>
  <c r="E24" i="132"/>
  <c r="E32" i="132" s="1"/>
  <c r="D24" i="132"/>
  <c r="E31" i="132" s="1"/>
  <c r="C24" i="132"/>
  <c r="E30" i="132" s="1"/>
  <c r="B24" i="132"/>
  <c r="E29" i="132" s="1"/>
  <c r="A24" i="132"/>
  <c r="J23" i="132"/>
  <c r="I23" i="132"/>
  <c r="H23" i="132"/>
  <c r="G23" i="132"/>
  <c r="E23" i="132"/>
  <c r="D23" i="132"/>
  <c r="C23" i="132"/>
  <c r="B23" i="132"/>
  <c r="A23" i="132"/>
  <c r="J22" i="132"/>
  <c r="I22" i="132"/>
  <c r="H22" i="132"/>
  <c r="G22" i="132"/>
  <c r="E22" i="132"/>
  <c r="D22" i="132"/>
  <c r="C22" i="132"/>
  <c r="B22" i="132"/>
  <c r="A22" i="132"/>
  <c r="J21" i="132"/>
  <c r="I21" i="132"/>
  <c r="H21" i="132"/>
  <c r="G21" i="132"/>
  <c r="E21" i="132"/>
  <c r="D21" i="132"/>
  <c r="C21" i="132"/>
  <c r="B21" i="132"/>
  <c r="A21" i="132"/>
  <c r="J20" i="132"/>
  <c r="I20" i="132"/>
  <c r="H20" i="132"/>
  <c r="G20" i="132"/>
  <c r="E20" i="132"/>
  <c r="D20" i="132"/>
  <c r="C20" i="132"/>
  <c r="B20" i="132"/>
  <c r="A20" i="132"/>
  <c r="J19" i="132"/>
  <c r="I19" i="132"/>
  <c r="H19" i="132"/>
  <c r="G19" i="132"/>
  <c r="E19" i="132"/>
  <c r="D19" i="132"/>
  <c r="C19" i="132"/>
  <c r="B19" i="132"/>
  <c r="A19" i="132"/>
  <c r="J18" i="132"/>
  <c r="I18" i="132"/>
  <c r="H18" i="132"/>
  <c r="G18" i="132"/>
  <c r="E18" i="132"/>
  <c r="D18" i="132"/>
  <c r="C18" i="132"/>
  <c r="B18" i="132"/>
  <c r="A18" i="132"/>
  <c r="A17" i="132"/>
  <c r="A16" i="132"/>
  <c r="A15" i="132"/>
  <c r="A14" i="132"/>
  <c r="A13" i="132"/>
  <c r="A12" i="132"/>
  <c r="A11" i="132"/>
  <c r="A10" i="132"/>
  <c r="A9" i="132"/>
  <c r="A8" i="132"/>
  <c r="A7" i="132"/>
  <c r="A6" i="132"/>
  <c r="A4" i="132"/>
  <c r="H11" i="110"/>
  <c r="A24" i="129"/>
  <c r="A23" i="129"/>
  <c r="A22" i="129"/>
  <c r="A21" i="129"/>
  <c r="A20" i="129"/>
  <c r="A19" i="129"/>
  <c r="A18" i="129"/>
  <c r="A17" i="129"/>
  <c r="A16" i="129"/>
  <c r="A15" i="129"/>
  <c r="A14" i="129"/>
  <c r="A13" i="129"/>
  <c r="A12" i="129"/>
  <c r="A11" i="129"/>
  <c r="A10" i="129"/>
  <c r="A9" i="129"/>
  <c r="A8" i="129"/>
  <c r="A7" i="129"/>
  <c r="A6" i="129"/>
  <c r="A3" i="129"/>
  <c r="Q5" i="128"/>
  <c r="P5" i="128"/>
  <c r="O5" i="128"/>
  <c r="N5" i="128"/>
  <c r="A25" i="124"/>
  <c r="A24" i="124"/>
  <c r="A23" i="124"/>
  <c r="A22" i="124"/>
  <c r="A21" i="124"/>
  <c r="A20" i="124"/>
  <c r="A19" i="124"/>
  <c r="R18" i="124"/>
  <c r="A18" i="124"/>
  <c r="R17" i="124"/>
  <c r="L17" i="124"/>
  <c r="A17" i="124"/>
  <c r="R16" i="124"/>
  <c r="L16" i="124"/>
  <c r="A16" i="124"/>
  <c r="R15" i="124"/>
  <c r="L15" i="124"/>
  <c r="A15" i="124"/>
  <c r="R14" i="124"/>
  <c r="L14" i="124"/>
  <c r="A14" i="124"/>
  <c r="R13" i="124"/>
  <c r="L13" i="124"/>
  <c r="A13" i="124"/>
  <c r="R12" i="124"/>
  <c r="L12" i="124"/>
  <c r="A12" i="124"/>
  <c r="R11" i="124"/>
  <c r="L11" i="124"/>
  <c r="A11" i="124"/>
  <c r="R10" i="124"/>
  <c r="L10" i="124"/>
  <c r="A10" i="124"/>
  <c r="R9" i="124"/>
  <c r="L9" i="124"/>
  <c r="A9" i="124"/>
  <c r="R8" i="124"/>
  <c r="L8" i="124"/>
  <c r="A8" i="124"/>
  <c r="A7" i="124"/>
  <c r="A4" i="124"/>
  <c r="D30" i="65"/>
  <c r="C30" i="65"/>
  <c r="D29" i="65"/>
  <c r="C29" i="65"/>
  <c r="D28" i="65"/>
  <c r="C28" i="65"/>
  <c r="D27" i="65"/>
  <c r="C27" i="65"/>
  <c r="D26" i="65"/>
  <c r="C26" i="65"/>
  <c r="D25" i="65"/>
  <c r="C25" i="65"/>
  <c r="D24" i="65"/>
  <c r="C24" i="65"/>
  <c r="D23" i="65"/>
  <c r="C23" i="65"/>
  <c r="D22" i="65"/>
  <c r="C22" i="65"/>
  <c r="D21" i="65"/>
  <c r="C21" i="65"/>
  <c r="D20" i="65"/>
  <c r="A3" i="65"/>
  <c r="H56" i="90"/>
  <c r="G56" i="90"/>
  <c r="H55" i="90"/>
  <c r="G55" i="90"/>
  <c r="H54" i="90"/>
  <c r="G54" i="90"/>
  <c r="H53" i="90"/>
  <c r="G53" i="90"/>
  <c r="H52" i="90"/>
  <c r="G52" i="90"/>
  <c r="H51" i="90"/>
  <c r="G51" i="90"/>
  <c r="H50" i="90"/>
  <c r="G50" i="90"/>
  <c r="H49" i="90"/>
  <c r="G49" i="90"/>
  <c r="H48" i="90"/>
  <c r="G48" i="90"/>
  <c r="H47" i="90"/>
  <c r="G47" i="90"/>
  <c r="H46" i="90"/>
  <c r="A18" i="90"/>
  <c r="B36" i="90" s="1"/>
  <c r="A17" i="90"/>
  <c r="B35" i="90" s="1"/>
  <c r="A16" i="90"/>
  <c r="B34" i="90" s="1"/>
  <c r="A15" i="90"/>
  <c r="B33" i="90" s="1"/>
  <c r="A14" i="90"/>
  <c r="B32" i="90" s="1"/>
  <c r="A13" i="90"/>
  <c r="B31" i="90" s="1"/>
  <c r="A12" i="90"/>
  <c r="B30" i="90" s="1"/>
  <c r="A11" i="90"/>
  <c r="B29" i="90" s="1"/>
  <c r="A10" i="90"/>
  <c r="B28" i="90" s="1"/>
  <c r="A9" i="90"/>
  <c r="B27" i="90" s="1"/>
  <c r="A8" i="90"/>
  <c r="B26" i="90" s="1"/>
  <c r="A7" i="90"/>
  <c r="B25" i="90" s="1"/>
  <c r="K36" i="89"/>
  <c r="J36" i="89"/>
  <c r="K35" i="89"/>
  <c r="J35" i="89"/>
  <c r="K34" i="89"/>
  <c r="J34" i="89"/>
  <c r="K33" i="89"/>
  <c r="J33" i="89"/>
  <c r="K32" i="89"/>
  <c r="J32" i="89"/>
  <c r="K31" i="89"/>
  <c r="J31" i="89"/>
  <c r="K30" i="89"/>
  <c r="J30" i="89"/>
  <c r="K29" i="89"/>
  <c r="J29" i="89"/>
  <c r="K28" i="89"/>
  <c r="J28" i="89"/>
  <c r="K27" i="89"/>
  <c r="J27" i="89"/>
  <c r="K26" i="89"/>
  <c r="J26" i="89"/>
  <c r="K25" i="89"/>
  <c r="J25" i="89"/>
  <c r="J24" i="89"/>
  <c r="A19" i="89"/>
  <c r="I36" i="89" s="1"/>
  <c r="A18" i="89"/>
  <c r="I35" i="89" s="1"/>
  <c r="A17" i="89"/>
  <c r="I34" i="89" s="1"/>
  <c r="A16" i="89"/>
  <c r="I33" i="89" s="1"/>
  <c r="A15" i="89"/>
  <c r="I32" i="89" s="1"/>
  <c r="A14" i="89"/>
  <c r="I31" i="89" s="1"/>
  <c r="A13" i="89"/>
  <c r="I30" i="89" s="1"/>
  <c r="A12" i="89"/>
  <c r="I29" i="89" s="1"/>
  <c r="A11" i="89"/>
  <c r="I28" i="89" s="1"/>
  <c r="A10" i="89"/>
  <c r="I27" i="89" s="1"/>
  <c r="A9" i="89"/>
  <c r="I26" i="89" s="1"/>
  <c r="A8" i="89"/>
  <c r="I25" i="89" s="1"/>
  <c r="A4" i="89"/>
  <c r="H5" i="89"/>
  <c r="E5" i="89"/>
  <c r="K24" i="89" s="1"/>
  <c r="C56" i="64"/>
  <c r="D55" i="64"/>
  <c r="C55" i="64"/>
  <c r="D54" i="64"/>
  <c r="C54" i="64"/>
  <c r="D53" i="64"/>
  <c r="C53" i="64"/>
  <c r="D52" i="64"/>
  <c r="C52" i="64"/>
  <c r="D51" i="64"/>
  <c r="C51" i="64"/>
  <c r="D50" i="64"/>
  <c r="C50" i="64"/>
  <c r="D49" i="64"/>
  <c r="C49" i="64"/>
  <c r="D48" i="64"/>
  <c r="C48" i="64"/>
  <c r="D47" i="64"/>
  <c r="C47" i="64"/>
  <c r="F29" i="64"/>
  <c r="E29" i="64"/>
  <c r="D29" i="64"/>
  <c r="F28" i="64"/>
  <c r="E28" i="64"/>
  <c r="D28" i="64"/>
  <c r="C28" i="64"/>
  <c r="G28" i="64" s="1"/>
  <c r="F27" i="64"/>
  <c r="E27" i="64"/>
  <c r="D27" i="64"/>
  <c r="C27" i="64"/>
  <c r="G27" i="64" s="1"/>
  <c r="F26" i="64"/>
  <c r="E26" i="64"/>
  <c r="D26" i="64"/>
  <c r="C26" i="64"/>
  <c r="G26" i="64" s="1"/>
  <c r="F25" i="64"/>
  <c r="E25" i="64"/>
  <c r="D25" i="64"/>
  <c r="C25" i="64"/>
  <c r="G25" i="64" s="1"/>
  <c r="F24" i="64"/>
  <c r="E24" i="64"/>
  <c r="D24" i="64"/>
  <c r="C24" i="64"/>
  <c r="G24" i="64" s="1"/>
  <c r="F23" i="64"/>
  <c r="E23" i="64"/>
  <c r="D23" i="64"/>
  <c r="C23" i="64"/>
  <c r="G23" i="64" s="1"/>
  <c r="F22" i="64"/>
  <c r="E22" i="64"/>
  <c r="D22" i="64"/>
  <c r="C22" i="64"/>
  <c r="G22" i="64" s="1"/>
  <c r="F21" i="64"/>
  <c r="E21" i="64"/>
  <c r="D21" i="64"/>
  <c r="C21" i="64"/>
  <c r="G21" i="64" s="1"/>
  <c r="F20" i="64"/>
  <c r="E20" i="64"/>
  <c r="G19" i="64"/>
  <c r="D19" i="64"/>
  <c r="C19" i="64"/>
  <c r="D46" i="64"/>
  <c r="E24" i="119"/>
  <c r="K16" i="64" s="1"/>
  <c r="D24" i="119"/>
  <c r="C24" i="119"/>
  <c r="A24" i="119"/>
  <c r="E23" i="119"/>
  <c r="F23" i="119" s="1"/>
  <c r="D23" i="119"/>
  <c r="C23" i="119"/>
  <c r="A23" i="119"/>
  <c r="E22" i="119"/>
  <c r="D22" i="119"/>
  <c r="C22" i="119"/>
  <c r="B22" i="119"/>
  <c r="A22" i="119"/>
  <c r="E21" i="119"/>
  <c r="F21" i="119" s="1"/>
  <c r="D21" i="119"/>
  <c r="C21" i="119"/>
  <c r="A21" i="119"/>
  <c r="E20" i="119"/>
  <c r="D20" i="119"/>
  <c r="C20" i="119"/>
  <c r="B20" i="119"/>
  <c r="H20" i="119" s="1"/>
  <c r="A20" i="119"/>
  <c r="E19" i="119"/>
  <c r="D19" i="119"/>
  <c r="C19" i="119"/>
  <c r="B19" i="119"/>
  <c r="A19" i="119"/>
  <c r="E18" i="119"/>
  <c r="D18" i="119"/>
  <c r="C18" i="119"/>
  <c r="B18" i="119"/>
  <c r="A18" i="119"/>
  <c r="N17" i="119"/>
  <c r="M17" i="119"/>
  <c r="L17" i="119"/>
  <c r="H17" i="119"/>
  <c r="Q17" i="119" s="1"/>
  <c r="F17" i="119"/>
  <c r="A17" i="119"/>
  <c r="P17" i="119" s="1"/>
  <c r="N16" i="119"/>
  <c r="M16" i="119"/>
  <c r="L16" i="119"/>
  <c r="H16" i="119"/>
  <c r="Q16" i="119" s="1"/>
  <c r="F16" i="119"/>
  <c r="A16" i="119"/>
  <c r="P16" i="119" s="1"/>
  <c r="N15" i="119"/>
  <c r="M15" i="119"/>
  <c r="L15" i="119"/>
  <c r="H15" i="119"/>
  <c r="Q15" i="119" s="1"/>
  <c r="F15" i="119"/>
  <c r="A15" i="119"/>
  <c r="P15" i="119" s="1"/>
  <c r="N14" i="119"/>
  <c r="M14" i="119"/>
  <c r="L14" i="119"/>
  <c r="H14" i="119"/>
  <c r="Q14" i="119" s="1"/>
  <c r="F14" i="119"/>
  <c r="A14" i="119"/>
  <c r="P14" i="119" s="1"/>
  <c r="N13" i="119"/>
  <c r="M13" i="119"/>
  <c r="L13" i="119"/>
  <c r="H13" i="119"/>
  <c r="Q13" i="119" s="1"/>
  <c r="F13" i="119"/>
  <c r="A13" i="119"/>
  <c r="P13" i="119" s="1"/>
  <c r="N12" i="119"/>
  <c r="M12" i="119"/>
  <c r="L12" i="119"/>
  <c r="H12" i="119"/>
  <c r="Q12" i="119" s="1"/>
  <c r="F12" i="119"/>
  <c r="A12" i="119"/>
  <c r="P12" i="119" s="1"/>
  <c r="N11" i="119"/>
  <c r="M11" i="119"/>
  <c r="L11" i="119"/>
  <c r="H11" i="119"/>
  <c r="Q11" i="119" s="1"/>
  <c r="F11" i="119"/>
  <c r="A11" i="119"/>
  <c r="P11" i="119" s="1"/>
  <c r="N10" i="119"/>
  <c r="M10" i="119"/>
  <c r="L10" i="119"/>
  <c r="H10" i="119"/>
  <c r="Q10" i="119" s="1"/>
  <c r="F10" i="119"/>
  <c r="A10" i="119"/>
  <c r="P10" i="119" s="1"/>
  <c r="N9" i="119"/>
  <c r="M9" i="119"/>
  <c r="L9" i="119"/>
  <c r="H9" i="119"/>
  <c r="Q9" i="119" s="1"/>
  <c r="F9" i="119"/>
  <c r="A9" i="119"/>
  <c r="P9" i="119" s="1"/>
  <c r="N8" i="119"/>
  <c r="M8" i="119"/>
  <c r="L8" i="119"/>
  <c r="H8" i="119"/>
  <c r="Q8" i="119" s="1"/>
  <c r="F8" i="119"/>
  <c r="A8" i="119"/>
  <c r="P8" i="119" s="1"/>
  <c r="N7" i="119"/>
  <c r="M7" i="119"/>
  <c r="L7" i="119"/>
  <c r="H7" i="119"/>
  <c r="Q7" i="119" s="1"/>
  <c r="F7" i="119"/>
  <c r="A7" i="119"/>
  <c r="P7" i="119" s="1"/>
  <c r="N6" i="119"/>
  <c r="M6" i="119"/>
  <c r="L6" i="119"/>
  <c r="H6" i="119"/>
  <c r="Q6" i="119" s="1"/>
  <c r="F6" i="119"/>
  <c r="A6" i="119"/>
  <c r="P6" i="119" s="1"/>
  <c r="Q5" i="119"/>
  <c r="N5" i="119"/>
  <c r="M5" i="119"/>
  <c r="L5" i="119"/>
  <c r="A5" i="119"/>
  <c r="H25" i="122"/>
  <c r="A25" i="122"/>
  <c r="A24" i="122"/>
  <c r="A23" i="122"/>
  <c r="A22" i="122"/>
  <c r="N11" i="122" s="1"/>
  <c r="A21" i="122"/>
  <c r="N10" i="122" s="1"/>
  <c r="A20" i="122"/>
  <c r="N9" i="122" s="1"/>
  <c r="A19" i="122"/>
  <c r="N8" i="122" s="1"/>
  <c r="A18" i="122"/>
  <c r="A17" i="122"/>
  <c r="A16" i="122"/>
  <c r="A15" i="122"/>
  <c r="A14" i="122"/>
  <c r="A13" i="122"/>
  <c r="A12" i="122"/>
  <c r="A11" i="122"/>
  <c r="A10" i="122"/>
  <c r="A9" i="122"/>
  <c r="A8" i="122"/>
  <c r="A7" i="122"/>
  <c r="J25" i="122"/>
  <c r="A5" i="122"/>
  <c r="D5" i="122"/>
  <c r="B5" i="122"/>
  <c r="K27" i="121"/>
  <c r="K36" i="134" s="1"/>
  <c r="J27" i="121"/>
  <c r="I27" i="121"/>
  <c r="I36" i="134" s="1"/>
  <c r="H27" i="121"/>
  <c r="F27" i="121"/>
  <c r="D25" i="122"/>
  <c r="C27" i="121"/>
  <c r="C36" i="134" s="1"/>
  <c r="B27" i="121"/>
  <c r="B36" i="134" s="1"/>
  <c r="K26" i="121"/>
  <c r="J26" i="121"/>
  <c r="I26" i="121"/>
  <c r="H26" i="121"/>
  <c r="F26" i="121"/>
  <c r="E24" i="122" s="1"/>
  <c r="E26" i="121"/>
  <c r="C26" i="121"/>
  <c r="B26" i="121"/>
  <c r="K25" i="121"/>
  <c r="J25" i="121"/>
  <c r="I25" i="121"/>
  <c r="H25" i="121"/>
  <c r="F25" i="121"/>
  <c r="E23" i="122" s="1"/>
  <c r="E25" i="121"/>
  <c r="C25" i="121"/>
  <c r="H25" i="169" s="1"/>
  <c r="B25" i="121"/>
  <c r="K24" i="121"/>
  <c r="J24" i="121"/>
  <c r="I24" i="121"/>
  <c r="H24" i="121"/>
  <c r="F24" i="121"/>
  <c r="E22" i="122" s="1"/>
  <c r="E24" i="121"/>
  <c r="C24" i="121"/>
  <c r="B24" i="121"/>
  <c r="B22" i="122" s="1"/>
  <c r="O11" i="122" s="1"/>
  <c r="K23" i="121"/>
  <c r="J23" i="121"/>
  <c r="I23" i="121"/>
  <c r="H23" i="121"/>
  <c r="F23" i="121"/>
  <c r="E21" i="122" s="1"/>
  <c r="E23" i="121"/>
  <c r="C23" i="121"/>
  <c r="H23" i="169" s="1"/>
  <c r="B23" i="121"/>
  <c r="K22" i="121"/>
  <c r="J22" i="121"/>
  <c r="I22" i="121"/>
  <c r="H22" i="121"/>
  <c r="F22" i="121"/>
  <c r="E20" i="122" s="1"/>
  <c r="E22" i="121"/>
  <c r="C22" i="121"/>
  <c r="H22" i="169" s="1"/>
  <c r="B22" i="121"/>
  <c r="K21" i="121"/>
  <c r="J21" i="121"/>
  <c r="I21" i="121"/>
  <c r="H21" i="121"/>
  <c r="F21" i="121"/>
  <c r="E19" i="122" s="1"/>
  <c r="E21" i="121"/>
  <c r="C21" i="121"/>
  <c r="B21" i="121"/>
  <c r="O20" i="121"/>
  <c r="N20" i="121"/>
  <c r="M20" i="121"/>
  <c r="G20" i="121"/>
  <c r="D20" i="121"/>
  <c r="O19" i="121"/>
  <c r="N19" i="121"/>
  <c r="M19" i="121"/>
  <c r="G19" i="121"/>
  <c r="D19" i="121"/>
  <c r="O18" i="121"/>
  <c r="N18" i="121"/>
  <c r="M18" i="121"/>
  <c r="G18" i="121"/>
  <c r="D18" i="121"/>
  <c r="O17" i="121"/>
  <c r="N17" i="121"/>
  <c r="M17" i="121"/>
  <c r="G17" i="121"/>
  <c r="D17" i="121"/>
  <c r="O16" i="121"/>
  <c r="N16" i="121"/>
  <c r="M16" i="121"/>
  <c r="G16" i="121"/>
  <c r="D16" i="121"/>
  <c r="O15" i="121"/>
  <c r="N15" i="121"/>
  <c r="M15" i="121"/>
  <c r="G15" i="121"/>
  <c r="D15" i="121"/>
  <c r="O14" i="121"/>
  <c r="N14" i="121"/>
  <c r="M14" i="121"/>
  <c r="G14" i="121"/>
  <c r="D14" i="121"/>
  <c r="O13" i="121"/>
  <c r="N13" i="121"/>
  <c r="M13" i="121"/>
  <c r="G13" i="121"/>
  <c r="D13" i="121"/>
  <c r="O12" i="121"/>
  <c r="N12" i="121"/>
  <c r="M12" i="121"/>
  <c r="G12" i="121"/>
  <c r="D12" i="121"/>
  <c r="O11" i="121"/>
  <c r="N11" i="121"/>
  <c r="M11" i="121"/>
  <c r="G11" i="121"/>
  <c r="D11" i="121"/>
  <c r="O10" i="121"/>
  <c r="N10" i="121"/>
  <c r="M10" i="121"/>
  <c r="G10" i="121"/>
  <c r="D10" i="121"/>
  <c r="O9" i="121"/>
  <c r="M9" i="121"/>
  <c r="G9" i="121"/>
  <c r="N8" i="121"/>
  <c r="J8" i="121"/>
  <c r="H8" i="121"/>
  <c r="J7" i="121"/>
  <c r="H7" i="121"/>
  <c r="F16" i="64" l="1"/>
  <c r="J36" i="134"/>
  <c r="E15" i="122"/>
  <c r="F36" i="134"/>
  <c r="C16" i="64"/>
  <c r="I16" i="64" s="1"/>
  <c r="H36" i="134"/>
  <c r="E23" i="65"/>
  <c r="E24" i="65"/>
  <c r="E25" i="65"/>
  <c r="E26" i="65"/>
  <c r="E27" i="65"/>
  <c r="E28" i="65"/>
  <c r="E29" i="65"/>
  <c r="E30" i="65"/>
  <c r="E21" i="65"/>
  <c r="E22" i="65"/>
  <c r="B24" i="122"/>
  <c r="B23" i="122"/>
  <c r="K23" i="112"/>
  <c r="K37" i="112"/>
  <c r="K51" i="112"/>
  <c r="K30" i="112"/>
  <c r="K44" i="112"/>
  <c r="K58" i="112"/>
  <c r="E8" i="122"/>
  <c r="D23" i="121"/>
  <c r="J15" i="114"/>
  <c r="J19" i="114"/>
  <c r="J23" i="114"/>
  <c r="J27" i="114"/>
  <c r="J21" i="114"/>
  <c r="J16" i="114"/>
  <c r="J20" i="114"/>
  <c r="J24" i="114"/>
  <c r="J14" i="114"/>
  <c r="J17" i="114"/>
  <c r="J25" i="114"/>
  <c r="J18" i="114"/>
  <c r="J22" i="114"/>
  <c r="J26" i="114"/>
  <c r="E4" i="202"/>
  <c r="W8" i="169"/>
  <c r="W22" i="169" s="1"/>
  <c r="F4" i="202"/>
  <c r="X8" i="169"/>
  <c r="X22" i="169" s="1"/>
  <c r="C4" i="202"/>
  <c r="U8" i="169"/>
  <c r="U22" i="169" s="1"/>
  <c r="D4" i="202"/>
  <c r="V8" i="169"/>
  <c r="V22" i="169" s="1"/>
  <c r="F19" i="119"/>
  <c r="F18" i="119"/>
  <c r="F22" i="119"/>
  <c r="K7" i="119"/>
  <c r="N10" i="150"/>
  <c r="I10" i="150"/>
  <c r="F10" i="150"/>
  <c r="E10" i="150"/>
  <c r="K5" i="89"/>
  <c r="O8" i="121"/>
  <c r="E13" i="122"/>
  <c r="C19" i="122"/>
  <c r="H21" i="169"/>
  <c r="C22" i="122"/>
  <c r="H24" i="169"/>
  <c r="C24" i="122"/>
  <c r="H26" i="169"/>
  <c r="C18" i="122"/>
  <c r="H27" i="169"/>
  <c r="C26" i="177"/>
  <c r="C27" i="177"/>
  <c r="K15" i="119"/>
  <c r="C24" i="177"/>
  <c r="C28" i="177"/>
  <c r="C32" i="177"/>
  <c r="C22" i="177"/>
  <c r="C30" i="177"/>
  <c r="C23" i="177"/>
  <c r="C31" i="177"/>
  <c r="C21" i="177"/>
  <c r="C25" i="177"/>
  <c r="C29" i="177"/>
  <c r="B18" i="122"/>
  <c r="B16" i="64"/>
  <c r="H16" i="64" s="1"/>
  <c r="M10" i="150"/>
  <c r="J10" i="150"/>
  <c r="B10" i="150"/>
  <c r="E33" i="132"/>
  <c r="E25" i="122"/>
  <c r="E9" i="122"/>
  <c r="E14" i="122"/>
  <c r="E16" i="122"/>
  <c r="E17" i="122"/>
  <c r="P12" i="121"/>
  <c r="P16" i="121"/>
  <c r="P20" i="121"/>
  <c r="D20" i="122"/>
  <c r="D24" i="122"/>
  <c r="D22" i="122"/>
  <c r="D21" i="122"/>
  <c r="C10" i="150"/>
  <c r="G10" i="150"/>
  <c r="K10" i="150"/>
  <c r="O10" i="150"/>
  <c r="D10" i="150"/>
  <c r="H10" i="150"/>
  <c r="L10" i="150"/>
  <c r="P20" i="134"/>
  <c r="P19" i="134"/>
  <c r="R14" i="134"/>
  <c r="R20" i="134" s="1"/>
  <c r="R18" i="134"/>
  <c r="R11" i="134"/>
  <c r="P22" i="134"/>
  <c r="R21" i="134"/>
  <c r="R17" i="134"/>
  <c r="P18" i="134"/>
  <c r="R13" i="134"/>
  <c r="P17" i="134"/>
  <c r="P21" i="134"/>
  <c r="P5" i="150"/>
  <c r="P8" i="150"/>
  <c r="P6" i="150"/>
  <c r="P7" i="150"/>
  <c r="K20" i="132"/>
  <c r="K24" i="132"/>
  <c r="K19" i="132"/>
  <c r="K23" i="132"/>
  <c r="K21" i="132"/>
  <c r="F19" i="132"/>
  <c r="F21" i="132"/>
  <c r="F24" i="132"/>
  <c r="F23" i="132"/>
  <c r="K18" i="132"/>
  <c r="K22" i="132"/>
  <c r="F18" i="132"/>
  <c r="F22" i="132"/>
  <c r="F20" i="132"/>
  <c r="G12" i="110"/>
  <c r="G14" i="110"/>
  <c r="G13" i="110"/>
  <c r="G15" i="110"/>
  <c r="R21" i="124"/>
  <c r="R19" i="124"/>
  <c r="R20" i="124"/>
  <c r="R24" i="124"/>
  <c r="L20" i="124"/>
  <c r="R22" i="124"/>
  <c r="L21" i="124"/>
  <c r="L24" i="124"/>
  <c r="R23" i="124"/>
  <c r="R25" i="124"/>
  <c r="H6" i="202" s="1"/>
  <c r="L22" i="124"/>
  <c r="H22" i="119"/>
  <c r="H18" i="119"/>
  <c r="D14" i="122"/>
  <c r="D18" i="122"/>
  <c r="L25" i="124"/>
  <c r="H5" i="202" s="1"/>
  <c r="L19" i="124"/>
  <c r="L23" i="124"/>
  <c r="D8" i="122"/>
  <c r="B13" i="122"/>
  <c r="B16" i="122"/>
  <c r="P11" i="121"/>
  <c r="P15" i="121"/>
  <c r="P19" i="121"/>
  <c r="D25" i="121"/>
  <c r="B7" i="122"/>
  <c r="B10" i="122"/>
  <c r="N21" i="121"/>
  <c r="B9" i="122"/>
  <c r="B12" i="122"/>
  <c r="B15" i="122"/>
  <c r="B21" i="122"/>
  <c r="O10" i="122" s="1"/>
  <c r="B25" i="122"/>
  <c r="P13" i="121"/>
  <c r="P17" i="121"/>
  <c r="B19" i="122"/>
  <c r="B20" i="122"/>
  <c r="O9" i="122" s="1"/>
  <c r="B11" i="122"/>
  <c r="B17" i="122"/>
  <c r="F20" i="119"/>
  <c r="H21" i="119"/>
  <c r="H19" i="119"/>
  <c r="H23" i="119"/>
  <c r="F24" i="119"/>
  <c r="L16" i="64" s="1"/>
  <c r="K11" i="119"/>
  <c r="G25" i="121"/>
  <c r="E7" i="122"/>
  <c r="E11" i="122"/>
  <c r="E12" i="122"/>
  <c r="E18" i="122"/>
  <c r="C12" i="122"/>
  <c r="O21" i="121"/>
  <c r="P10" i="121"/>
  <c r="P14" i="121"/>
  <c r="P18" i="121"/>
  <c r="D27" i="121"/>
  <c r="C10" i="122"/>
  <c r="C16" i="122"/>
  <c r="C23" i="122"/>
  <c r="C9" i="122"/>
  <c r="C20" i="122"/>
  <c r="C21" i="122"/>
  <c r="C15" i="122"/>
  <c r="G21" i="121"/>
  <c r="G22" i="121"/>
  <c r="G24" i="121"/>
  <c r="D10" i="122"/>
  <c r="D19" i="122"/>
  <c r="D21" i="121"/>
  <c r="D22" i="121"/>
  <c r="D24" i="121"/>
  <c r="D26" i="121"/>
  <c r="C7" i="122"/>
  <c r="B8" i="122"/>
  <c r="D9" i="122"/>
  <c r="E10" i="122"/>
  <c r="C11" i="122"/>
  <c r="D12" i="122"/>
  <c r="C13" i="122"/>
  <c r="B14" i="122"/>
  <c r="D16" i="122"/>
  <c r="C17" i="122"/>
  <c r="C25" i="122"/>
  <c r="K8" i="119"/>
  <c r="K12" i="119"/>
  <c r="K16" i="119"/>
  <c r="P9" i="121"/>
  <c r="G26" i="121"/>
  <c r="D15" i="122"/>
  <c r="D23" i="122"/>
  <c r="G23" i="121"/>
  <c r="G27" i="121"/>
  <c r="D7" i="122"/>
  <c r="C8" i="122"/>
  <c r="D11" i="122"/>
  <c r="D13" i="122"/>
  <c r="C14" i="122"/>
  <c r="D17" i="122"/>
  <c r="K6" i="119"/>
  <c r="K10" i="119"/>
  <c r="K14" i="119"/>
  <c r="K9" i="119"/>
  <c r="K13" i="119"/>
  <c r="K17" i="119"/>
  <c r="D16" i="64" l="1"/>
  <c r="D56" i="64" s="1"/>
  <c r="D36" i="134"/>
  <c r="G16" i="64"/>
  <c r="G36" i="134"/>
  <c r="J28" i="114"/>
  <c r="F7" i="202"/>
  <c r="D7" i="202"/>
  <c r="E7" i="202"/>
  <c r="G7" i="202"/>
  <c r="C7" i="202"/>
  <c r="C29" i="64"/>
  <c r="G29" i="64" s="1"/>
  <c r="P10" i="150"/>
  <c r="G17" i="110"/>
  <c r="O8" i="122"/>
  <c r="O22" i="122" s="1"/>
  <c r="R19" i="134"/>
  <c r="R22" i="134"/>
  <c r="O23" i="122"/>
  <c r="P36" i="134" l="1"/>
  <c r="R36" i="134" s="1"/>
  <c r="J27" i="64"/>
  <c r="J20" i="64"/>
  <c r="J21" i="64"/>
  <c r="J25" i="64"/>
  <c r="J29" i="64"/>
  <c r="J26" i="64"/>
  <c r="J24" i="64"/>
  <c r="J28" i="64"/>
  <c r="J22" i="64"/>
  <c r="J23" i="64"/>
  <c r="H7" i="202"/>
  <c r="H31" i="202" l="1"/>
  <c r="B33" i="202" s="1"/>
  <c r="G33" i="202" l="1"/>
  <c r="F33" i="202"/>
  <c r="D33" i="202"/>
  <c r="C33" i="202"/>
  <c r="E33" i="202"/>
  <c r="H33" i="202" l="1"/>
</calcChain>
</file>

<file path=xl/sharedStrings.xml><?xml version="1.0" encoding="utf-8"?>
<sst xmlns="http://schemas.openxmlformats.org/spreadsheetml/2006/main" count="1714" uniqueCount="551">
  <si>
    <t xml:space="preserve"> </t>
  </si>
  <si>
    <t>Obsah</t>
  </si>
  <si>
    <t>ÚVOD</t>
  </si>
  <si>
    <t>Bilanční rozdíl v PS</t>
  </si>
  <si>
    <t>Denní fyzické množství plynu pro pohon kompresních stanic a ostatní plyn, který představuje neměřené hodnoty rozdílového množství celkové bilance PS</t>
  </si>
  <si>
    <t>CNG</t>
  </si>
  <si>
    <t>Compressed Natural Gas (stlačený zemní plyn)</t>
  </si>
  <si>
    <t>ČHMÚ</t>
  </si>
  <si>
    <t>Český hydrometeorologický ústav</t>
  </si>
  <si>
    <t>DOM</t>
  </si>
  <si>
    <t>Kategorie domácnost – fyzická osoba, která odebírá plyn k uspokojování své osobní potřeby související s bydlením nebo osobních potřeb členů její domácnosti</t>
  </si>
  <si>
    <t>DS</t>
  </si>
  <si>
    <t>Distribuční soustava</t>
  </si>
  <si>
    <t>DTG</t>
  </si>
  <si>
    <t>Denní teplotní gradient (změna spotřeby plynu při jednotkové změně teploty)</t>
  </si>
  <si>
    <t>EG.D</t>
  </si>
  <si>
    <t>Společnost EG.D, a.s. - provozovatel regionální distribuční soustavy</t>
  </si>
  <si>
    <t>GasNet</t>
  </si>
  <si>
    <t xml:space="preserve">Společnost GasNet, s.r.o. - provozovatel regionální distribuční soustavy </t>
  </si>
  <si>
    <t>Green Gas</t>
  </si>
  <si>
    <t>Společnost Green Gas DPB, a.s. - provozovatel lokální distribuční soustavy</t>
  </si>
  <si>
    <t>HPS</t>
  </si>
  <si>
    <t>Hraniční předávací stanice</t>
  </si>
  <si>
    <t>RWE GS</t>
  </si>
  <si>
    <t>Společnost RWE Gas Storage CZ, s.r.o. - provozovatel zásobníků plynu</t>
  </si>
  <si>
    <t>KHO</t>
  </si>
  <si>
    <t>Kontrolní hodinový odečet</t>
  </si>
  <si>
    <t>KS</t>
  </si>
  <si>
    <t>Kompresní stanice</t>
  </si>
  <si>
    <t>LDS</t>
  </si>
  <si>
    <t>Lokální distribuční soustava</t>
  </si>
  <si>
    <t>LNG</t>
  </si>
  <si>
    <t>Liquefied Natural Gas (zkapalněný zemní plyn )</t>
  </si>
  <si>
    <t>MND GS</t>
  </si>
  <si>
    <t>Společnost MND Gas Storage a.s. - provozovatel zásobníku plynu</t>
  </si>
  <si>
    <t>MO</t>
  </si>
  <si>
    <t>Kategorie maloodběratel – zákazník, který není velkoodběratelem, středním odběratelem ani domácností</t>
  </si>
  <si>
    <t>Moravia GS</t>
  </si>
  <si>
    <t>Společnost Moravia Gas Storage a.s. - provozovatel zásobníku plynu</t>
  </si>
  <si>
    <t>NET4GAS</t>
  </si>
  <si>
    <t>Společnost NET4GAS, s.r.o. - provozovatel přepravní plynárenské soustavy</t>
  </si>
  <si>
    <t>Normál</t>
  </si>
  <si>
    <t>Průměr denních teplot vzduchu z let 1989-2018 za jednotlivé kalendářní dny všech měřicích stanic ČHMÚ položených v nadmořské výšce do 700 m n. m.</t>
  </si>
  <si>
    <t>NTL</t>
  </si>
  <si>
    <t>Nízkotlaký plynovod (do 5 kPa)</t>
  </si>
  <si>
    <t>Odchylka</t>
  </si>
  <si>
    <t>Odchylka průměrné teploty od dlouhodobého teplotního normálu</t>
  </si>
  <si>
    <t>OP</t>
  </si>
  <si>
    <t>Ostatní plyn (zahrnuje vlastní spotřebu, ztráty a změnu akumulace na distribučních soustavách)</t>
  </si>
  <si>
    <t>Ostatní společnosti</t>
  </si>
  <si>
    <t>NET4GAS, s.r.o., všechny LDS, výrobci plynu</t>
  </si>
  <si>
    <t>PDS</t>
  </si>
  <si>
    <t>Provozovatelé distribučních soustav</t>
  </si>
  <si>
    <t>PKS</t>
  </si>
  <si>
    <t>Plyn pro pohon kompresních stanic na přepravní soustavě</t>
  </si>
  <si>
    <t>POD</t>
  </si>
  <si>
    <t>Podnikatelé</t>
  </si>
  <si>
    <t>PP Distribuce</t>
  </si>
  <si>
    <t>Společnost Pražská plynárenská Distribuce, a.s. - provozovatel regionální distribuční soustavy</t>
  </si>
  <si>
    <t>PPE</t>
  </si>
  <si>
    <t>Paroplynová elektrárna</t>
  </si>
  <si>
    <t>PPL</t>
  </si>
  <si>
    <t>Přeshraniční plynovod</t>
  </si>
  <si>
    <t>PPS</t>
  </si>
  <si>
    <t>Provozovatel přepravní soustavy</t>
  </si>
  <si>
    <t>Přepočet</t>
  </si>
  <si>
    <t>Přepočtená spotřeba zemního plynu na teplotní podmínky dlouhodobého teplotního normálu stanoveného ČHMÚ</t>
  </si>
  <si>
    <t>PS</t>
  </si>
  <si>
    <t>Přepravní soustava</t>
  </si>
  <si>
    <t>RDS</t>
  </si>
  <si>
    <t>Regionální distribuční soustava</t>
  </si>
  <si>
    <t>Skutečnost</t>
  </si>
  <si>
    <t>Skutečně naměřená spotřeba zemního plynu</t>
  </si>
  <si>
    <t>SO</t>
  </si>
  <si>
    <t>Kategorie střední odběratel – fyzická či právnická osoba, jejíž odběrné plynové zařízení je připojeno k přepravní nebo distribuční soustavě a jejíž plánovaná roční spotřeba plynu v odběrném místě přesahuje 630 MWh a roční odběr plynu nepřesahuje 4 200 MWh</t>
  </si>
  <si>
    <t>STL</t>
  </si>
  <si>
    <t>Středotlaký plynovod (od 5 kPa do 0,4 MPa)</t>
  </si>
  <si>
    <t>Topné období</t>
  </si>
  <si>
    <t>1. a 4. čtvrtletí roku</t>
  </si>
  <si>
    <t>VEL</t>
  </si>
  <si>
    <t>Výroba elektřiny</t>
  </si>
  <si>
    <t>VO</t>
  </si>
  <si>
    <t>Kategorie velkoodběratel – fyzická či právnická osoba, jejíž odběrné plynové zařízení je připojeno k přepravní nebo distribuční soustavě a jejíž roční odběr plynu v odběrném místě přesahuje 4 200 MWh</t>
  </si>
  <si>
    <t>VP</t>
  </si>
  <si>
    <t>Výroba plynu</t>
  </si>
  <si>
    <t>VS</t>
  </si>
  <si>
    <t>Vlastní spotřeba výrobců plynu</t>
  </si>
  <si>
    <t>VTL</t>
  </si>
  <si>
    <t>Vysokotlaký plynovod (od 0,4 MPa)</t>
  </si>
  <si>
    <t>Zákazníci</t>
  </si>
  <si>
    <t>Spotřeba plynu zákazníků ve všech kategoriích odběru</t>
  </si>
  <si>
    <t>ZP</t>
  </si>
  <si>
    <t>Zásobník plynu</t>
  </si>
  <si>
    <t>MWh/rok</t>
  </si>
  <si>
    <t>Výroba plynu v ČR</t>
  </si>
  <si>
    <t>Spotřeba zemního plynu v ČR</t>
  </si>
  <si>
    <t>Tok plynu do/z plynárenské soustavy ČR</t>
  </si>
  <si>
    <t>do ČR</t>
  </si>
  <si>
    <t>přes HPS</t>
  </si>
  <si>
    <t>přes PPL</t>
  </si>
  <si>
    <t>celkem</t>
  </si>
  <si>
    <t>z ČR</t>
  </si>
  <si>
    <t>saldo 
do/z ČR</t>
  </si>
  <si>
    <t>Tok plynu ze/do zásobníků plynu, které náleží do plynárenské soustavy ČR</t>
  </si>
  <si>
    <t>ze ZP</t>
  </si>
  <si>
    <t>do ZP</t>
  </si>
  <si>
    <t>saldo 
ze/do ZP</t>
  </si>
  <si>
    <t>stav zásob v ZP celkem</t>
  </si>
  <si>
    <t>Výroba plynu
 v ČR</t>
  </si>
  <si>
    <t>připojena k RDS</t>
  </si>
  <si>
    <t>z VP do DS</t>
  </si>
  <si>
    <t>připojena k LDS</t>
  </si>
  <si>
    <t>Spotřeba plynu
v ČR</t>
  </si>
  <si>
    <t>spotřeba 
v RDS</t>
  </si>
  <si>
    <t>zákazníci</t>
  </si>
  <si>
    <t>ostatní plyn</t>
  </si>
  <si>
    <t>spotřeba v LDS, která není v RDS</t>
  </si>
  <si>
    <t>výroba plynu (VS)</t>
  </si>
  <si>
    <t>zákazníci připojeni přímo k PS</t>
  </si>
  <si>
    <t>celkem ČR</t>
  </si>
  <si>
    <t>OP+VS+PKS</t>
  </si>
  <si>
    <t>Bilanční rozdíl v PS</t>
  </si>
  <si>
    <t>Poznámka: Případná kolidující hodnota v objemových a energetických jednotkách "Bilanční rozdílu v přepravní soustavě" je způsobeno odlišným spalným teplem na vstupech a výstupech plynárenské soustavy. Tato hodnota představuje neměřené hodnoty rozdílového množství celkové bilance přepravní soustavy.</t>
  </si>
  <si>
    <r>
      <t>mil.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</si>
  <si>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GWh</t>
  </si>
  <si>
    <t>Tok plynu do/z
plynárenské soustavy ČR</t>
  </si>
  <si>
    <t>Výroba plynu
 v ČR
(celkem 
včetně VS)</t>
  </si>
  <si>
    <t>Spotřeba plynu 
v ČR</t>
  </si>
  <si>
    <t>Tok plynu do/z
 plynárenské soustavy ČR</t>
  </si>
  <si>
    <t>3.5 Tok plynu do/z PS ČR včetně DS podle vstupní/výstupní země v posledních 10 letech</t>
  </si>
  <si>
    <t>Tok plynu do plynárenské soustavy ČR 
včetně distribučních soustav podle vstupní země</t>
  </si>
  <si>
    <t>Tok plynu z plynárenské soustavy ČR 
včetně distribučních soustav podle výstupní země</t>
  </si>
  <si>
    <t>Saldo do/z ČR</t>
  </si>
  <si>
    <t>Období</t>
  </si>
  <si>
    <t>Německo</t>
  </si>
  <si>
    <t>Slovensko</t>
  </si>
  <si>
    <t>Polsko</t>
  </si>
  <si>
    <t>Rakousko</t>
  </si>
  <si>
    <t>4.1 Tok plynu ze/do zásobníků plynu, které náleží do plynárenské soustavy ČR</t>
  </si>
  <si>
    <t>Počet jednotlivých zásobníků plynu pro potřeby ČR</t>
  </si>
  <si>
    <t>Tok plynu ze/do zásobníků plynu</t>
  </si>
  <si>
    <t>Stav provozních zásob 
k datu 31. 12.</t>
  </si>
  <si>
    <t>Nejvyšší dosažený stav provozních zásob</t>
  </si>
  <si>
    <t>Maximální množství provozních zásob</t>
  </si>
  <si>
    <t>Podíl dosaženého stavu zásob na maximálním množství provozních zásob</t>
  </si>
  <si>
    <t xml:space="preserve">Nejvyšší dosažená denní těžba plynu </t>
  </si>
  <si>
    <t>Maximální denní výkon těžby plynu</t>
  </si>
  <si>
    <t>Podíl dosažené denní těžby na maximálním výkonu těžby plynu</t>
  </si>
  <si>
    <t>Provozovatelé zásobníku plynu</t>
  </si>
  <si>
    <t>Saldo
ze/do ZP</t>
  </si>
  <si>
    <t>na konci předchozího roku</t>
  </si>
  <si>
    <t>na konci sledovaného roku</t>
  </si>
  <si>
    <t>Celkem</t>
  </si>
  <si>
    <t>Poznámka: Případné rozdíly ve stavech zásob vůči těžbě a vtláčení zásobníků plynu způsobují geologické ztráty, technologická spotřeba, převod plynu do podušky nebo navýšení skladovacích zásob u jednotlivých zásobníků plynu.</t>
  </si>
  <si>
    <t>4.2 Tok plynu ze/do zásobníků plynu, které náleží do PS ČR v posledních 10 letech</t>
  </si>
  <si>
    <t>5.1 Výroba všech plynů v ČR</t>
  </si>
  <si>
    <t>Typ provozovny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</si>
  <si>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 xml:space="preserve">3 </t>
    </r>
  </si>
  <si>
    <t>MWh</t>
  </si>
  <si>
    <t>Druh plynu</t>
  </si>
  <si>
    <t>Celková výroba plynu 
včetně ztrát a vlastní spotřeby plynu</t>
  </si>
  <si>
    <t>Zemní plyn naftový pro rozvod sítěmi</t>
  </si>
  <si>
    <t>A</t>
  </si>
  <si>
    <t>Zemní plyn karbonský</t>
  </si>
  <si>
    <t>A1</t>
  </si>
  <si>
    <t>Zemní plyn (LNG)</t>
  </si>
  <si>
    <t>A2</t>
  </si>
  <si>
    <t>Propan, butan a jejich směsi pro rozvod sítěmi</t>
  </si>
  <si>
    <t>B</t>
  </si>
  <si>
    <t>Koksárenský plyn</t>
  </si>
  <si>
    <t>C</t>
  </si>
  <si>
    <t>Degazační plyn</t>
  </si>
  <si>
    <t>D</t>
  </si>
  <si>
    <t>Skládkový</t>
  </si>
  <si>
    <t>E</t>
  </si>
  <si>
    <t>Bioplyn</t>
  </si>
  <si>
    <t>F</t>
  </si>
  <si>
    <t>Generátorový plyn</t>
  </si>
  <si>
    <t>G</t>
  </si>
  <si>
    <t>Biometan</t>
  </si>
  <si>
    <t>M</t>
  </si>
  <si>
    <t>Ostatní</t>
  </si>
  <si>
    <t>Z</t>
  </si>
  <si>
    <t>Celková výroba zemního plynu</t>
  </si>
  <si>
    <t>A+A1+A2+M</t>
  </si>
  <si>
    <t>Výroba všech plynů</t>
  </si>
  <si>
    <t>Dodávka plynu z výrobny 
do distribuční soustavy</t>
  </si>
  <si>
    <t>5.2 Výroba zemního plynu v ČR v posledních 10 letech</t>
  </si>
  <si>
    <t>Počet výroben plynu
 v ČR</t>
  </si>
  <si>
    <t>Celková výroba plynu 
včetně ztrát a vlastní spotřeby plynu</t>
  </si>
  <si>
    <t>Dodávka plynu 
z výrobny 
do distribuční soustavy</t>
  </si>
  <si>
    <t>Dodávka plynu 
z výrobny 
 zákazníkům připojených přímo na výrobnu plynu</t>
  </si>
  <si>
    <t>Rozdíl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</si>
  <si>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</si>
  <si>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</si>
  <si>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</si>
  <si>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</si>
  <si>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</si>
  <si>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</si>
  <si>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</si>
  <si>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</si>
  <si>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</si>
  <si>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</si>
  <si>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</si>
  <si>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</si>
  <si>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I. čtvrtletí</t>
  </si>
  <si>
    <t>II. čtvrtletí</t>
  </si>
  <si>
    <t>III. čtvrtletí</t>
  </si>
  <si>
    <t>IV. čtvrtletí</t>
  </si>
  <si>
    <t>I. pololetí</t>
  </si>
  <si>
    <t>II. pololetí</t>
  </si>
  <si>
    <t>rok</t>
  </si>
  <si>
    <t>Podíl spotřeb v jednotlivých obdobích roku 
na celkové roční spotřebě plynu</t>
  </si>
  <si>
    <t>Podíl měsíčních skutečných spotřeb
na celkové roční spotřebě plynu</t>
  </si>
  <si>
    <t>Podíl čtvrtletních skutečných spotřeb 
na celkové roční spotřebě plynu v roce 2021</t>
  </si>
  <si>
    <t>Podíl skutečné spotřeby v topném období
na celkové roční spotřebě plynu v roce 2021</t>
  </si>
  <si>
    <t>topné období</t>
  </si>
  <si>
    <t>Teplota uvedena ve °C</t>
  </si>
  <si>
    <r>
      <rPr>
        <sz val="8"/>
        <color theme="1"/>
        <rFont val="Arial"/>
        <family val="2"/>
        <charset val="238"/>
        <scheme val="minor"/>
      </rPr>
      <t>průměr</t>
    </r>
    <r>
      <rPr>
        <b/>
        <sz val="8"/>
        <color theme="1"/>
        <rFont val="Arial"/>
        <family val="2"/>
        <charset val="238"/>
        <scheme val="minor"/>
      </rPr>
      <t xml:space="preserve">
2021</t>
    </r>
  </si>
  <si>
    <r>
      <rPr>
        <sz val="8"/>
        <color theme="1"/>
        <rFont val="Arial"/>
        <family val="2"/>
        <charset val="238"/>
        <scheme val="minor"/>
      </rPr>
      <t>max.</t>
    </r>
    <r>
      <rPr>
        <b/>
        <sz val="8"/>
        <color theme="1"/>
        <rFont val="Arial"/>
        <family val="2"/>
        <charset val="238"/>
        <scheme val="minor"/>
      </rPr>
      <t xml:space="preserve">
2021</t>
    </r>
  </si>
  <si>
    <r>
      <rPr>
        <sz val="8"/>
        <color theme="1"/>
        <rFont val="Arial"/>
        <family val="2"/>
        <charset val="238"/>
        <scheme val="minor"/>
      </rPr>
      <t>min.</t>
    </r>
    <r>
      <rPr>
        <b/>
        <sz val="8"/>
        <color theme="1"/>
        <rFont val="Arial"/>
        <family val="2"/>
        <charset val="238"/>
        <scheme val="minor"/>
      </rPr>
      <t xml:space="preserve">
2021</t>
    </r>
  </si>
  <si>
    <t>normál</t>
  </si>
  <si>
    <t>odchylka
od normálu</t>
  </si>
  <si>
    <t>průměr
2020</t>
  </si>
  <si>
    <t>odchylka
od r. 2020</t>
  </si>
  <si>
    <t>Rozdíl 
přepočet – skutečnost</t>
  </si>
  <si>
    <t>Teplota ovzduší v ČR</t>
  </si>
  <si>
    <t>°C</t>
  </si>
  <si>
    <t>Průměrná teplota</t>
  </si>
  <si>
    <t>Maximální denní spotřeba plynu</t>
  </si>
  <si>
    <t>Minimální denní spotřeba plynu</t>
  </si>
  <si>
    <t>spotřeba</t>
  </si>
  <si>
    <t>teplota</t>
  </si>
  <si>
    <t>při teplotě</t>
  </si>
  <si>
    <t xml:space="preserve">             °C</t>
  </si>
  <si>
    <t>Aktuální DTG</t>
  </si>
  <si>
    <t>Dlouhodobý DTG</t>
  </si>
  <si>
    <t>Denní modelová spotřeba</t>
  </si>
  <si>
    <t>±1,0°C</t>
  </si>
  <si>
    <t>při 0°C</t>
  </si>
  <si>
    <t>při -12°C</t>
  </si>
  <si>
    <t>X</t>
  </si>
  <si>
    <t>2012 - 2021</t>
  </si>
  <si>
    <t>Maximální spotřeba plynu</t>
  </si>
  <si>
    <t>Minimální spotřeba plynu</t>
  </si>
  <si>
    <t>Průměrná spotřeba plynu</t>
  </si>
  <si>
    <t xml:space="preserve">°C  </t>
  </si>
  <si>
    <t>:1</t>
  </si>
  <si>
    <t>KHO – 11. 2. 2021</t>
  </si>
  <si>
    <t xml:space="preserve"> Hodina</t>
  </si>
  <si>
    <t xml:space="preserve"> PP Distribuce</t>
  </si>
  <si>
    <t xml:space="preserve"> GasNet</t>
  </si>
  <si>
    <t xml:space="preserve"> Ostatní 
 společnosti</t>
  </si>
  <si>
    <t xml:space="preserve"> Celkem ČR</t>
  </si>
  <si>
    <t xml:space="preserve"> Teplota ČR</t>
  </si>
  <si>
    <t>Maximum</t>
  </si>
  <si>
    <t>Minimum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</si>
  <si>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  <r>
      <rPr>
        <b/>
        <sz val="8"/>
        <rFont val="Arial"/>
        <family val="2"/>
        <charset val="238"/>
        <scheme val="minor"/>
      </rPr>
      <t>/den</t>
    </r>
  </si>
  <si>
    <t>MWh/den</t>
  </si>
  <si>
    <t>Spotřeba plynu v ČR</t>
  </si>
  <si>
    <t>Teplota ČR</t>
  </si>
  <si>
    <t>innogy GS</t>
  </si>
  <si>
    <t>Poznámka: Hodinové toky plynu do/z plynárenské soustavy nejsou k dispozici a jsou uvedeny průměrnou hodnotou.</t>
  </si>
  <si>
    <t>Hodina\Datum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</si>
  <si>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</si>
  <si>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Suma</t>
  </si>
  <si>
    <t>Rozsah 2012 - 2019</t>
  </si>
  <si>
    <t>Tok plynu ze zahraničí pro ČR</t>
  </si>
  <si>
    <t>Tok plynu ze zásobníků plynu pro ČR</t>
  </si>
  <si>
    <t>Počet zákazníků ke konci období</t>
  </si>
  <si>
    <t>Spotřeba zemního plynu celkem</t>
  </si>
  <si>
    <t>Průměrná teplota ovzduší</t>
  </si>
  <si>
    <t>Meziroční změna celkové spotřeby</t>
  </si>
  <si>
    <t>Celková spotřeba</t>
  </si>
  <si>
    <t>Průměrná spotřeba na jednoho zákazníka</t>
  </si>
  <si>
    <t>Počet zákazníků v posledních 10 letech</t>
  </si>
  <si>
    <t>Poznámka: Nárůst počtu zákazníků v roce 2017 byl způsoben přičtením zákazníků z LDS, které se sledují od 1. 1. 2017.</t>
  </si>
  <si>
    <t>Spotřeba zemního plynu VO</t>
  </si>
  <si>
    <t>Podíl kategorie odběru na celkové spotřebě ČR</t>
  </si>
  <si>
    <t>Spotřeba zemního plynu SO</t>
  </si>
  <si>
    <t>Počet zákazníků podle kategorie SO v posledních 10 letech</t>
  </si>
  <si>
    <t>Spotřeba zemního plynu MO</t>
  </si>
  <si>
    <t>Spotřeba zemního plynu DOM</t>
  </si>
  <si>
    <t>Počet zákazníků podle kategorie DOM v posledních 10 letech</t>
  </si>
  <si>
    <t>Dodávka do CNG stanic</t>
  </si>
  <si>
    <t>Podíl CNG na celkové spotřebě ČR</t>
  </si>
  <si>
    <t>Meziroční změna dodávek do CNG stanic</t>
  </si>
  <si>
    <t>Celková dodávka</t>
  </si>
  <si>
    <t>Průměrná dodávka do jedné stanice CNG</t>
  </si>
  <si>
    <t>Počet stanic CNG v posledních 10 letech</t>
  </si>
  <si>
    <t>Počet 
výroben</t>
  </si>
  <si>
    <t>Podíl spotřeb na VEL na celkové spotřebě ČR</t>
  </si>
  <si>
    <t>Meziroční změna spotřeb na výrobu elektřiny</t>
  </si>
  <si>
    <t>Počet výroben v posledních 10 letech</t>
  </si>
  <si>
    <t>Počet zákazníků</t>
  </si>
  <si>
    <t>Spotřeba zemního plynu</t>
  </si>
  <si>
    <t>Podíl spotřeby zemního plynu v ČR podle kategorií zákazníků</t>
  </si>
  <si>
    <t>Spotřeba plynu (MWh)</t>
  </si>
  <si>
    <t>Podíl</t>
  </si>
  <si>
    <t>Podíl spotřeby zemního plynu v ČR podle způsobu užití</t>
  </si>
  <si>
    <t>Zákazníci/výrobny/stanice</t>
  </si>
  <si>
    <t>Česká republika</t>
  </si>
  <si>
    <t>Pražská plynárenská Distribuce, a.s.</t>
  </si>
  <si>
    <t>GasNet, s.r.o.</t>
  </si>
  <si>
    <t>EG.D, a.s.</t>
  </si>
  <si>
    <t>Ostatní společnosti *</t>
  </si>
  <si>
    <t>* Ostatní společnosti zahrnují dodávky zákazníkům připojených přímo na přepravní soustavu a plyn pro pohon kompresních stanic (PKS) společnosti NET4GAS, 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</si>
  <si>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 xml:space="preserve"> EG.D</t>
  </si>
  <si>
    <t xml:space="preserve"> Ostatní společnosti</t>
  </si>
  <si>
    <t>Teplota ovzduší v roce 2021 (°C)</t>
  </si>
  <si>
    <t>maximum</t>
  </si>
  <si>
    <t>minimum</t>
  </si>
  <si>
    <t>odchylka</t>
  </si>
  <si>
    <r>
      <t>LDS v RDS</t>
    </r>
    <r>
      <rPr>
        <b/>
        <vertAlign val="superscript"/>
        <sz val="8"/>
        <rFont val="Arial"/>
        <family val="2"/>
        <charset val="238"/>
        <scheme val="minor"/>
      </rPr>
      <t>1)</t>
    </r>
  </si>
  <si>
    <t>Celková distribuce zemního plynu</t>
  </si>
  <si>
    <t>Distribuce všech plynů</t>
  </si>
  <si>
    <r>
      <t>LDS mimo RDS</t>
    </r>
    <r>
      <rPr>
        <b/>
        <vertAlign val="superscript"/>
        <sz val="8"/>
        <rFont val="Arial"/>
        <family val="2"/>
        <charset val="238"/>
        <scheme val="minor"/>
      </rPr>
      <t>2)</t>
    </r>
  </si>
  <si>
    <t>LDS celkem</t>
  </si>
  <si>
    <t>Množství plynu distribuovaného přes lokální distribuční soustavy v ČR</t>
  </si>
  <si>
    <t xml:space="preserve">VTL </t>
  </si>
  <si>
    <t xml:space="preserve">STL </t>
  </si>
  <si>
    <t xml:space="preserve">NTL </t>
  </si>
  <si>
    <t>Provozovatelé regionálních distribučních soustav (RDS)</t>
  </si>
  <si>
    <t>Provozovatelé lokálních distribučních soustav (LDS)</t>
  </si>
  <si>
    <t>Provozovatel přepravní soustavy (PPS)</t>
  </si>
  <si>
    <t>NET4GAS, s.r.o.</t>
  </si>
  <si>
    <t>RDS + LDS</t>
  </si>
  <si>
    <t>RDS + PPS</t>
  </si>
  <si>
    <t>RDS + LDS + PPS</t>
  </si>
  <si>
    <t>Délky plynovodů v letech 2012 až 2021 (bez přípojek)</t>
  </si>
  <si>
    <t>Distribuované množství</t>
  </si>
  <si>
    <t>VO+SO</t>
  </si>
  <si>
    <t>přímo k PS</t>
  </si>
  <si>
    <t>z dálkovodu</t>
  </si>
  <si>
    <t>z místní sítě</t>
  </si>
  <si>
    <t>0 - 1,89</t>
  </si>
  <si>
    <t>1,89 - 7,56</t>
  </si>
  <si>
    <t>7,56 - 15</t>
  </si>
  <si>
    <t>15 - 25</t>
  </si>
  <si>
    <t>25 - 45</t>
  </si>
  <si>
    <t>45 - 63</t>
  </si>
  <si>
    <t>63 - 630</t>
  </si>
  <si>
    <t>MO+DOM</t>
  </si>
  <si>
    <t>CELKEM</t>
  </si>
  <si>
    <t>Poznámka:</t>
  </si>
  <si>
    <t>VO+SO - distribuované množství (MWh)</t>
  </si>
  <si>
    <t>MO - distribuované množství (MWh)</t>
  </si>
  <si>
    <t>DOM - distribuované množství (MWh)</t>
  </si>
  <si>
    <t>VO+SO / MO+DOM - distribuované množství (MWh)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</si>
  <si>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</si>
  <si>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</si>
  <si>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</si>
  <si>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</si>
  <si>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</si>
  <si>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</si>
  <si>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</si>
  <si>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</si>
  <si>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</si>
  <si>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Hlavní město Praha</t>
  </si>
  <si>
    <t>Středočeský kraj</t>
  </si>
  <si>
    <t xml:space="preserve">Ústecký kraj </t>
  </si>
  <si>
    <t>Kraj Vysočina</t>
  </si>
  <si>
    <t>Zlínský kraj</t>
  </si>
  <si>
    <r>
      <t xml:space="preserve">Kraje
</t>
    </r>
    <r>
      <rPr>
        <b/>
        <sz val="7"/>
        <rFont val="Arial"/>
        <family val="2"/>
        <charset val="238"/>
        <scheme val="minor"/>
      </rPr>
      <t>(řazeno podle velikosti spotřeby)</t>
    </r>
  </si>
  <si>
    <t>Podíl jednotlivých krajů 
na celkové spotřebě zákazníků v ČR</t>
  </si>
  <si>
    <t>Podíl jednotlivých krajů 
na celkovém počtu zákazníků v ČR</t>
  </si>
  <si>
    <r>
      <t>tis. m</t>
    </r>
    <r>
      <rPr>
        <b/>
        <vertAlign val="superscript"/>
        <sz val="8"/>
        <color theme="4" tint="-0.499984740745262"/>
        <rFont val="Arial"/>
        <family val="2"/>
        <charset val="238"/>
        <scheme val="minor"/>
      </rPr>
      <t>3</t>
    </r>
  </si>
  <si>
    <t xml:space="preserve"> Ústecký</t>
  </si>
  <si>
    <t xml:space="preserve"> Středočeský</t>
  </si>
  <si>
    <t xml:space="preserve"> Jihomoravský</t>
  </si>
  <si>
    <t xml:space="preserve"> Moravskoslezský</t>
  </si>
  <si>
    <t xml:space="preserve"> Karlovarský</t>
  </si>
  <si>
    <t xml:space="preserve"> Olomoucký</t>
  </si>
  <si>
    <t xml:space="preserve"> Zlínský</t>
  </si>
  <si>
    <t xml:space="preserve"> Plzeňský</t>
  </si>
  <si>
    <t xml:space="preserve"> Pardubický</t>
  </si>
  <si>
    <t xml:space="preserve"> Královéhradecký</t>
  </si>
  <si>
    <t xml:space="preserve"> Vysočina</t>
  </si>
  <si>
    <t xml:space="preserve"> Liberecký</t>
  </si>
  <si>
    <t xml:space="preserve"> Jihočeský</t>
  </si>
  <si>
    <r>
      <t xml:space="preserve">Kraje
</t>
    </r>
    <r>
      <rPr>
        <b/>
        <sz val="7"/>
        <rFont val="Arial"/>
        <family val="2"/>
        <charset val="238"/>
        <scheme val="minor"/>
      </rPr>
      <t>(řazeno podle počtu zákazníků)</t>
    </r>
  </si>
  <si>
    <t xml:space="preserve"> Zákazníci</t>
  </si>
  <si>
    <t xml:space="preserve"> Praha</t>
  </si>
  <si>
    <t>Velkoodběratelé</t>
  </si>
  <si>
    <t>Střední odběratelé</t>
  </si>
  <si>
    <t>Maloodběratelé</t>
  </si>
  <si>
    <t>Domácnosti</t>
  </si>
  <si>
    <t>Stanice CNG</t>
  </si>
  <si>
    <t>Celkem ČR</t>
  </si>
  <si>
    <t xml:space="preserve"> Hlavní město Praha</t>
  </si>
  <si>
    <t xml:space="preserve"> Celkem</t>
  </si>
  <si>
    <t xml:space="preserve"> OP+VS+PKS</t>
  </si>
  <si>
    <t>Spotřeba zemního plynu podle krajů v ČR v roce 2021 (GWh)</t>
  </si>
  <si>
    <t>Spotřeba zemního plynu podle krajů v ČR v posledních 10 letech (GWh)</t>
  </si>
  <si>
    <t>Celková spotřeba zemního plynu v ČR s rozdělením na jednotlivé kraje v posledních 10 letech (GWh)</t>
  </si>
  <si>
    <t>Teplota ovzduší podle krajů v ČR v roce 2021 (°C)</t>
  </si>
  <si>
    <t>Teplota ovzduší podle krajů v ČR v posledních 10 letech (°C)</t>
  </si>
  <si>
    <t>Skutečná roční spotřeba</t>
  </si>
  <si>
    <t>Maximální denní spotřeba</t>
  </si>
  <si>
    <t>Počet zákazníků v plynárenské soustavě</t>
  </si>
  <si>
    <t>*</t>
  </si>
  <si>
    <t>* Poslední dodávky svítiplynu v ČR byly ukončeny v červnu 1996.</t>
  </si>
  <si>
    <t>x</t>
  </si>
  <si>
    <t>V letech 1952 - 1980 byl ostatní plyn, který zahrnuje vlastní spotřebu, ztráty a změnu akumulace na distribučních soustavách, započítáván do kategorie velkoodběru.</t>
  </si>
  <si>
    <t xml:space="preserve">V letech 1981 - 2004 byla sledována sloučeně kategorie velkoodběru a středního odběru, stejně tak kategorie maloodběru a domácností. </t>
  </si>
  <si>
    <t>Přepravní soustava a zásobníky plynu ČR</t>
  </si>
  <si>
    <r>
      <rPr>
        <b/>
        <sz val="24"/>
        <color rgb="FF1A3366"/>
        <rFont val="Arial"/>
        <family val="2"/>
        <charset val="238"/>
      </rPr>
      <t xml:space="preserve">ROČNÍ ZPRÁVA O PROVOZU PLYNÁRENSKÉ SOUSTAVY
ČESKÉ REPUBLIKY
</t>
    </r>
    <r>
      <rPr>
        <b/>
        <sz val="24"/>
        <color rgb="FFE53A2E"/>
        <rFont val="Arial"/>
        <family val="2"/>
        <charset val="238"/>
      </rPr>
      <t>ZA ROK 2021</t>
    </r>
  </si>
  <si>
    <t>1 SEZNAM ZKRATEK A POJMŮ</t>
  </si>
  <si>
    <t>2 KOMENTÁŘ</t>
  </si>
  <si>
    <t>3 PLYNÁRENSKÁ SOUSTAVA</t>
  </si>
  <si>
    <t>3.1 Roční bilance plynárenské soustavy ČR</t>
  </si>
  <si>
    <t>3.2 Schéma roční bilance plynárenské soustavy ČR</t>
  </si>
  <si>
    <t>3.3 Bilance plynárenské soustavy ČR v průběhu roku</t>
  </si>
  <si>
    <t>3.4 Bilance plynárenské soustavy ČR v posledních 10 letech</t>
  </si>
  <si>
    <t>4 ZÁSOBNÍKY PLYNU</t>
  </si>
  <si>
    <t>5 VÝROBA VŠECH PLYNŮ</t>
  </si>
  <si>
    <t>6.1 Spotřeba zemního plynu v ČR v průběhu roku</t>
  </si>
  <si>
    <t>6.2 Podíl spotřeb zemního plynu v jednotlivých obdobích roku na celkové roční spotřebě v ČR</t>
  </si>
  <si>
    <t>6.3 Teplota ovzduší v ČR v průběhu roku</t>
  </si>
  <si>
    <t>6.4 Vývoj spotřeby zemního plynu v ČR v posledních 10 letech</t>
  </si>
  <si>
    <t>6.5 Denní maximální a minimální spotřeba zemního plynu v ČR v průběhu roku</t>
  </si>
  <si>
    <t>6.6 Denní teplotní gradient a modelová spotřeba zemního plynu v ČR</t>
  </si>
  <si>
    <t>6.7 Vývoj denních spotřeb zemního plynu v ČR v posledních 10 letech</t>
  </si>
  <si>
    <t>7 KONTROLNÍ HODINOVÝ ODEČET</t>
  </si>
  <si>
    <t>7.1 Kontrolní hodinový odečet podle distribučních soustav v ČR</t>
  </si>
  <si>
    <t>7.2 Bilance plynárenské soustavy ČR v den KHO</t>
  </si>
  <si>
    <t>7.3 Schéma bilance plynárenské soustavy ČR v den KHO</t>
  </si>
  <si>
    <t>7.4 Kontrolní hodinový odečet v ČR v posledních 10 letech – tabulky</t>
  </si>
  <si>
    <t>7.5 Kontrolní hodinový odečet v ČR v posledních 10 letech – grafy</t>
  </si>
  <si>
    <t>8 SPOTŘEBA ZEMNÍHO PLYNU PODLE KATEGORIÍ ZÁKAZNÍKŮ A ZPŮSOBU UŽITÍ</t>
  </si>
  <si>
    <t>8.1 Spotřeba zemního plynu v ČR v průběhu roku a v posledních 10 letech</t>
  </si>
  <si>
    <t>8.2 Spotřeba zemního plynu v ČR podle kategorie VO v průběhu roku a v posledních 10 letech</t>
  </si>
  <si>
    <t>8.3 Spotřeba zemního plynu v ČR podle kategorie SO v průběhu roku a v posledních 10 letech</t>
  </si>
  <si>
    <t>8.4 Spotřeba zemního plynu v ČR podle kategorie MO v průběhu roku a v posledních 10 letech</t>
  </si>
  <si>
    <t>8.5 Spotřeba zemního plynu v ČR podle kategorie DOM v průběhu roku a v posledních 10 letech</t>
  </si>
  <si>
    <t>8.6 Dodávka zemního plynu v ČR do CNG stanic v průběhu roku a v posledních 10 letech</t>
  </si>
  <si>
    <t>8.7 Spotřeba zemního plynu v ČR na výrobu elektřiny v průběhu roku a v posledních 10 letech</t>
  </si>
  <si>
    <t>8.8 Spotřeba zemního plynu v ČR podle kategorií zákazníků v průběhu roku</t>
  </si>
  <si>
    <t>8.9 Podíl spotřeby zemního plynu podle kategorie zákazníků a způsobu užití v ČR</t>
  </si>
  <si>
    <t>9.1 Spotřeba zemního plynu podle plynárenských soustav, kategorií zákazníků a CNG v ČR</t>
  </si>
  <si>
    <t>9.3 Množství plynu distribuovaného přes lokální distribuční soustavy v ČR</t>
  </si>
  <si>
    <t>9.4 Délky plynovodů plynárenských soustav v ČR podle tlakových úrovní</t>
  </si>
  <si>
    <t>9.5 Délky plynovodů plynárenských soustav v ČR podle tlakových úrovní v posledních 10 letech</t>
  </si>
  <si>
    <t>11.1 Spotřeba zemního plynu podle krajů, kategorií zákazníků a CNG v ČR</t>
  </si>
  <si>
    <t>11 SPOTŘEBA ZEMNÍHO PLYNU PODLE KRAJŮ</t>
  </si>
  <si>
    <t>11.2 Spotřeba zemního plynu a počet zákazníků podle krajů v ČR</t>
  </si>
  <si>
    <t>11.3 Počet zákazníků podle krajů, kategorie zákazníků a CNG v ČR</t>
  </si>
  <si>
    <t>11.5 Teplota ovzduší podle krajů v ČR v průběhu roku a v posledních 10 letech</t>
  </si>
  <si>
    <t>12 HISTORICKÁ DATA</t>
  </si>
  <si>
    <t>12.2 Spotřeba zemního plynu podle kategorie odběru v ČR v posledních 70 letech</t>
  </si>
  <si>
    <t>12.3 Průměrná teplota ovzduší v ČR v posledních 30 letech</t>
  </si>
  <si>
    <t>6 SPOTŘEBA ZEMNÍHO PLYNU</t>
  </si>
  <si>
    <r>
      <t>Bilance plynu za rok 2021 (mld. m</t>
    </r>
    <r>
      <rPr>
        <b/>
        <vertAlign val="superscript"/>
        <sz val="10"/>
        <color rgb="FF1A3366"/>
        <rFont val="Arial"/>
        <family val="2"/>
        <charset val="238"/>
        <scheme val="minor"/>
      </rPr>
      <t>3</t>
    </r>
    <r>
      <rPr>
        <b/>
        <sz val="10"/>
        <color rgb="FF1A3366"/>
        <rFont val="Arial"/>
        <family val="2"/>
        <charset val="238"/>
        <scheme val="minor"/>
      </rPr>
      <t>)</t>
    </r>
  </si>
  <si>
    <t>Podíly ročních toků plynu do ČR vztažené k největšímu toku plynu
(rok 2021) za posledních deset let</t>
  </si>
  <si>
    <t>Podíly provozovatelů zásobníku plynu
na nejvyšší denní těžbě plynu</t>
  </si>
  <si>
    <t>Podíly provozovatelů zásobníku plynu
na nejvyšším dosaženém stavu provozních zásob</t>
  </si>
  <si>
    <r>
      <t>Schéma denní bilance (tis. m</t>
    </r>
    <r>
      <rPr>
        <b/>
        <vertAlign val="superscript"/>
        <sz val="10"/>
        <color rgb="FF1A3366"/>
        <rFont val="Arial"/>
        <family val="2"/>
        <charset val="238"/>
        <scheme val="minor"/>
      </rPr>
      <t>3</t>
    </r>
    <r>
      <rPr>
        <b/>
        <sz val="10"/>
        <color rgb="FF1A3366"/>
        <rFont val="Arial"/>
        <family val="2"/>
        <charset val="238"/>
        <scheme val="minor"/>
      </rPr>
      <t>)</t>
    </r>
  </si>
  <si>
    <t>Oddělení statistiky a sledování kvality</t>
  </si>
  <si>
    <t>plyn.statistika@eru.cz</t>
  </si>
  <si>
    <t>Energetický regulační úřad (ERÚ) zveřejňuje Roční zprávu o provozu plynárenské soustavy ČR za rok 2021 v souladu s § 17 odst. 7 písm. m) zákona č. 458/2000 Sb., o podmínkách podnikání a o výkonu státní správy v energetických odvětvích a o změně některých zákonů (energetický zákon), ve znění pozdějších předpisů. Údaje obsažené v této zprávě jsou určeny především pro státní orgány či instituce v rámci ČR nebo Evropské unie a odbornou veřejnost.
ERÚ v této zprávě uvádí všechna dostupná provozně technická data, která představují fyzické toky plynu. Údaje pro roční zprávu jsou získávány na základě vyhlášky č. 404/2016 Sb., o náležitostech a členění výkazů nezbytných pro zpracování zpráv o provozu soustav v energetických odvětvích, včetně termínů, rozsahu a pravidel pro sestavování výkazů (statistická vyhláška), ve znění pozdějších předpisů, která nabyla účinnost dnem 1. ledna 2017. V rámci svých kompetencí, určených § 20a odst. 4 písm. e) energetického zákona, zpracovává operátor trhu své měsíční a roční statistiky o trhu s elektřinou a o trhu s plynem, které doplňují statistiky Energetického regulačního úřadu o obchodní údaje.
Veškeré detaily týkající se metodiky vykazování údajů pro statistiku ERÚ jsou uvedeny ve výkladovém stanovisku ERÚ k metodice vyplňování výkazů podle statistické vyhlášky pro oblast plynárenství číslo 9/2018 ze dne 14. září 2018. Výkladové stanovisko a aktuální výkazy jsou zveřejněny na internetových stránkách ERÚ. 
Veškerá data vycházejí z podkladů od licencovaných subjektů: výrobců plynu, provozovatelů distribučních soustav, přepravní soustavy a zásobníků plynu.
Roční zpráva o provozu plynárenské soustavy ČR za rok 2021 navazuje na zprávy vydané ERÚ v předchozích letech a přináší informace o základních ukazatelích v plynárenství za rok 2021 včetně jejich vývoje za posledních deset let. Jednotlivé kapitoly obsahují statistická data o bilanci, výrobě a spotřebě plynu podle příslušných kategorií včetně spotřeby plynu na výrobu elektřiny. Zpráva dále obsahuje vyhodnocení přeshraničních toků plynu, uskladnění plynu, některá krajská vyhodnocení a tarifní statistiky. Roční zpráva za rok 2021 vychází z dat zprávy za IV. čtvrtletí 2021 a obsahuje některé zpřesněné údaje.</t>
  </si>
  <si>
    <t>Vydání 21. 6. 2022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</si>
  <si>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  <r>
      <rPr>
        <b/>
        <sz val="8"/>
        <rFont val="Arial"/>
        <family val="2"/>
        <charset val="238"/>
        <scheme val="minor"/>
      </rPr>
      <t>/rok</t>
    </r>
  </si>
  <si>
    <t>Podíl zdrojů plynu na celkovém dni KHO</t>
  </si>
  <si>
    <t>Délky plynovodů k 31. 12. 2021 (všechny délky uvedeny v m)</t>
  </si>
  <si>
    <t>Průměrná teplota ovzduší v ČR (°C)</t>
  </si>
  <si>
    <r>
      <t>Poznámka: Součástí Ústeckého a Karlovarského kraje jsou paroplynové elektrárny, které mají zasadní vliv na spotřebu plynu daného kraje. 
Po odečtení dodávky plynu do paroplynové elektrárny v Ústeckém kraji je celková spotřeba plynu toho kraje ve výši 837 556 tis. m</t>
    </r>
    <r>
      <rPr>
        <vertAlign val="superscript"/>
        <sz val="8"/>
        <rFont val="Arial"/>
        <family val="2"/>
        <charset val="238"/>
        <scheme val="minor"/>
      </rPr>
      <t>3</t>
    </r>
    <r>
      <rPr>
        <sz val="8"/>
        <rFont val="Arial"/>
        <family val="2"/>
        <charset val="238"/>
        <scheme val="minor"/>
      </rPr>
      <t>, tj. 8 944 226 MWh.
Po odečtení dodávky plynu do paroplynové elektrárny v Karlovarském kraji je celková spotřeba plynu toho kraje ve výši 223 431 tis. m</t>
    </r>
    <r>
      <rPr>
        <vertAlign val="superscript"/>
        <sz val="8"/>
        <rFont val="Arial"/>
        <family val="2"/>
        <charset val="238"/>
        <scheme val="minor"/>
      </rPr>
      <t>3</t>
    </r>
    <r>
      <rPr>
        <sz val="8"/>
        <rFont val="Arial"/>
        <family val="2"/>
        <charset val="238"/>
        <scheme val="minor"/>
      </rPr>
      <t>, tj. 2 388 117 MWh.</t>
    </r>
  </si>
  <si>
    <t>Délky plynovodů k 31. 12. daného roku (všechny délky uvedeny v m)</t>
  </si>
  <si>
    <t>Počet stanic
CNG</t>
  </si>
  <si>
    <r>
      <t>Spotřeba plynu (tis. m</t>
    </r>
    <r>
      <rPr>
        <b/>
        <vertAlign val="superscript"/>
        <sz val="8"/>
        <rFont val="Arial"/>
        <family val="2"/>
        <charset val="238"/>
        <scheme val="minor"/>
      </rPr>
      <t>3</t>
    </r>
    <r>
      <rPr>
        <b/>
        <sz val="8"/>
        <rFont val="Arial"/>
        <family val="2"/>
        <charset val="238"/>
        <scheme val="minor"/>
      </rPr>
      <t>)</t>
    </r>
  </si>
  <si>
    <r>
      <t>Toky plynu (mil. m</t>
    </r>
    <r>
      <rPr>
        <b/>
        <vertAlign val="superscript"/>
        <sz val="10"/>
        <color rgb="FF1A3366"/>
        <rFont val="Arial"/>
        <family val="2"/>
        <charset val="238"/>
        <scheme val="minor"/>
      </rPr>
      <t>3</t>
    </r>
    <r>
      <rPr>
        <b/>
        <sz val="10"/>
        <color rgb="FF1A3366"/>
        <rFont val="Arial"/>
        <family val="2"/>
        <charset val="238"/>
        <scheme val="minor"/>
      </rPr>
      <t>)</t>
    </r>
  </si>
  <si>
    <r>
      <t>Tok plynu do/z  plynárenské soustavy ČR (mil. m</t>
    </r>
    <r>
      <rPr>
        <b/>
        <vertAlign val="superscript"/>
        <sz val="10"/>
        <color rgb="FF1A3366"/>
        <rFont val="Arial"/>
        <family val="2"/>
        <charset val="238"/>
        <scheme val="minor"/>
      </rPr>
      <t>3</t>
    </r>
    <r>
      <rPr>
        <b/>
        <sz val="10"/>
        <color rgb="FF1A3366"/>
        <rFont val="Arial"/>
        <family val="2"/>
        <charset val="238"/>
        <scheme val="minor"/>
      </rPr>
      <t>)</t>
    </r>
  </si>
  <si>
    <r>
      <t>Tok plynu do plynárenské soustavy ČR 
včetně distribučních soustav podle vstupní země (mil. m</t>
    </r>
    <r>
      <rPr>
        <b/>
        <vertAlign val="superscript"/>
        <sz val="10"/>
        <color rgb="FF1A3366"/>
        <rFont val="Arial"/>
        <family val="2"/>
        <charset val="238"/>
        <scheme val="minor"/>
      </rPr>
      <t>3</t>
    </r>
    <r>
      <rPr>
        <b/>
        <sz val="10"/>
        <color rgb="FF1A3366"/>
        <rFont val="Arial"/>
        <family val="2"/>
        <charset val="238"/>
        <scheme val="minor"/>
      </rPr>
      <t>)</t>
    </r>
  </si>
  <si>
    <r>
      <t>Tok plynu z plynárenské soustavy ČR 
včetně distribučních soustav podle výstupní země (mil. m</t>
    </r>
    <r>
      <rPr>
        <b/>
        <vertAlign val="superscript"/>
        <sz val="10"/>
        <color rgb="FF1A3366"/>
        <rFont val="Arial"/>
        <family val="2"/>
        <charset val="238"/>
        <scheme val="minor"/>
      </rPr>
      <t>3</t>
    </r>
    <r>
      <rPr>
        <b/>
        <sz val="10"/>
        <color rgb="FF1A3366"/>
        <rFont val="Arial"/>
        <family val="2"/>
        <charset val="238"/>
        <scheme val="minor"/>
      </rPr>
      <t>)</t>
    </r>
  </si>
  <si>
    <r>
      <t>Tok plynu ze/do zásobníků plynu, které náleží do plynárenské soustavy ČR (mil.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</si>
  <si>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Nejvyšší dosažený stav provozních zásob
(mil.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</si>
  <si>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Maximální dosažený denní teplotní gradient v ČR
v posledních 10 letech (mil.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</si>
  <si>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t>Změna</t>
  </si>
  <si>
    <r>
      <t>Spotřeba zemního plynu v posledních 10 letech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</si>
  <si>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Spotřeba zemního plynu v hodnoceném roce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</si>
  <si>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Spotřeba zemního plynu podle VO v hodnoceném roce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</si>
  <si>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Spotřeba zemního plynu podle VO v posledních 10 letech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</si>
  <si>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t>Počet zákazníků podle VO v posledních 10 letech</t>
  </si>
  <si>
    <r>
      <t>Spotřeba zemního plynu podle SO v hodnoceném roce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</si>
  <si>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Spotřeba zemního plynu podle SO v posledních 10 letech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</si>
  <si>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Spotřeba zemního plynu podle MO v hodnoceném roce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</si>
  <si>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Spotřeba zemního plynu podle MO v posledních 10 letech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</si>
  <si>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t>Počet zákazníků podle MO v posledních 10 letech</t>
  </si>
  <si>
    <r>
      <t>Spotřeba zemního plynu podle DOM v hodnoceném roce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</si>
  <si>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Spotřeba zemního plynu podle DOM v posledních 10 letech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</si>
  <si>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Dodávka zemního plynu do CNG stanic v hodnoceném roce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</si>
  <si>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Dodávka zemního plynu do CNG stanic v posledních 10 letech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</si>
  <si>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Spotřeba zemního plynu na VEL v posledních 10 letech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</si>
  <si>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Spotřeba zemního plynu na VEL v hodnoceném roce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</si>
  <si>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VO+SO / MO+DOM - distribuované množství (mil.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</si>
  <si>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VO+SO / MO+DOM - celkové distribuované množství (mil.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</si>
  <si>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t>Bilanční rozdíl 
v PS</t>
  </si>
  <si>
    <t>Poznámka: Případné rozdíly ve stavech zásob vůči těžbě a vtláčení zásobníků plynu způsobují geologické ztráty, technologická spotřeba, převod plynu do podušky nebo navýšení skladovacích zásob u jednotlivých zásobníků plynu. Společnost Moravia Gas Storage a.s. uvedla ZP Dambořice do provozu 1. července 2016.</t>
  </si>
  <si>
    <t>13 MAPA PLYNÁRENSKÉ SOUSTAVY ČR</t>
  </si>
  <si>
    <t>9 SPOTŘEBA ZEMNÍHO PLYNU PODLE DISTRIBUČNÍCH SOUSTAV</t>
  </si>
  <si>
    <t>10 TARIFNÍ STATISTIKY PODLE KATEGORIE ODBĚRU A PÁSMA V ČR 
V POSLEDNÍCH 10 LETECH</t>
  </si>
  <si>
    <t>9.2 Spotřeba zemního plynu podle plynárenských soustav v ČR 
v průběhu roku</t>
  </si>
  <si>
    <r>
      <t xml:space="preserve"> Souhrnné množství plynu (tis. m</t>
    </r>
    <r>
      <rPr>
        <b/>
        <vertAlign val="superscript"/>
        <sz val="10"/>
        <color rgb="FF1A3366"/>
        <rFont val="Arial"/>
        <family val="2"/>
        <charset val="238"/>
        <scheme val="minor"/>
      </rPr>
      <t>3</t>
    </r>
    <r>
      <rPr>
        <b/>
        <sz val="10"/>
        <color rgb="FF1A3366"/>
        <rFont val="Arial"/>
        <family val="2"/>
        <charset val="238"/>
        <scheme val="minor"/>
      </rPr>
      <t>/den)</t>
    </r>
  </si>
  <si>
    <t>11.4 Spotřeba zemního plynu podle krajů v ČR v průběhu roku 
a v posledních 10 letech</t>
  </si>
  <si>
    <t>12.1 Spotřeba zemního plynu a svítiplynu v ČR v posledních 70 letech</t>
  </si>
  <si>
    <r>
      <t>Dodávky zemního plynu v roce 2021 probíhaly plynule podle požadavků zákazníků, a to podle základního odběrového stupně, který znamená nekrácený odběr podle smluvně sjednaného denního odběru plynu (vyhláška č. 344/2012 Sb., o stavu nouze v plynárenství a o způsobu zajištění bezpečnostního standardu dodávky plynu, ve znění pozdějších předpisů).
Tok zemního plynu ze zahraničí do plynárenské soustavy ČR (dovoz do ČR) dosáhl v roce 2021 hodnoty 45 652 mil.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(486 992 GWh), což představuje meziroční nárůst o 5,0 %. Téměř veškerý zemní plyn k nám byl dovezen přes hraniční předávací stanice s Německem. Tok zemního plynu z plynárenské soustavy ČR (vývoz z ČR) do zahraničí představoval celkové množství 36 933 mil.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(394 172 GWh). Bilance plynárenské soustavy ČR jsou uvedeny v kapitole 3.
Tok zemního plynu ze zásobníků plynu (těžba plynu), které náleží do plynárenské soustavy ČR, byl na úrovni 3 116 mil.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(33 296 GWh). Naopak tok zemního plynu do zásobníků plynu (vtláčení plynu) činil 2 516 mil.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(26 855 GWh). Stav provozních zásob na konci roku představoval u tuzemských zásobníků plynu hodnotu 1 690 mil.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(18 162 GWh). Samostatné toky plynu ze/do zásobníků plynu v roce 2021 a za posledních deset let jsou uvedeny v kapitole 4.
Výroba zemního plynu v ČR doplňovala celkovou bilanci plynárenské soustavy o 1,4 %, tj. 128 mil.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(1 384 GWh). Meziročně stoupla výroba zemního plynu o 4,2 %. Ve zprávě je také uvedena výroba ostatních plynů s dodávkou plynu do distribuční soustavy, dodávkou přímo připojeným zákazníkům a vlastní spotřebou výrobců plynu. Všechny údaje včetně meziročního porovnání jsou uvedeny v kapitole 5.
Celková roční spotřeba zemního plynu v ČR dosáhla hodnoty 9 434 mil.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>, tj. 100 737 GWh (průměrná hodnota spalného tepla dosahovala v ČR 10,68 kWh/m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>, tj. 38,46 MJ/m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>). Proti roku 2020 došlo ke zvýšení skutečné spotřeby o 8,5  %. Průměrná roční teplota byla 8,3 °C s odchylkou -0,3 °C od dlouhodobého teplotního normálu a -1,1 °C od roku 2020. Podíl spotřeby v topném období představoval cca 68 % souhrnné roční spotřeby. Nejnižší měsíční spotřeba byla naměřena v srpnu (363 mil.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>, tj. 3 874 GWh) a naopak nejvyšší v lednu (1 273 mil.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>, tj. 13 599 GWh). Nárůst ve spotřebě proti stejnému období roku 2021 byl zaznamenán převážně v I. pololetí. Přepočtem na podmínky dlouhodobého teplotního normálu za pomoci teplotních gradientů dosáhla spotřeba zemního plynu v roce 2021 hodnoty 9 320 mil.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>, tj. 99 519 GWh s meziročním nárůstem 3,5 %. Celkové vyhodnocení spotřeby zemního plynu v ČR v průběhu roku 2021 s meziročním porovnáním a vývojem spotřeby v posledních deseti letech doplněné o teploty ovzduší je uvedeno v kapitole 6.
Spotřeba zemního plynu v ČR za posledních deset let mírně vzrostla a rok 2021 zaznamenal nejvyšší hodnotu tohoto období. Hlavním důvodem nárůstu v roce 2021 byla nižší průměrná teplota ovzduší, stále se zvyšující dodávka plynu na výrobu elektřiny a dodávky plynu do CNG stanic. Z dlouhodobého hlediska spotřeba zemního plynu poprvé od roku 2007 překonala hranici 9 mld.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(96 TWh). Na spotřebu zemního plynu v ČR má silný vliv průběh dosažených atmosférických teplot, které jsou téměř po celé desetileté období nad dlouhodobým teplotním normálem s výjimkou roku 2021. Rozdíl mezi nejvyšší spotřebou v roce 2021 a nejnižší spotřebou v roce 2014 byl cca 2,2 mld.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(23,3 TWh). Největším propadem ve spotřebě, a to o 12 %, byl právě rok 2014 s celkovou spotřebou 7,3 mld. 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(77,4 TWh), což byla vůbec nejnižší spotřeba plynu od roku 1995.</t>
    </r>
  </si>
  <si>
    <r>
      <t>Celková výroba plynu včetně ztrát a vlastní spotřeby plynu 
v průběhu roku (mil.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</si>
  <si>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t>Poměr mezi 
max. a min. 
spotřebou plynu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</si>
  <si>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  <r>
      <rPr>
        <b/>
        <sz val="8"/>
        <rFont val="Arial"/>
        <family val="2"/>
        <charset val="238"/>
        <scheme val="minor"/>
      </rPr>
      <t>/hod.</t>
    </r>
  </si>
  <si>
    <t>MWh/hod.</t>
  </si>
  <si>
    <r>
      <t>Průběh  hodinových spotřeb plynu v ČR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/hod.)</t>
    </r>
  </si>
  <si>
    <t xml:space="preserve"> Ostatní 
společnosti</t>
  </si>
  <si>
    <r>
      <t xml:space="preserve"> Souhrnné množství plynu (tis. m</t>
    </r>
    <r>
      <rPr>
        <b/>
        <vertAlign val="superscript"/>
        <sz val="10"/>
        <color rgb="FF1A3366"/>
        <rFont val="Arial"/>
        <family val="2"/>
        <charset val="238"/>
        <scheme val="minor"/>
      </rPr>
      <t>3</t>
    </r>
    <r>
      <rPr>
        <b/>
        <sz val="10"/>
        <color rgb="FF1A3366"/>
        <rFont val="Arial"/>
        <family val="2"/>
        <charset val="238"/>
        <scheme val="minor"/>
      </rPr>
      <t>/hod.)</t>
    </r>
  </si>
  <si>
    <t>připojena k RDS</t>
  </si>
  <si>
    <t>připojena k LDS</t>
  </si>
  <si>
    <t>spotřeba v RDS</t>
  </si>
  <si>
    <r>
      <t>Průběh hodinových spotřeb v den KHO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/hod.)</t>
    </r>
  </si>
  <si>
    <r>
      <t>Maximální hodinová spotřeba v den KHO (tis.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/hod.)</t>
    </r>
  </si>
  <si>
    <t>Poznámka: Zdroj dat za období 2012 až 2016 poskytl Český plynárenský svaz. Údaje o dodávkách do CNG stanic jsou v celé kapitole č. 8. zahrnuty do jednotlivých kategorií odběru.</t>
  </si>
  <si>
    <t>Poznámka: Všechny údaje o spotřebě zemního plynu na výrobu elektřiny jsou již uvedeny v jednotlivých kategoriích odběru. PPE v Ústeckém kraji byla uvedena do plného provozu v červenci roku 2013 a PPE v Karlovarském kraji v červenci 2020.</t>
  </si>
  <si>
    <t>Kategorie</t>
  </si>
  <si>
    <r>
      <t xml:space="preserve">Počet zákazníků 
</t>
    </r>
    <r>
      <rPr>
        <b/>
        <sz val="7"/>
        <rFont val="Arial"/>
        <family val="2"/>
        <charset val="238"/>
        <scheme val="minor"/>
      </rPr>
      <t>k 31.12.2021</t>
    </r>
  </si>
  <si>
    <t>Změna spotřeby</t>
  </si>
  <si>
    <t>Podíl spotřeby podle plynárenských společností v roce 2021</t>
  </si>
  <si>
    <t>Spotřeba plynu podle plynárenských společností v roce 2021</t>
  </si>
  <si>
    <r>
      <rPr>
        <vertAlign val="superscript"/>
        <sz val="8"/>
        <rFont val="Arial"/>
        <family val="2"/>
        <charset val="238"/>
        <scheme val="minor"/>
      </rPr>
      <t>1)</t>
    </r>
    <r>
      <rPr>
        <sz val="8"/>
        <rFont val="Arial"/>
        <family val="2"/>
        <charset val="238"/>
        <scheme val="minor"/>
      </rPr>
      <t xml:space="preserve"> LDS v RDS - všechny lokální distribuční soustavy, které jsou napojeny na regionální distribuční soustavy.</t>
    </r>
  </si>
  <si>
    <r>
      <rPr>
        <vertAlign val="superscript"/>
        <sz val="8"/>
        <rFont val="Arial"/>
        <family val="2"/>
        <charset val="238"/>
        <scheme val="minor"/>
      </rPr>
      <t>2)</t>
    </r>
    <r>
      <rPr>
        <sz val="8"/>
        <rFont val="Arial"/>
        <family val="2"/>
        <charset val="238"/>
        <scheme val="minor"/>
      </rPr>
      <t xml:space="preserve"> LDS mimo RDS - všechny lokální distribuční soustavy, které nejsou napojeny na regionální distribuční soustavy (ostrovní provozy, LNG).</t>
    </r>
  </si>
  <si>
    <t>Bez přípojek</t>
  </si>
  <si>
    <t>Přípojky</t>
  </si>
  <si>
    <t>Včetně přípojek</t>
  </si>
  <si>
    <t>Kategorie 
a 
pásma 
(MWh)</t>
  </si>
  <si>
    <t>Počet 
odběrných 
míst</t>
  </si>
  <si>
    <t xml:space="preserve">Tarifní statistika v kapitole 10 zobrazuje součet údajů od provozovatelů regionálních distribučních soustav a provozovatele přepravní soustavy na základě regulačního výkaznictví § 20 energetického zákona. V položce "distribuované množství" nejsou uvedeny neoprávněné odběry a úniky při narušení sítě fakturované třetím osobám. </t>
  </si>
  <si>
    <t>Spotřeba plynu v roce 2021</t>
  </si>
  <si>
    <r>
      <t xml:space="preserve">Počet zákazníků v roce 2021
</t>
    </r>
    <r>
      <rPr>
        <b/>
        <sz val="7"/>
        <rFont val="Arial"/>
        <family val="2"/>
        <charset val="238"/>
        <scheme val="minor"/>
      </rPr>
      <t>k 31. 12. 2021</t>
    </r>
  </si>
  <si>
    <r>
      <t>Spotřeba zemního plynu v jednotlivých krajích v ČR v posledních 10 letech (mil.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</si>
  <si>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t>Rok</t>
  </si>
  <si>
    <t>Svítiplyn</t>
  </si>
  <si>
    <t>Zemní plyn</t>
  </si>
  <si>
    <t>Dodávky zemního plynu do CNG stanic a spotřeby zemního plynu na výrobu elektřiny jsou uvedeny v příslušných kategoriích odběru.</t>
  </si>
  <si>
    <t>Dodávka plynu z výrobny 
zákazníkům připojených přímo na výrobnu plynu</t>
  </si>
  <si>
    <t>Poznámka: V celkové výrobě plynu včetně ztrát a vlastní spotřeby není v roce 2017 započítána dodávka plynu zákazníkům připojeným přímo na výrobnu plynu (zkušební dodávka LNG společnosti Spolgas s.r.o. do distribuční sítě GasNet, s.r.o.).</t>
  </si>
  <si>
    <t>Průměr</t>
  </si>
  <si>
    <t>Odchylka
od normálu</t>
  </si>
  <si>
    <t>Meziroční
odchylka</t>
  </si>
  <si>
    <t>Spotřeba zemního plynu v ČR na výrobu elektřiny</t>
  </si>
  <si>
    <r>
      <t>Denní teplotní gradient se pohyboval v rozsahu 969 – 1 512 tis. 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>/den/°C (10 345 – 16 148 MWh/den/°C), a to po celé topné období roku 2021. Ten vyjadřuje změnu spotřeby plynu v reakci na jednotkovou změnu teploty. Minimální závislosti spotřeb na teplotě je dosahováno v letním období, kdy denní teplotní gradient klesl až na hodnotu 101 tis.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>/den/°C (1 078 MWh/den/°C). Denní spotřeby plynu se v roce 2021 pohybovaly v rozsahu 9 188 – 55 065 tis.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(98 211 – 588 377 MWh) s poměrem mezi nejnižší a nejvyšší spotřebou 6:1. Maximální denní spotřeba zemního plynu byla naměřena ve čtvrtek 11. února ve výši 55 065 tis.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(588 377 MWh) při průměrné denní teplotě -8,6 °C. Na tento den byl zpětně vyhlášen Kontrolní hodinový odečet (KHO), který představuje hodinové dodávky a spotřeby plynu od plynárenských podnikatelů, na jejichž základě dochází k sestavení KHO plynárenské soustavy ČR. Na základě těchto odečtů vyplynulo, že maximální hodinové odběry byly v ranních a odpoledních hodinách, přičemž výraznější pokles odběrů nastal během noci. Mezi 8:00 až 9:00 hod. dosáhla spotřeba největší hodnoty 2 582 tis.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(27 597 MWh) při průměrné aktuální hodinové teplotě -8,8 °C. Souhrnné vyhodnocení kontrolního hodinového odečtu v plynárenské soustavě ČR je podrobně zobrazeno v kapitole 7.
Z pohledu spotřeby plynu podle kategorií zákazníků v roce 2021 dosáhla největšího podílu na celkové spotřebě plynu jako vždy kategorie velkoodběru 48,4 %, následovaná kategorií domácnosti 26,7 %, maloodběru 13,9 % a středního odběru 9,7 %. Ostatní plyn zahrnující vlastní spotřebu, ztráty, změnu akumulace na distribuční soustavě a vlastní spotřebu výrobců plynu představoval 1,3 % z celkové spotřeby plynu v ČR. V kapitole 8 jsou uvedeny celkové podíly jednotlivých kategorií odběru na celkové spotřebě zemního plynu v ČR v roce 2021 a v uplynulých deseti letech. Nárůst se projevil v dodávkách do CNG stanic (13 %) a ve spotřebě zemního plynu na výrobu elektřiny (9,5 %). 
V ČR bylo k 31. 12. 2021 připojeno k plynárenské soustavě celkem 2 820 013 zákazníků. Přes 92 % z celkového počtu tvoří domácnosti. Vůbec nejvíce odběratelů zemního plynu v kategorii domácností je v Praze, Jihomoravském a Moravskoslezském kraji. Za posledních deset let klesl počet všech zákazníků o 48 070. Největšího dosaženého počtu připojených zákazníků za posledních deset let, a to 2 868 083, bylo dosaženo v roce 2012. Podrobné členění spotřeby plynu a délek plynovodů podle distribučních soustav je uvedeno v kapitole 9. Historická data ukazují vývoj spotřeby zemního plynu, svítiplynu a počtu zákazníků v letech 1952 až 2021. V těchto letech zaznamenala plynárenská soustava výrazný rozvoj ve všech segmentech spotřeby plynu včetně infrastruktury. V 80. a 90. letech přispělo k nárůstu spotřeby zemního plynu postupné převádění svítiplynu na zemní plyn (poslední dodávky svítiplynu byly ukončeny v červnu 1996). Od roku 2001, kdy bylo dosaženo historicky největší roční spotřeby zemního plynu (9,8 mld.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>, tj. 102,6 TWh), došlo v následujících letech ke stagnaci spotřeby a od roku 2007 do 2015 dokonce k výraznějšímu poklesu spotřeb. Stagnace a následný pokles spotřeb souvisel zejména se změnami v cenách energií, s ukončením státních dotací na plynofikaci, se snižováním tempa postupné plynofikace regionů, se snižováním energetické náročnosti odběrů (zateplování objektů, modernizace spotřebičů), s tlakem na snižování nákladů firem, s úsporami výdajů za energii v teplotně přechodných obdobích, s absencí významnějších projektů na připojování nových velkoodběratelů apod. Od roku 2016 došlo k ukončení poklesu spotřeby zemního plynu, a ta začla opět mírně stoupat. V roce 2006 byla naměřena největší denní spotřeba zemního plynu ve výši 67,6 mil. 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(713,3 GWh) a rok 2009 zaznamenal s počtem 2 871 547 největší dosažený stav připojených zákazníků (kapitola 12). Historická data jsou doplněná o průměrné teploty ovzduší v letech 1992 až 2021.</t>
    </r>
  </si>
  <si>
    <r>
      <t>Spotřeba zemního plynu podle krajů v ČR v posledních 10 letech (mil. m</t>
    </r>
    <r>
      <rPr>
        <b/>
        <vertAlign val="superscript"/>
        <sz val="10"/>
        <color rgb="FF1A3366"/>
        <rFont val="Arial"/>
        <family val="2"/>
        <charset val="238"/>
        <scheme val="minor"/>
      </rPr>
      <t>3</t>
    </r>
    <r>
      <rPr>
        <b/>
        <sz val="10"/>
        <color rgb="FF1A3366"/>
        <rFont val="Arial"/>
        <family val="2"/>
        <charset val="238"/>
        <scheme val="minor"/>
      </rPr>
      <t>)</t>
    </r>
  </si>
  <si>
    <r>
      <t>Spotřeba zemního plynu podle krajů v ČR v roce 2021 (mil. m</t>
    </r>
    <r>
      <rPr>
        <b/>
        <vertAlign val="superscript"/>
        <sz val="10"/>
        <color rgb="FF1A3366"/>
        <rFont val="Arial"/>
        <family val="2"/>
        <charset val="238"/>
        <scheme val="minor"/>
      </rPr>
      <t>3</t>
    </r>
    <r>
      <rPr>
        <b/>
        <sz val="10"/>
        <color rgb="FF1A3366"/>
        <rFont val="Arial"/>
        <family val="2"/>
        <charset val="238"/>
        <scheme val="minor"/>
      </rPr>
      <t>)</t>
    </r>
  </si>
  <si>
    <r>
      <t>Celková výroba plynu včetně ztrát a vlastní spotřeby plynu 
v posledních deseti letech (mil.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</si>
  <si>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Skutečná roční spotřeba (mil.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</si>
  <si>
    <r>
      <t>Maximální denní spotřeba zemního plynu (mil. m</t>
    </r>
    <r>
      <rPr>
        <b/>
        <vertAlign val="superscript"/>
        <sz val="10"/>
        <color theme="3"/>
        <rFont val="Arial"/>
        <family val="2"/>
        <charset val="238"/>
        <scheme val="minor"/>
      </rPr>
      <t>3</t>
    </r>
    <r>
      <rPr>
        <b/>
        <sz val="10"/>
        <color theme="3"/>
        <rFont val="Arial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</si>
</sst>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64" formatCode="_-* #,##0_-;\-* #,##0_-;_-* &quot;-&quot;_-;_-@_-"/>
    <numFmt numFmtId="165" formatCode="_-* #,##0.00_-;\-* #,##0.00_-;_-* &quot;-&quot;??_-;_-@_-"/>
    <numFmt numFmtId="166" formatCode="0.0%"/>
    <numFmt numFmtId="167" formatCode="0.000"/>
    <numFmt numFmtId="168" formatCode="0.0"/>
    <numFmt numFmtId="169" formatCode="#,##0.0"/>
    <numFmt numFmtId="170" formatCode="d/m;@"/>
    <numFmt numFmtId="171" formatCode="0.0000"/>
    <numFmt numFmtId="172" formatCode="#,##0.000"/>
    <numFmt numFmtId="173" formatCode="#,##0.000000"/>
    <numFmt numFmtId="174" formatCode="h:mm;@"/>
    <numFmt numFmtId="175" formatCode="#,##0.0000"/>
    <numFmt numFmtId="176" formatCode="#,##0_ ;\-#,##0\ "/>
    <numFmt numFmtId="177" formatCode="\$#,##0\ ;\(\$#,##0\)"/>
    <numFmt numFmtId="178" formatCode="#,##0.00000"/>
    <numFmt numFmtId="179" formatCode="#,##0.000000000"/>
    <numFmt numFmtId="180" formatCode="#,##0.0000000"/>
    <numFmt numFmtId="181" formatCode="0.00%;[Red]\-0.00%"/>
    <numFmt numFmtId="182" formatCode="#,###,##0.00;[Red]\-#,###,##0.00"/>
    <numFmt numFmtId="183" formatCode="#,###,##0;[Red]\-#,###,##0"/>
    <numFmt numFmtId="184" formatCode="#,##0.0_);[Red]\(#,##0.0\)"/>
    <numFmt numFmtId="185" formatCode="&quot;$&quot;#,##0.00"/>
    <numFmt numFmtId="186" formatCode="_-* #,##0\ _C_Z_K_-;\-* #,##0\ _C_Z_K_-;_-* &quot;-&quot;\ _C_Z_K_-;_-@_-"/>
    <numFmt numFmtId="187" formatCode="\$#,##0.00\ ;\(\$#,##0.00\)"/>
    <numFmt numFmtId="188" formatCode="_-* #,##0\ _F_-;\-* #,##0\ _F_-;_-* &quot;-&quot;\ _F_-;_-@_-"/>
    <numFmt numFmtId="189" formatCode="_-* #,##0.00\ _F_-;\-* #,##0.00\ _F_-;_-* &quot;-&quot;??\ _F_-;_-@_-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#,##0\ &quot;Kc&quot;;\-#,##0\ &quot;Kc&quot;"/>
    <numFmt numFmtId="193" formatCode="0.00_);[Red]\-0.00"/>
  </numFmts>
  <fonts count="226">
    <font>
      <sz val="10"/>
      <name val="Arial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8"/>
      <color theme="9" tint="-0.249977111117893"/>
      <name val="Arial Narrow"/>
      <family val="2"/>
      <charset val="238"/>
    </font>
    <font>
      <sz val="10"/>
      <name val="Arial Narrow"/>
      <family val="2"/>
      <charset val="238"/>
    </font>
    <font>
      <sz val="8"/>
      <color theme="8" tint="-0.249977111117893"/>
      <name val="Arial Narrow"/>
      <family val="2"/>
      <charset val="238"/>
    </font>
    <font>
      <sz val="8"/>
      <color theme="1" tint="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2"/>
      <color theme="8" tint="-0.499984740745262"/>
      <name val="Arial Narrow"/>
      <family val="2"/>
      <charset val="238"/>
    </font>
    <font>
      <b/>
      <sz val="12"/>
      <name val="Arial Narrow"/>
      <family val="2"/>
      <charset val="238"/>
    </font>
    <font>
      <sz val="8"/>
      <color theme="0"/>
      <name val="Arial Narrow"/>
      <family val="2"/>
      <charset val="238"/>
    </font>
    <font>
      <sz val="8"/>
      <color theme="0" tint="-0.499984740745262"/>
      <name val="Arial Narrow"/>
      <family val="2"/>
      <charset val="238"/>
    </font>
    <font>
      <sz val="8"/>
      <color rgb="FFFF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8"/>
      <color theme="4" tint="-0.249977111117893"/>
      <name val="Arial Narrow"/>
      <family val="2"/>
      <charset val="238"/>
    </font>
    <font>
      <sz val="8"/>
      <color theme="4" tint="-0.499984740745262"/>
      <name val="Arial Narrow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color rgb="FF00B0F0"/>
      <name val="Arial Narrow"/>
      <family val="2"/>
      <charset val="238"/>
    </font>
    <font>
      <b/>
      <sz val="8"/>
      <color theme="0"/>
      <name val="Arial Narrow"/>
      <family val="2"/>
      <charset val="238"/>
    </font>
    <font>
      <sz val="11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8"/>
      <color rgb="FF00B0F0"/>
      <name val="Arial"/>
      <family val="2"/>
      <charset val="238"/>
      <scheme val="minor"/>
    </font>
    <font>
      <sz val="8"/>
      <color theme="4" tint="-0.499984740745262"/>
      <name val="Arial"/>
      <family val="2"/>
      <charset val="238"/>
      <scheme val="minor"/>
    </font>
    <font>
      <b/>
      <sz val="12"/>
      <color theme="0"/>
      <name val="Arial"/>
      <family val="2"/>
      <charset val="238"/>
      <scheme val="minor"/>
    </font>
    <font>
      <sz val="8"/>
      <color theme="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vertAlign val="superscript"/>
      <sz val="8"/>
      <name val="Arial"/>
      <family val="2"/>
      <charset val="238"/>
      <scheme val="minor"/>
    </font>
    <font>
      <sz val="8"/>
      <color theme="9" tint="-0.249977111117893"/>
      <name val="Arial"/>
      <family val="2"/>
      <charset val="238"/>
      <scheme val="minor"/>
    </font>
    <font>
      <sz val="8"/>
      <color theme="5" tint="-0.249977111117893"/>
      <name val="Arial"/>
      <family val="2"/>
      <charset val="238"/>
      <scheme val="minor"/>
    </font>
    <font>
      <sz val="8"/>
      <color theme="1" tint="0.499984740745262"/>
      <name val="Arial"/>
      <family val="2"/>
      <charset val="238"/>
      <scheme val="minor"/>
    </font>
    <font>
      <sz val="12"/>
      <name val="Arial"/>
      <family val="2"/>
      <charset val="238"/>
      <scheme val="minor"/>
    </font>
    <font>
      <b/>
      <sz val="14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b/>
      <sz val="8"/>
      <color theme="9" tint="-0.249977111117893"/>
      <name val="Arial"/>
      <family val="2"/>
      <charset val="238"/>
      <scheme val="minor"/>
    </font>
    <font>
      <sz val="8"/>
      <color theme="4" tint="-0.249977111117893"/>
      <name val="Arial"/>
      <family val="2"/>
      <charset val="238"/>
      <scheme val="minor"/>
    </font>
    <font>
      <b/>
      <i/>
      <sz val="8"/>
      <color rgb="FF00B0F0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9"/>
      <name val="Arial"/>
      <family val="2"/>
      <charset val="238"/>
      <scheme val="minor"/>
    </font>
    <font>
      <sz val="10"/>
      <color rgb="FF00B0F0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b/>
      <sz val="8"/>
      <color theme="0"/>
      <name val="Arial"/>
      <family val="2"/>
      <charset val="238"/>
      <scheme val="minor"/>
    </font>
    <font>
      <sz val="8"/>
      <color theme="1" tint="0.34998626667073579"/>
      <name val="Arial"/>
      <family val="2"/>
      <charset val="238"/>
      <scheme val="minor"/>
    </font>
    <font>
      <sz val="8"/>
      <color theme="1"/>
      <name val="Arial"/>
      <family val="2"/>
      <charset val="238"/>
      <scheme val="minor"/>
    </font>
    <font>
      <b/>
      <sz val="8"/>
      <color theme="1"/>
      <name val="Arial"/>
      <family val="2"/>
      <charset val="238"/>
      <scheme val="minor"/>
    </font>
    <font>
      <sz val="8"/>
      <color theme="8" tint="-0.249977111117893"/>
      <name val="Arial"/>
      <family val="2"/>
      <charset val="238"/>
      <scheme val="minor"/>
    </font>
    <font>
      <sz val="12"/>
      <color theme="4" tint="-0.249977111117893"/>
      <name val="Arial"/>
      <family val="2"/>
      <charset val="238"/>
      <scheme val="minor"/>
    </font>
    <font>
      <b/>
      <sz val="8"/>
      <color indexed="9"/>
      <name val="Arial"/>
      <family val="2"/>
      <charset val="238"/>
      <scheme val="minor"/>
    </font>
    <font>
      <sz val="12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  <scheme val="minor"/>
    </font>
    <font>
      <b/>
      <sz val="8"/>
      <color rgb="FF00B0F0"/>
      <name val="Arial"/>
      <family val="2"/>
      <charset val="238"/>
      <scheme val="minor"/>
    </font>
    <font>
      <sz val="12"/>
      <color theme="4" tint="-0.499984740745262"/>
      <name val="Arial"/>
      <family val="2"/>
      <charset val="238"/>
      <scheme val="minor"/>
    </font>
    <font>
      <b/>
      <sz val="12"/>
      <color theme="8" tint="-0.499984740745262"/>
      <name val="Arial"/>
      <family val="2"/>
      <charset val="238"/>
      <scheme val="minor"/>
    </font>
    <font>
      <sz val="8"/>
      <color theme="3" tint="0.39997558519241921"/>
      <name val="Arial"/>
      <family val="2"/>
      <charset val="238"/>
      <scheme val="minor"/>
    </font>
    <font>
      <sz val="9"/>
      <color theme="0"/>
      <name val="Arial"/>
      <family val="2"/>
      <charset val="238"/>
      <scheme val="minor"/>
    </font>
    <font>
      <sz val="8"/>
      <color theme="0" tint="-0.34998626667073579"/>
      <name val="Arial"/>
      <family val="2"/>
      <charset val="238"/>
      <scheme val="minor"/>
    </font>
    <font>
      <sz val="10"/>
      <color theme="4" tint="-0.249977111117893"/>
      <name val="Arial"/>
      <family val="2"/>
      <charset val="238"/>
      <scheme val="minor"/>
    </font>
    <font>
      <sz val="8"/>
      <color rgb="FFFF0000"/>
      <name val="Arial"/>
      <family val="2"/>
      <charset val="238"/>
      <scheme val="minor"/>
    </font>
    <font>
      <i/>
      <sz val="8"/>
      <name val="Arial"/>
      <family val="2"/>
      <charset val="238"/>
      <scheme val="minor"/>
    </font>
    <font>
      <sz val="11"/>
      <color rgb="FF000000"/>
      <name val="Arial"/>
      <family val="2"/>
      <charset val="238"/>
      <scheme val="minor"/>
    </font>
    <font>
      <sz val="8"/>
      <color theme="5" tint="-0.499984740745262"/>
      <name val="Arial"/>
      <family val="2"/>
      <charset val="238"/>
      <scheme val="minor"/>
    </font>
    <font>
      <i/>
      <sz val="8"/>
      <color theme="1"/>
      <name val="Arial"/>
      <family val="2"/>
      <charset val="238"/>
      <scheme val="minor"/>
    </font>
    <font>
      <sz val="12"/>
      <color theme="3" tint="0.39997558519241921"/>
      <name val="Arial"/>
      <family val="2"/>
      <charset val="238"/>
      <scheme val="minor"/>
    </font>
    <font>
      <sz val="7"/>
      <name val="Arial"/>
      <family val="2"/>
      <charset val="238"/>
      <scheme val="minor"/>
    </font>
    <font>
      <sz val="8"/>
      <color theme="1" tint="0.249977111117893"/>
      <name val="Arial"/>
      <family val="2"/>
      <charset val="238"/>
      <scheme val="minor"/>
    </font>
    <font>
      <sz val="10"/>
      <color theme="1" tint="0.34998626667073579"/>
      <name val="Arial"/>
      <family val="2"/>
      <charset val="238"/>
      <scheme val="minor"/>
    </font>
    <font>
      <sz val="8"/>
      <color theme="2" tint="-0.749992370372631"/>
      <name val="Arial"/>
      <family val="2"/>
      <charset val="238"/>
      <scheme val="minor"/>
    </font>
    <font>
      <sz val="10"/>
      <color theme="1" tint="0.249977111117893"/>
      <name val="Arial"/>
      <family val="2"/>
      <charset val="238"/>
      <scheme val="minor"/>
    </font>
    <font>
      <sz val="10"/>
      <color theme="2" tint="-0.749992370372631"/>
      <name val="Arial"/>
      <family val="2"/>
      <charset val="238"/>
      <scheme val="minor"/>
    </font>
    <font>
      <sz val="7"/>
      <color theme="1"/>
      <name val="Arial"/>
      <family val="2"/>
      <charset val="238"/>
      <scheme val="minor"/>
    </font>
    <font>
      <b/>
      <sz val="12"/>
      <color theme="4" tint="-0.249977111117893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9.6"/>
      <name val="Arial"/>
      <family val="2"/>
      <charset val="238"/>
      <scheme val="minor"/>
    </font>
    <font>
      <sz val="7.5"/>
      <name val="Arial"/>
      <family val="2"/>
      <charset val="238"/>
      <scheme val="minor"/>
    </font>
    <font>
      <sz val="12"/>
      <name val="Arial Narrow"/>
      <family val="2"/>
      <charset val="238"/>
    </font>
    <font>
      <b/>
      <i/>
      <sz val="8"/>
      <color rgb="FF000099"/>
      <name val="Arial"/>
      <family val="2"/>
      <charset val="238"/>
      <scheme val="minor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  <scheme val="minor"/>
    </font>
    <font>
      <sz val="8"/>
      <color theme="0" tint="-0.249977111117893"/>
      <name val="Arial"/>
      <family val="2"/>
      <charset val="238"/>
      <scheme val="minor"/>
    </font>
    <font>
      <sz val="11"/>
      <color theme="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sz val="10"/>
      <color theme="0"/>
      <name val="Arial Narrow"/>
      <family val="2"/>
      <charset val="238"/>
    </font>
    <font>
      <b/>
      <sz val="7"/>
      <name val="Arial"/>
      <family val="2"/>
      <charset val="238"/>
      <scheme val="minor"/>
    </font>
    <font>
      <b/>
      <sz val="17"/>
      <color rgb="FF153366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b/>
      <sz val="8"/>
      <color rgb="FFFF0000"/>
      <name val="Arial Narrow"/>
      <family val="2"/>
      <charset val="238"/>
    </font>
    <font>
      <sz val="12"/>
      <color theme="0"/>
      <name val="Arial"/>
      <family val="2"/>
      <charset val="238"/>
      <scheme val="minor"/>
    </font>
    <font>
      <sz val="16"/>
      <name val="Arial"/>
      <family val="2"/>
      <charset val="238"/>
    </font>
    <font>
      <b/>
      <sz val="14"/>
      <color theme="3"/>
      <name val="Arial"/>
      <family val="2"/>
      <charset val="238"/>
      <scheme val="minor"/>
    </font>
    <font>
      <b/>
      <i/>
      <sz val="10"/>
      <color theme="3"/>
      <name val="Arial"/>
      <family val="2"/>
      <charset val="238"/>
      <scheme val="minor"/>
    </font>
    <font>
      <sz val="8"/>
      <color theme="3"/>
      <name val="Arial"/>
      <family val="2"/>
      <charset val="238"/>
      <scheme val="minor"/>
    </font>
    <font>
      <sz val="12"/>
      <color theme="3"/>
      <name val="Arial"/>
      <family val="2"/>
      <charset val="238"/>
      <scheme val="minor"/>
    </font>
    <font>
      <sz val="8"/>
      <color theme="3"/>
      <name val="Arial Narrow"/>
      <family val="2"/>
      <charset val="238"/>
    </font>
    <font>
      <sz val="10"/>
      <color theme="3"/>
      <name val="Arial Narrow"/>
      <family val="2"/>
      <charset val="238"/>
    </font>
    <font>
      <b/>
      <vertAlign val="superscript"/>
      <sz val="8"/>
      <name val="Arial"/>
      <family val="2"/>
      <charset val="238"/>
      <scheme val="minor"/>
    </font>
    <font>
      <b/>
      <sz val="14"/>
      <color theme="4"/>
      <name val="Arial"/>
      <family val="2"/>
      <charset val="238"/>
      <scheme val="minor"/>
    </font>
    <font>
      <sz val="8"/>
      <color rgb="FF596387"/>
      <name val="Arial"/>
      <family val="2"/>
      <charset val="238"/>
      <scheme val="minor"/>
    </font>
    <font>
      <b/>
      <sz val="8"/>
      <color theme="4" tint="-0.499984740745262"/>
      <name val="Arial"/>
      <family val="2"/>
      <charset val="238"/>
      <scheme val="minor"/>
    </font>
    <font>
      <b/>
      <sz val="8"/>
      <color theme="2" tint="-0.749992370372631"/>
      <name val="Arial"/>
      <family val="2"/>
      <charset val="238"/>
      <scheme val="minor"/>
    </font>
    <font>
      <b/>
      <vertAlign val="superscript"/>
      <sz val="8"/>
      <color theme="4" tint="-0.499984740745262"/>
      <name val="Arial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inor"/>
    </font>
    <font>
      <b/>
      <sz val="8"/>
      <color theme="3"/>
      <name val="Arial"/>
      <family val="2"/>
      <charset val="238"/>
      <scheme val="minor"/>
    </font>
    <font>
      <b/>
      <sz val="4.5"/>
      <name val="Arial"/>
      <family val="2"/>
      <charset val="238"/>
      <scheme val="minor"/>
    </font>
    <font>
      <b/>
      <sz val="16"/>
      <color theme="3"/>
      <name val="Arial"/>
      <family val="2"/>
      <charset val="238"/>
      <scheme val="minor"/>
    </font>
    <font>
      <vertAlign val="superscript"/>
      <sz val="11"/>
      <name val="Arial"/>
      <family val="2"/>
      <charset val="238"/>
      <scheme val="minor"/>
    </font>
    <font>
      <b/>
      <sz val="10"/>
      <color rgb="FF1A3366"/>
      <name val="Arial"/>
      <family val="2"/>
      <charset val="238"/>
      <scheme val="minor"/>
    </font>
    <font>
      <sz val="16"/>
      <color rgb="FF1A3366"/>
      <name val="Arial"/>
      <family val="2"/>
      <charset val="238"/>
      <scheme val="minor"/>
    </font>
    <font>
      <b/>
      <sz val="24"/>
      <color rgb="FF1A3366"/>
      <name val="Arial"/>
      <family val="2"/>
      <charset val="238"/>
    </font>
    <font>
      <b/>
      <sz val="24"/>
      <color rgb="FFE53A2E"/>
      <name val="Arial"/>
      <family val="2"/>
      <charset val="238"/>
    </font>
    <font>
      <b/>
      <sz val="24"/>
      <name val="Arial"/>
      <family val="2"/>
      <charset val="238"/>
    </font>
    <font>
      <b/>
      <sz val="16"/>
      <color rgb="FF1A3366"/>
      <name val="Arial"/>
      <family val="2"/>
      <charset val="238"/>
      <scheme val="minor"/>
    </font>
    <font>
      <sz val="8"/>
      <color rgb="FF1A3366"/>
      <name val="Arial"/>
      <family val="2"/>
      <charset val="238"/>
      <scheme val="minor"/>
    </font>
    <font>
      <b/>
      <sz val="14"/>
      <color rgb="FF1A3366"/>
      <name val="Arial"/>
      <family val="2"/>
      <charset val="238"/>
      <scheme val="minor"/>
    </font>
    <font>
      <b/>
      <sz val="8"/>
      <color rgb="FF1A3366"/>
      <name val="Arial"/>
      <family val="2"/>
      <charset val="238"/>
      <scheme val="minor"/>
    </font>
    <font>
      <sz val="10"/>
      <color rgb="FF1A3366"/>
      <name val="Arial"/>
      <family val="2"/>
      <charset val="238"/>
      <scheme val="minor"/>
    </font>
    <font>
      <b/>
      <sz val="12"/>
      <color rgb="FF1A3366"/>
      <name val="Arial"/>
      <family val="2"/>
      <charset val="238"/>
      <scheme val="minor"/>
    </font>
    <font>
      <sz val="14"/>
      <color theme="4" tint="-0.499984740745262"/>
      <name val="Arial Narrow"/>
      <family val="2"/>
      <charset val="238"/>
    </font>
    <font>
      <b/>
      <sz val="12"/>
      <color theme="3"/>
      <name val="Arial"/>
      <family val="2"/>
      <charset val="238"/>
      <scheme val="minor"/>
    </font>
    <font>
      <b/>
      <sz val="16"/>
      <color theme="4"/>
      <name val="Arial"/>
      <family val="2"/>
      <charset val="238"/>
      <scheme val="minor"/>
    </font>
    <font>
      <sz val="8"/>
      <color rgb="FF1A3366"/>
      <name val="Arial Narrow"/>
      <family val="2"/>
      <charset val="238"/>
    </font>
    <font>
      <sz val="10"/>
      <color rgb="FF1A3366"/>
      <name val="Arial Narrow"/>
      <family val="2"/>
      <charset val="238"/>
    </font>
    <font>
      <b/>
      <sz val="7.5"/>
      <name val="Arial"/>
      <family val="2"/>
      <charset val="238"/>
      <scheme val="minor"/>
    </font>
    <font>
      <b/>
      <vertAlign val="superscript"/>
      <sz val="10"/>
      <color rgb="FF1A3366"/>
      <name val="Arial"/>
      <family val="2"/>
      <charset val="238"/>
      <scheme val="minor"/>
    </font>
    <font>
      <b/>
      <vertAlign val="superscript"/>
      <sz val="10"/>
      <color theme="3"/>
      <name val="Arial"/>
      <family val="2"/>
      <charset val="238"/>
      <scheme val="minor"/>
    </font>
    <font>
      <sz val="11"/>
      <name val="Arial"/>
      <family val="2"/>
      <charset val="238"/>
    </font>
    <font>
      <sz val="11"/>
      <color rgb="FF1A3366"/>
      <name val="Arial"/>
      <family val="2"/>
      <charset val="238"/>
    </font>
    <font>
      <b/>
      <sz val="11"/>
      <color rgb="FFE53A2E"/>
      <name val="Arial"/>
      <family val="2"/>
      <charset val="238"/>
    </font>
    <font>
      <b/>
      <sz val="10"/>
      <color theme="0"/>
      <name val="Arial"/>
      <family val="2"/>
      <charset val="238"/>
      <scheme val="minor"/>
    </font>
    <font>
      <sz val="6"/>
      <color theme="1"/>
      <name val="Arial"/>
      <family val="2"/>
      <charset val="238"/>
      <scheme val="minor"/>
    </font>
    <font>
      <b/>
      <sz val="6"/>
      <color theme="1"/>
      <name val="Arial"/>
      <family val="2"/>
      <charset val="238"/>
      <scheme val="minor"/>
    </font>
    <font>
      <sz val="12"/>
      <color rgb="FF1A3366"/>
      <name val="Arial"/>
      <family val="2"/>
      <charset val="238"/>
      <scheme val="minor"/>
    </font>
    <font>
      <b/>
      <sz val="11"/>
      <color rgb="FF1A3366"/>
      <name val="Arial"/>
      <family val="2"/>
      <charset val="238"/>
      <scheme val="minor"/>
    </font>
    <font>
      <sz val="11"/>
      <color rgb="FF1A3366"/>
      <name val="Arial"/>
      <family val="2"/>
      <charset val="238"/>
      <scheme val="minor"/>
    </font>
  </fonts>
  <fills count="77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1" tint="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theme="3"/>
        <bgColor indexed="64"/>
      </patternFill>
    </fill>
    <fill>
      <patternFill patternType="solid">
        <fgColor rgb="FF596387"/>
        <bgColor indexed="64"/>
      </patternFill>
    </fill>
    <fill>
      <patternFill patternType="solid">
        <fgColor rgb="FF646363"/>
        <bgColor indexed="64"/>
      </patternFill>
    </fill>
    <fill>
      <patternFill patternType="solid">
        <fgColor rgb="FF9D9D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9196B0"/>
        <bgColor indexed="64"/>
      </patternFill>
    </fill>
    <fill>
      <patternFill patternType="solid">
        <fgColor rgb="FF1A3366"/>
        <bgColor indexed="64"/>
      </patternFill>
    </fill>
    <fill>
      <patternFill patternType="solid">
        <fgColor rgb="FFE53A2E"/>
        <bgColor indexed="64"/>
      </patternFill>
    </fill>
  </fills>
  <borders count="3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40">
    <xf numFmtId="0" fontId="0" fillId="0" borderId="0"/>
    <xf numFmtId="9" fontId="15" fillId="0" borderId="0" applyFont="0" applyFill="0" applyBorder="0" applyAlignment="0" applyProtection="0"/>
    <xf numFmtId="4" fontId="18" fillId="2" borderId="1" applyNumberFormat="0" applyProtection="0">
      <alignment horizontal="left" vertical="center" indent="1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0" fontId="15" fillId="0" borderId="0"/>
    <xf numFmtId="0" fontId="14" fillId="0" borderId="0"/>
    <xf numFmtId="9" fontId="15" fillId="0" borderId="0" applyFont="0" applyFill="0" applyBorder="0" applyAlignment="0" applyProtection="0"/>
    <xf numFmtId="4" fontId="19" fillId="4" borderId="1" applyNumberFormat="0" applyProtection="0">
      <alignment vertical="center"/>
    </xf>
    <xf numFmtId="4" fontId="19" fillId="5" borderId="1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4" fontId="18" fillId="7" borderId="1" applyNumberFormat="0" applyProtection="0">
      <alignment horizontal="right" vertical="center"/>
    </xf>
    <xf numFmtId="0" fontId="20" fillId="0" borderId="0"/>
    <xf numFmtId="0" fontId="13" fillId="0" borderId="0"/>
    <xf numFmtId="0" fontId="15" fillId="0" borderId="0"/>
    <xf numFmtId="2" fontId="15" fillId="0" borderId="0" applyFont="0" applyFill="0" applyBorder="0" applyAlignment="0" applyProtection="0"/>
    <xf numFmtId="0" fontId="12" fillId="0" borderId="0"/>
    <xf numFmtId="0" fontId="15" fillId="0" borderId="0"/>
    <xf numFmtId="0" fontId="15" fillId="0" borderId="0"/>
    <xf numFmtId="4" fontId="21" fillId="5" borderId="1" applyNumberFormat="0" applyProtection="0">
      <alignment vertical="center"/>
    </xf>
    <xf numFmtId="0" fontId="19" fillId="5" borderId="1" applyNumberFormat="0" applyProtection="0">
      <alignment horizontal="left" vertical="top" indent="1"/>
    </xf>
    <xf numFmtId="4" fontId="18" fillId="8" borderId="1" applyNumberFormat="0" applyProtection="0">
      <alignment horizontal="right" vertical="center"/>
    </xf>
    <xf numFmtId="4" fontId="18" fillId="9" borderId="1" applyNumberFormat="0" applyProtection="0">
      <alignment horizontal="right" vertical="center"/>
    </xf>
    <xf numFmtId="4" fontId="18" fillId="10" borderId="1" applyNumberFormat="0" applyProtection="0">
      <alignment horizontal="right" vertical="center"/>
    </xf>
    <xf numFmtId="4" fontId="18" fillId="11" borderId="1" applyNumberFormat="0" applyProtection="0">
      <alignment horizontal="right" vertical="center"/>
    </xf>
    <xf numFmtId="4" fontId="18" fillId="12" borderId="1" applyNumberFormat="0" applyProtection="0">
      <alignment horizontal="right" vertical="center"/>
    </xf>
    <xf numFmtId="4" fontId="18" fillId="13" borderId="1" applyNumberFormat="0" applyProtection="0">
      <alignment horizontal="right" vertical="center"/>
    </xf>
    <xf numFmtId="4" fontId="18" fillId="14" borderId="1" applyNumberFormat="0" applyProtection="0">
      <alignment horizontal="right" vertical="center"/>
    </xf>
    <xf numFmtId="4" fontId="18" fillId="15" borderId="1" applyNumberFormat="0" applyProtection="0">
      <alignment horizontal="right" vertical="center"/>
    </xf>
    <xf numFmtId="4" fontId="18" fillId="16" borderId="1" applyNumberFormat="0" applyProtection="0">
      <alignment horizontal="right" vertical="center"/>
    </xf>
    <xf numFmtId="4" fontId="19" fillId="0" borderId="0" applyNumberFormat="0" applyProtection="0">
      <alignment horizontal="left" vertical="center" indent="1"/>
    </xf>
    <xf numFmtId="4" fontId="18" fillId="7" borderId="0" applyNumberFormat="0" applyProtection="0">
      <alignment horizontal="left" vertical="center" indent="1"/>
    </xf>
    <xf numFmtId="4" fontId="22" fillId="17" borderId="0" applyNumberFormat="0" applyProtection="0">
      <alignment horizontal="left" vertical="center" indent="1"/>
    </xf>
    <xf numFmtId="4" fontId="18" fillId="2" borderId="1" applyNumberFormat="0" applyProtection="0">
      <alignment horizontal="right" vertical="center"/>
    </xf>
    <xf numFmtId="4" fontId="23" fillId="7" borderId="0" applyNumberFormat="0" applyProtection="0">
      <alignment horizontal="left" vertical="center" indent="1"/>
    </xf>
    <xf numFmtId="4" fontId="23" fillId="6" borderId="0" applyNumberFormat="0" applyProtection="0">
      <alignment horizontal="left" vertical="center" indent="1"/>
    </xf>
    <xf numFmtId="0" fontId="15" fillId="17" borderId="1" applyNumberFormat="0" applyProtection="0">
      <alignment horizontal="left" vertical="center" indent="1"/>
    </xf>
    <xf numFmtId="0" fontId="15" fillId="17" borderId="1" applyNumberFormat="0" applyProtection="0">
      <alignment horizontal="left" vertical="top" indent="1"/>
    </xf>
    <xf numFmtId="0" fontId="15" fillId="6" borderId="1" applyNumberFormat="0" applyProtection="0">
      <alignment horizontal="left" vertical="center" indent="1"/>
    </xf>
    <xf numFmtId="0" fontId="15" fillId="6" borderId="1" applyNumberFormat="0" applyProtection="0">
      <alignment horizontal="left" vertical="top" indent="1"/>
    </xf>
    <xf numFmtId="0" fontId="15" fillId="18" borderId="1" applyNumberFormat="0" applyProtection="0">
      <alignment horizontal="left" vertical="center" indent="1"/>
    </xf>
    <xf numFmtId="0" fontId="15" fillId="18" borderId="1" applyNumberFormat="0" applyProtection="0">
      <alignment horizontal="left" vertical="top" indent="1"/>
    </xf>
    <xf numFmtId="0" fontId="15" fillId="19" borderId="1" applyNumberFormat="0" applyProtection="0">
      <alignment horizontal="left" vertical="center" indent="1"/>
    </xf>
    <xf numFmtId="0" fontId="15" fillId="19" borderId="1" applyNumberFormat="0" applyProtection="0">
      <alignment horizontal="left" vertical="top" indent="1"/>
    </xf>
    <xf numFmtId="4" fontId="18" fillId="20" borderId="1" applyNumberFormat="0" applyProtection="0">
      <alignment vertical="center"/>
    </xf>
    <xf numFmtId="4" fontId="24" fillId="20" borderId="1" applyNumberFormat="0" applyProtection="0">
      <alignment vertical="center"/>
    </xf>
    <xf numFmtId="4" fontId="18" fillId="20" borderId="1" applyNumberFormat="0" applyProtection="0">
      <alignment horizontal="left" vertical="center" indent="1"/>
    </xf>
    <xf numFmtId="0" fontId="18" fillId="20" borderId="1" applyNumberFormat="0" applyProtection="0">
      <alignment horizontal="left" vertical="top" indent="1"/>
    </xf>
    <xf numFmtId="4" fontId="24" fillId="7" borderId="1" applyNumberFormat="0" applyProtection="0">
      <alignment horizontal="right" vertical="center"/>
    </xf>
    <xf numFmtId="0" fontId="18" fillId="6" borderId="1" applyNumberFormat="0" applyProtection="0">
      <alignment horizontal="left" vertical="top" indent="1"/>
    </xf>
    <xf numFmtId="4" fontId="25" fillId="0" borderId="0" applyNumberFormat="0" applyProtection="0">
      <alignment horizontal="left" vertical="center" indent="1"/>
    </xf>
    <xf numFmtId="4" fontId="26" fillId="7" borderId="1" applyNumberFormat="0" applyProtection="0">
      <alignment horizontal="right" vertical="center"/>
    </xf>
    <xf numFmtId="0" fontId="15" fillId="0" borderId="0"/>
    <xf numFmtId="0" fontId="11" fillId="0" borderId="0"/>
    <xf numFmtId="0" fontId="10" fillId="0" borderId="0"/>
    <xf numFmtId="0" fontId="9" fillId="0" borderId="0"/>
    <xf numFmtId="0" fontId="15" fillId="0" borderId="0"/>
    <xf numFmtId="0" fontId="8" fillId="0" borderId="0"/>
    <xf numFmtId="0" fontId="8" fillId="0" borderId="0"/>
    <xf numFmtId="9" fontId="15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15" fillId="0" borderId="0"/>
    <xf numFmtId="0" fontId="8" fillId="0" borderId="0"/>
    <xf numFmtId="0" fontId="8" fillId="0" borderId="0"/>
    <xf numFmtId="0" fontId="8" fillId="0" borderId="0"/>
    <xf numFmtId="0" fontId="45" fillId="0" borderId="0"/>
    <xf numFmtId="0" fontId="45" fillId="21" borderId="4" applyNumberFormat="0" applyFont="0" applyFill="0" applyAlignment="0" applyProtection="0"/>
    <xf numFmtId="0" fontId="45" fillId="21" borderId="0" applyFont="0" applyFill="0" applyBorder="0" applyAlignment="0" applyProtection="0"/>
    <xf numFmtId="0" fontId="46" fillId="21" borderId="0" applyNumberFormat="0" applyFont="0" applyFill="0" applyBorder="0" applyAlignment="0" applyProtection="0"/>
    <xf numFmtId="0" fontId="46" fillId="21" borderId="0" applyNumberFormat="0" applyFont="0" applyFill="0" applyBorder="0" applyAlignment="0" applyProtection="0"/>
    <xf numFmtId="0" fontId="46" fillId="21" borderId="0" applyNumberFormat="0" applyFont="0" applyFill="0" applyBorder="0" applyAlignment="0" applyProtection="0"/>
    <xf numFmtId="0" fontId="46" fillId="21" borderId="0" applyNumberFormat="0" applyFont="0" applyFill="0" applyBorder="0" applyAlignment="0" applyProtection="0"/>
    <xf numFmtId="0" fontId="46" fillId="21" borderId="0" applyNumberFormat="0" applyFont="0" applyFill="0" applyBorder="0" applyAlignment="0" applyProtection="0"/>
    <xf numFmtId="0" fontId="46" fillId="21" borderId="0" applyNumberFormat="0" applyFont="0" applyFill="0" applyBorder="0" applyAlignment="0" applyProtection="0"/>
    <xf numFmtId="0" fontId="46" fillId="21" borderId="0" applyNumberFormat="0" applyFont="0" applyFill="0" applyBorder="0" applyAlignment="0" applyProtection="0"/>
    <xf numFmtId="3" fontId="45" fillId="21" borderId="0" applyFont="0" applyFill="0" applyBorder="0" applyAlignment="0" applyProtection="0"/>
    <xf numFmtId="0" fontId="46" fillId="21" borderId="0" applyNumberFormat="0" applyFont="0" applyFill="0" applyBorder="0" applyAlignment="0" applyProtection="0"/>
    <xf numFmtId="0" fontId="46" fillId="21" borderId="0" applyNumberFormat="0" applyFont="0" applyFill="0" applyBorder="0" applyAlignment="0" applyProtection="0"/>
    <xf numFmtId="177" fontId="45" fillId="21" borderId="0" applyFont="0" applyFill="0" applyBorder="0" applyAlignment="0" applyProtection="0"/>
    <xf numFmtId="0" fontId="45" fillId="0" borderId="0"/>
    <xf numFmtId="0" fontId="15" fillId="0" borderId="0"/>
    <xf numFmtId="2" fontId="45" fillId="21" borderId="0" applyFont="0" applyFill="0" applyBorder="0" applyAlignment="0" applyProtection="0"/>
    <xf numFmtId="0" fontId="47" fillId="21" borderId="0" applyNumberFormat="0" applyFill="0" applyBorder="0" applyAlignment="0" applyProtection="0"/>
    <xf numFmtId="0" fontId="48" fillId="21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" fontId="49" fillId="0" borderId="0">
      <alignment horizontal="left"/>
      <protection hidden="1"/>
    </xf>
    <xf numFmtId="1" fontId="50" fillId="0" borderId="0">
      <protection hidden="1"/>
    </xf>
    <xf numFmtId="0" fontId="15" fillId="0" borderId="0"/>
    <xf numFmtId="0" fontId="15" fillId="0" borderId="0"/>
    <xf numFmtId="0" fontId="6" fillId="0" borderId="0"/>
    <xf numFmtId="0" fontId="5" fillId="0" borderId="0"/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1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2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3" fontId="49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1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83" fontId="50" fillId="0" borderId="6">
      <alignment horizontal="righ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" fontId="50" fillId="0" borderId="7">
      <alignment horizontal="left"/>
      <protection hidden="1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1" fontId="49" fillId="26" borderId="6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183" fontId="49" fillId="27" borderId="6" applyBorder="0">
      <alignment horizontal="right"/>
      <protection locked="0"/>
    </xf>
    <xf numFmtId="0" fontId="117" fillId="0" borderId="0"/>
    <xf numFmtId="0" fontId="118" fillId="0" borderId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119" fillId="0" borderId="0"/>
    <xf numFmtId="0" fontId="119" fillId="0" borderId="0"/>
    <xf numFmtId="0" fontId="120" fillId="28" borderId="0" applyNumberFormat="0" applyBorder="0" applyAlignment="0" applyProtection="0"/>
    <xf numFmtId="0" fontId="120" fillId="9" borderId="0" applyNumberFormat="0" applyBorder="0" applyAlignment="0" applyProtection="0"/>
    <xf numFmtId="0" fontId="120" fillId="29" borderId="0" applyNumberFormat="0" applyBorder="0" applyAlignment="0" applyProtection="0"/>
    <xf numFmtId="0" fontId="120" fillId="30" borderId="0" applyNumberFormat="0" applyBorder="0" applyAlignment="0" applyProtection="0"/>
    <xf numFmtId="0" fontId="120" fillId="31" borderId="0" applyNumberFormat="0" applyBorder="0" applyAlignment="0" applyProtection="0"/>
    <xf numFmtId="0" fontId="120" fillId="29" borderId="0" applyNumberFormat="0" applyBorder="0" applyAlignment="0" applyProtection="0"/>
    <xf numFmtId="0" fontId="120" fillId="31" borderId="0" applyNumberFormat="0" applyBorder="0" applyAlignment="0" applyProtection="0"/>
    <xf numFmtId="0" fontId="120" fillId="9" borderId="0" applyNumberFormat="0" applyBorder="0" applyAlignment="0" applyProtection="0"/>
    <xf numFmtId="0" fontId="120" fillId="4" borderId="0" applyNumberFormat="0" applyBorder="0" applyAlignment="0" applyProtection="0"/>
    <xf numFmtId="0" fontId="120" fillId="8" borderId="0" applyNumberFormat="0" applyBorder="0" applyAlignment="0" applyProtection="0"/>
    <xf numFmtId="0" fontId="120" fillId="31" borderId="0" applyNumberFormat="0" applyBorder="0" applyAlignment="0" applyProtection="0"/>
    <xf numFmtId="0" fontId="120" fillId="29" borderId="0" applyNumberFormat="0" applyBorder="0" applyAlignment="0" applyProtection="0"/>
    <xf numFmtId="0" fontId="121" fillId="31" borderId="0" applyNumberFormat="0" applyBorder="0" applyAlignment="0" applyProtection="0"/>
    <xf numFmtId="0" fontId="121" fillId="13" borderId="0" applyNumberFormat="0" applyBorder="0" applyAlignment="0" applyProtection="0"/>
    <xf numFmtId="0" fontId="121" fillId="11" borderId="0" applyNumberFormat="0" applyBorder="0" applyAlignment="0" applyProtection="0"/>
    <xf numFmtId="0" fontId="121" fillId="8" borderId="0" applyNumberFormat="0" applyBorder="0" applyAlignment="0" applyProtection="0"/>
    <xf numFmtId="0" fontId="121" fillId="31" borderId="0" applyNumberFormat="0" applyBorder="0" applyAlignment="0" applyProtection="0"/>
    <xf numFmtId="0" fontId="121" fillId="9" borderId="0" applyNumberFormat="0" applyBorder="0" applyAlignment="0" applyProtection="0"/>
    <xf numFmtId="0" fontId="122" fillId="32" borderId="0" applyNumberFormat="0" applyBorder="0" applyAlignment="0" applyProtection="0"/>
    <xf numFmtId="0" fontId="122" fillId="33" borderId="0" applyNumberFormat="0" applyBorder="0" applyAlignment="0" applyProtection="0"/>
    <xf numFmtId="0" fontId="123" fillId="34" borderId="0" applyNumberFormat="0" applyBorder="0" applyAlignment="0" applyProtection="0"/>
    <xf numFmtId="0" fontId="122" fillId="35" borderId="0" applyNumberFormat="0" applyBorder="0" applyAlignment="0" applyProtection="0"/>
    <xf numFmtId="0" fontId="122" fillId="36" borderId="0" applyNumberFormat="0" applyBorder="0" applyAlignment="0" applyProtection="0"/>
    <xf numFmtId="0" fontId="123" fillId="37" borderId="0" applyNumberFormat="0" applyBorder="0" applyAlignment="0" applyProtection="0"/>
    <xf numFmtId="0" fontId="122" fillId="38" borderId="0" applyNumberFormat="0" applyBorder="0" applyAlignment="0" applyProtection="0"/>
    <xf numFmtId="0" fontId="122" fillId="39" borderId="0" applyNumberFormat="0" applyBorder="0" applyAlignment="0" applyProtection="0"/>
    <xf numFmtId="0" fontId="123" fillId="40" borderId="0" applyNumberFormat="0" applyBorder="0" applyAlignment="0" applyProtection="0"/>
    <xf numFmtId="0" fontId="122" fillId="35" borderId="0" applyNumberFormat="0" applyBorder="0" applyAlignment="0" applyProtection="0"/>
    <xf numFmtId="0" fontId="122" fillId="41" borderId="0" applyNumberFormat="0" applyBorder="0" applyAlignment="0" applyProtection="0"/>
    <xf numFmtId="0" fontId="123" fillId="36" borderId="0" applyNumberFormat="0" applyBorder="0" applyAlignment="0" applyProtection="0"/>
    <xf numFmtId="0" fontId="122" fillId="42" borderId="0" applyNumberFormat="0" applyBorder="0" applyAlignment="0" applyProtection="0"/>
    <xf numFmtId="0" fontId="122" fillId="43" borderId="0" applyNumberFormat="0" applyBorder="0" applyAlignment="0" applyProtection="0"/>
    <xf numFmtId="0" fontId="123" fillId="34" borderId="0" applyNumberFormat="0" applyBorder="0" applyAlignment="0" applyProtection="0"/>
    <xf numFmtId="0" fontId="122" fillId="27" borderId="0" applyNumberFormat="0" applyBorder="0" applyAlignment="0" applyProtection="0"/>
    <xf numFmtId="0" fontId="122" fillId="44" borderId="0" applyNumberFormat="0" applyBorder="0" applyAlignment="0" applyProtection="0"/>
    <xf numFmtId="0" fontId="123" fillId="45" borderId="0" applyNumberFormat="0" applyBorder="0" applyAlignment="0" applyProtection="0"/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4" fillId="19" borderId="3" applyNumberFormat="0" applyFont="0" applyFill="0" applyBorder="0" applyAlignment="0">
      <alignment vertical="center"/>
    </xf>
    <xf numFmtId="0" fontId="125" fillId="0" borderId="0">
      <alignment horizontal="center" wrapText="1"/>
      <protection locked="0"/>
    </xf>
    <xf numFmtId="0" fontId="125" fillId="0" borderId="0">
      <alignment horizontal="center" wrapText="1"/>
      <protection locked="0"/>
    </xf>
    <xf numFmtId="0" fontId="125" fillId="0" borderId="0">
      <alignment horizontal="center" wrapText="1"/>
      <protection locked="0"/>
    </xf>
    <xf numFmtId="0" fontId="125" fillId="0" borderId="0">
      <alignment horizontal="center" wrapText="1"/>
      <protection locked="0"/>
    </xf>
    <xf numFmtId="184" fontId="15" fillId="0" borderId="0" applyFill="0" applyBorder="0" applyAlignment="0"/>
    <xf numFmtId="184" fontId="15" fillId="0" borderId="0" applyFill="0" applyBorder="0" applyAlignment="0"/>
    <xf numFmtId="184" fontId="15" fillId="0" borderId="0" applyFill="0" applyBorder="0" applyAlignment="0"/>
    <xf numFmtId="184" fontId="15" fillId="0" borderId="0" applyFill="0" applyBorder="0" applyAlignment="0"/>
    <xf numFmtId="1" fontId="16" fillId="0" borderId="8" applyAlignment="0">
      <alignment horizontal="left" vertical="center"/>
    </xf>
    <xf numFmtId="185" fontId="126" fillId="5" borderId="9" applyNumberFormat="0" applyFont="0" applyFill="0" applyBorder="0" applyAlignment="0">
      <alignment horizontal="center"/>
    </xf>
    <xf numFmtId="185" fontId="126" fillId="5" borderId="9" applyNumberFormat="0" applyFont="0" applyFill="0" applyBorder="0" applyAlignment="0">
      <alignment horizontal="center"/>
    </xf>
    <xf numFmtId="0" fontId="127" fillId="0" borderId="10" applyNumberFormat="0" applyFill="0" applyAlignment="0" applyProtection="0"/>
    <xf numFmtId="0" fontId="128" fillId="0" borderId="11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8" fillId="0" borderId="11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7" fillId="0" borderId="10" applyNumberFormat="0" applyFill="0" applyAlignment="0" applyProtection="0"/>
    <xf numFmtId="0" fontId="128" fillId="0" borderId="11" applyNumberFormat="0" applyFill="0" applyAlignment="0" applyProtection="0"/>
    <xf numFmtId="0" fontId="129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30" fillId="0" borderId="0" applyNumberFormat="0" applyAlignment="0">
      <alignment horizontal="left"/>
    </xf>
    <xf numFmtId="0" fontId="131" fillId="0" borderId="0" applyNumberFormat="0" applyAlignment="0">
      <alignment horizontal="left"/>
    </xf>
    <xf numFmtId="0" fontId="130" fillId="0" borderId="0" applyNumberFormat="0" applyAlignment="0">
      <alignment horizontal="left"/>
    </xf>
    <xf numFmtId="0" fontId="130" fillId="0" borderId="0" applyNumberFormat="0" applyAlignment="0">
      <alignment horizontal="left"/>
    </xf>
    <xf numFmtId="0" fontId="132" fillId="0" borderId="0" applyNumberFormat="0" applyAlignment="0"/>
    <xf numFmtId="0" fontId="133" fillId="0" borderId="0" applyNumberFormat="0" applyAlignment="0"/>
    <xf numFmtId="0" fontId="132" fillId="0" borderId="0" applyNumberFormat="0" applyAlignment="0"/>
    <xf numFmtId="0" fontId="133" fillId="0" borderId="0" applyNumberFormat="0" applyAlignment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4" fontId="128" fillId="0" borderId="0" applyFill="0" applyBorder="0" applyAlignment="0" applyProtection="0"/>
    <xf numFmtId="4" fontId="128" fillId="0" borderId="0" applyFill="0" applyBorder="0" applyAlignment="0" applyProtection="0"/>
    <xf numFmtId="4" fontId="128" fillId="0" borderId="0" applyFill="0" applyBorder="0" applyAlignment="0" applyProtection="0"/>
    <xf numFmtId="0" fontId="134" fillId="0" borderId="0">
      <alignment horizontal="center" vertical="center"/>
    </xf>
    <xf numFmtId="0" fontId="134" fillId="46" borderId="0">
      <alignment horizontal="center" vertical="center"/>
    </xf>
    <xf numFmtId="0" fontId="134" fillId="47" borderId="0">
      <alignment horizontal="center" vertical="center"/>
    </xf>
    <xf numFmtId="0" fontId="134" fillId="48" borderId="0">
      <alignment horizontal="center" vertical="center"/>
    </xf>
    <xf numFmtId="15" fontId="119" fillId="0" borderId="0"/>
    <xf numFmtId="15" fontId="119" fillId="0" borderId="0"/>
    <xf numFmtId="15" fontId="119" fillId="0" borderId="0"/>
    <xf numFmtId="15" fontId="119" fillId="0" borderId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35" fillId="49" borderId="0" applyNumberFormat="0" applyBorder="0" applyAlignment="0" applyProtection="0"/>
    <xf numFmtId="0" fontId="135" fillId="50" borderId="0" applyNumberFormat="0" applyBorder="0" applyAlignment="0" applyProtection="0"/>
    <xf numFmtId="0" fontId="135" fillId="51" borderId="0" applyNumberFormat="0" applyBorder="0" applyAlignment="0" applyProtection="0"/>
    <xf numFmtId="0" fontId="136" fillId="0" borderId="0" applyNumberFormat="0" applyAlignment="0">
      <alignment horizontal="left"/>
    </xf>
    <xf numFmtId="0" fontId="137" fillId="0" borderId="0" applyNumberFormat="0" applyAlignment="0">
      <alignment horizontal="left"/>
    </xf>
    <xf numFmtId="0" fontId="136" fillId="0" borderId="0" applyNumberFormat="0" applyAlignment="0">
      <alignment horizontal="left"/>
    </xf>
    <xf numFmtId="0" fontId="136" fillId="0" borderId="0" applyNumberFormat="0" applyAlignment="0">
      <alignment horizontal="left"/>
    </xf>
    <xf numFmtId="38" fontId="138" fillId="23" borderId="0" applyNumberFormat="0" applyBorder="0" applyAlignment="0" applyProtection="0"/>
    <xf numFmtId="0" fontId="139" fillId="0" borderId="12" applyNumberFormat="0" applyAlignment="0" applyProtection="0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39" fillId="0" borderId="13">
      <alignment horizontal="left" vertical="center"/>
    </xf>
    <xf numFmtId="0" fontId="140" fillId="52" borderId="0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0" fontId="138" fillId="20" borderId="6" applyNumberFormat="0" applyBorder="0" applyAlignment="0" applyProtection="0"/>
    <xf numFmtId="186" fontId="15" fillId="53" borderId="0"/>
    <xf numFmtId="186" fontId="15" fillId="53" borderId="0"/>
    <xf numFmtId="186" fontId="15" fillId="53" borderId="0"/>
    <xf numFmtId="186" fontId="15" fillId="53" borderId="0"/>
    <xf numFmtId="0" fontId="141" fillId="54" borderId="14" applyNumberFormat="0" applyAlignment="0" applyProtection="0"/>
    <xf numFmtId="186" fontId="15" fillId="55" borderId="0"/>
    <xf numFmtId="186" fontId="15" fillId="55" borderId="0"/>
    <xf numFmtId="186" fontId="15" fillId="55" borderId="0"/>
    <xf numFmtId="186" fontId="15" fillId="55" borderId="0"/>
    <xf numFmtId="187" fontId="128" fillId="0" borderId="0" applyFill="0" applyBorder="0" applyAlignment="0" applyProtection="0"/>
    <xf numFmtId="187" fontId="128" fillId="0" borderId="0" applyFill="0" applyBorder="0" applyAlignment="0" applyProtection="0"/>
    <xf numFmtId="187" fontId="128" fillId="0" borderId="0" applyFill="0" applyBorder="0" applyAlignment="0" applyProtection="0"/>
    <xf numFmtId="188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42" fillId="0" borderId="15" applyNumberFormat="0" applyFill="0" applyAlignment="0" applyProtection="0"/>
    <xf numFmtId="0" fontId="143" fillId="0" borderId="16" applyNumberFormat="0" applyFill="0" applyAlignment="0" applyProtection="0"/>
    <xf numFmtId="0" fontId="144" fillId="0" borderId="17" applyNumberFormat="0" applyFill="0" applyAlignment="0" applyProtection="0"/>
    <xf numFmtId="0" fontId="144" fillId="0" borderId="0" applyNumberFormat="0" applyFill="0" applyBorder="0" applyAlignment="0" applyProtection="0"/>
    <xf numFmtId="0" fontId="145" fillId="0" borderId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9" fillId="4" borderId="0" applyNumberFormat="0" applyBorder="0" applyAlignment="0" applyProtection="0"/>
    <xf numFmtId="0" fontId="111" fillId="25" borderId="0" applyNumberFormat="0" applyBorder="0" applyAlignment="0" applyProtection="0"/>
    <xf numFmtId="0" fontId="150" fillId="0" borderId="0"/>
    <xf numFmtId="0" fontId="150" fillId="0" borderId="0"/>
    <xf numFmtId="0" fontId="150" fillId="0" borderId="0"/>
    <xf numFmtId="0" fontId="150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0" fontId="15" fillId="0" borderId="0" applyNumberFormat="0" applyFill="0" applyBorder="0" applyAlignment="0" applyProtection="0"/>
    <xf numFmtId="0" fontId="15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1" fillId="0" borderId="0"/>
    <xf numFmtId="0" fontId="151" fillId="0" borderId="0"/>
    <xf numFmtId="0" fontId="152" fillId="0" borderId="0"/>
    <xf numFmtId="0" fontId="117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4" fontId="125" fillId="0" borderId="0">
      <alignment horizontal="center" wrapText="1"/>
      <protection locked="0"/>
    </xf>
    <xf numFmtId="14" fontId="125" fillId="0" borderId="0">
      <alignment horizontal="center" wrapText="1"/>
      <protection locked="0"/>
    </xf>
    <xf numFmtId="14" fontId="125" fillId="0" borderId="0">
      <alignment horizontal="center" wrapText="1"/>
      <protection locked="0"/>
    </xf>
    <xf numFmtId="14" fontId="125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2" fontId="128" fillId="0" borderId="0" applyFill="0" applyBorder="0" applyAlignment="0" applyProtection="0"/>
    <xf numFmtId="2" fontId="128" fillId="0" borderId="0" applyFill="0" applyBorder="0" applyAlignment="0" applyProtection="0"/>
    <xf numFmtId="2" fontId="128" fillId="0" borderId="0" applyFill="0" applyBorder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5" fillId="29" borderId="18" applyNumberFormat="0" applyFont="0" applyAlignment="0" applyProtection="0"/>
    <xf numFmtId="0" fontId="15" fillId="29" borderId="18" applyNumberFormat="0" applyFont="0" applyAlignment="0" applyProtection="0"/>
    <xf numFmtId="0" fontId="15" fillId="29" borderId="18" applyNumberFormat="0" applyFont="0" applyAlignment="0" applyProtection="0"/>
    <xf numFmtId="0" fontId="15" fillId="29" borderId="18" applyNumberFormat="0" applyFont="0" applyAlignment="0" applyProtection="0"/>
    <xf numFmtId="0" fontId="15" fillId="29" borderId="18" applyNumberFormat="0" applyFont="0" applyAlignment="0" applyProtection="0"/>
    <xf numFmtId="0" fontId="15" fillId="29" borderId="18" applyNumberFormat="0" applyFont="0" applyAlignment="0" applyProtection="0"/>
    <xf numFmtId="0" fontId="15" fillId="29" borderId="18" applyNumberFormat="0" applyFont="0" applyAlignment="0" applyProtection="0"/>
    <xf numFmtId="0" fontId="15" fillId="29" borderId="18" applyNumberFormat="0" applyFont="0" applyAlignment="0" applyProtection="0"/>
    <xf numFmtId="0" fontId="15" fillId="29" borderId="18" applyNumberFormat="0" applyFont="0" applyAlignment="0" applyProtection="0"/>
    <xf numFmtId="0" fontId="15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29" borderId="18" applyNumberFormat="0" applyFont="0" applyAlignment="0" applyProtection="0"/>
    <xf numFmtId="0" fontId="117" fillId="0" borderId="0"/>
    <xf numFmtId="0" fontId="117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3" fillId="0" borderId="19" applyNumberFormat="0" applyFill="0" applyAlignment="0" applyProtection="0"/>
    <xf numFmtId="0" fontId="119" fillId="0" borderId="0" applyNumberFormat="0" applyFont="0" applyFill="0" applyBorder="0" applyAlignment="0" applyProtection="0">
      <alignment horizontal="left"/>
    </xf>
    <xf numFmtId="0" fontId="119" fillId="0" borderId="0" applyNumberFormat="0" applyFont="0" applyFill="0" applyBorder="0" applyAlignment="0" applyProtection="0">
      <alignment horizontal="left"/>
    </xf>
    <xf numFmtId="0" fontId="119" fillId="0" borderId="0" applyNumberFormat="0" applyFont="0" applyFill="0" applyBorder="0" applyAlignment="0" applyProtection="0">
      <alignment horizontal="left"/>
    </xf>
    <xf numFmtId="193" fontId="15" fillId="0" borderId="0" applyNumberFormat="0" applyFill="0" applyBorder="0" applyAlignment="0" applyProtection="0">
      <alignment horizontal="left"/>
    </xf>
    <xf numFmtId="193" fontId="15" fillId="0" borderId="0" applyNumberFormat="0" applyFill="0" applyBorder="0" applyAlignment="0" applyProtection="0">
      <alignment horizontal="left"/>
    </xf>
    <xf numFmtId="193" fontId="15" fillId="0" borderId="0" applyNumberFormat="0" applyFill="0" applyBorder="0" applyAlignment="0" applyProtection="0">
      <alignment horizontal="left"/>
    </xf>
    <xf numFmtId="193" fontId="15" fillId="0" borderId="0" applyNumberFormat="0" applyFill="0" applyBorder="0" applyAlignment="0" applyProtection="0">
      <alignment horizontal="left"/>
    </xf>
    <xf numFmtId="0" fontId="129" fillId="0" borderId="0" applyNumberFormat="0" applyFill="0" applyBorder="0" applyAlignment="0" applyProtection="0"/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0" fontId="15" fillId="0" borderId="0"/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8" fillId="5" borderId="20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0" fontId="15" fillId="0" borderId="0"/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54" fillId="5" borderId="21" applyNumberFormat="0" applyProtection="0">
      <alignment vertical="center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0" fontId="15" fillId="0" borderId="0"/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4" fontId="18" fillId="5" borderId="20" applyNumberFormat="0" applyProtection="0">
      <alignment horizontal="left" vertical="center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" fillId="0" borderId="0"/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0" fontId="155" fillId="4" borderId="1" applyNumberFormat="0" applyProtection="0">
      <alignment horizontal="left" vertical="top" indent="1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0" fontId="15" fillId="0" borderId="0"/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8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0" fontId="15" fillId="0" borderId="0"/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55" borderId="21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0" fontId="15" fillId="0" borderId="0"/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0" borderId="22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0" fontId="15" fillId="0" borderId="0"/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1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0" fontId="15" fillId="0" borderId="0"/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2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0" fontId="15" fillId="0" borderId="0"/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3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0" fontId="15" fillId="0" borderId="0"/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4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0" fontId="15" fillId="0" borderId="0"/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5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0" fontId="15" fillId="0" borderId="0"/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16" borderId="21" applyNumberFormat="0" applyProtection="0">
      <alignment horizontal="right" vertical="center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0" fontId="15" fillId="0" borderId="0"/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38" fillId="56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0" fontId="15" fillId="0" borderId="0"/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0" fontId="15" fillId="0" borderId="0"/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56" fillId="57" borderId="22" applyNumberFormat="0" applyProtection="0">
      <alignment horizontal="left" vertical="center" indent="1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0" fontId="15" fillId="0" borderId="0"/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2" borderId="21" applyNumberFormat="0" applyProtection="0">
      <alignment horizontal="right" vertical="center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0" fontId="15" fillId="0" borderId="0"/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7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0" fontId="15" fillId="0" borderId="0"/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4" fontId="138" fillId="2" borderId="22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5" fillId="59" borderId="20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5" fillId="0" borderId="0"/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8" borderId="21" applyNumberFormat="0" applyProtection="0">
      <alignment horizontal="left" vertical="center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5" fillId="0" borderId="0"/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57" borderId="1" applyNumberFormat="0" applyProtection="0">
      <alignment horizontal="left" vertical="top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5" fillId="61" borderId="20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5" fillId="0" borderId="0"/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60" borderId="21" applyNumberFormat="0" applyProtection="0">
      <alignment horizontal="left" vertical="center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5" fillId="0" borderId="0"/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" borderId="1" applyNumberFormat="0" applyProtection="0">
      <alignment horizontal="left" vertical="top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5" fillId="0" borderId="0"/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21" applyNumberFormat="0" applyProtection="0">
      <alignment horizontal="left" vertical="center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5" fillId="0" borderId="0"/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28" borderId="1" applyNumberFormat="0" applyProtection="0">
      <alignment horizontal="left" vertical="top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5" fillId="0" borderId="0"/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21" applyNumberFormat="0" applyProtection="0">
      <alignment horizontal="left" vertical="center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5" fillId="0" borderId="0"/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38" fillId="7" borderId="1" applyNumberFormat="0" applyProtection="0">
      <alignment horizontal="left" vertical="top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0" borderId="0"/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38" fillId="63" borderId="23" applyNumberFormat="0">
      <protection locked="0"/>
    </xf>
    <xf numFmtId="0" fontId="15" fillId="0" borderId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0" fontId="157" fillId="57" borderId="24" applyBorder="0"/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0" fontId="15" fillId="0" borderId="0"/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8" fillId="29" borderId="1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4" fontId="154" fillId="20" borderId="6" applyNumberFormat="0" applyProtection="0">
      <alignment vertical="center"/>
    </xf>
    <xf numFmtId="0" fontId="15" fillId="0" borderId="0"/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0" fontId="15" fillId="0" borderId="0"/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4" fontId="158" fillId="58" borderId="1" applyNumberFormat="0" applyProtection="0">
      <alignment horizontal="left" vertical="center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" fillId="0" borderId="0"/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0" fontId="158" fillId="29" borderId="1" applyNumberFormat="0" applyProtection="0">
      <alignment horizontal="left" vertical="top" indent="1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0" fontId="15" fillId="0" borderId="0"/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38" fillId="0" borderId="21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18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0" fontId="15" fillId="0" borderId="0"/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4" fontId="24" fillId="64" borderId="20" applyNumberFormat="0" applyProtection="0">
      <alignment horizontal="right" vertical="center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6" fillId="0" borderId="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6" fillId="0" borderId="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0" borderId="0"/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" fillId="62" borderId="20" applyNumberFormat="0" applyProtection="0">
      <alignment horizontal="left" vertical="center" indent="1"/>
    </xf>
    <xf numFmtId="0" fontId="159" fillId="0" borderId="0"/>
    <xf numFmtId="0" fontId="15" fillId="0" borderId="0"/>
    <xf numFmtId="0" fontId="159" fillId="0" borderId="0"/>
    <xf numFmtId="0" fontId="138" fillId="65" borderId="25"/>
    <xf numFmtId="0" fontId="138" fillId="65" borderId="25"/>
    <xf numFmtId="0" fontId="138" fillId="65" borderId="25"/>
    <xf numFmtId="0" fontId="138" fillId="65" borderId="25"/>
    <xf numFmtId="0" fontId="138" fillId="65" borderId="25"/>
    <xf numFmtId="0" fontId="138" fillId="65" borderId="25"/>
    <xf numFmtId="0" fontId="138" fillId="65" borderId="25"/>
    <xf numFmtId="0" fontId="138" fillId="65" borderId="25"/>
    <xf numFmtId="0" fontId="138" fillId="65" borderId="25"/>
    <xf numFmtId="0" fontId="138" fillId="65" borderId="25"/>
    <xf numFmtId="0" fontId="138" fillId="65" borderId="25"/>
    <xf numFmtId="0" fontId="138" fillId="65" borderId="25"/>
    <xf numFmtId="0" fontId="138" fillId="65" borderId="25"/>
    <xf numFmtId="0" fontId="138" fillId="65" borderId="25"/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0" fontId="15" fillId="0" borderId="0"/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4" fontId="160" fillId="63" borderId="21" applyNumberFormat="0" applyProtection="0">
      <alignment horizontal="right" vertical="center"/>
    </xf>
    <xf numFmtId="0" fontId="161" fillId="0" borderId="0" applyNumberFormat="0" applyFill="0" applyBorder="0" applyAlignment="0" applyProtection="0"/>
    <xf numFmtId="0" fontId="162" fillId="31" borderId="0" applyNumberFormat="0" applyBorder="0" applyAlignment="0" applyProtection="0"/>
    <xf numFmtId="0" fontId="110" fillId="24" borderId="0" applyNumberFormat="0" applyBorder="0" applyAlignment="0" applyProtection="0"/>
    <xf numFmtId="0" fontId="163" fillId="0" borderId="0"/>
    <xf numFmtId="40" fontId="164" fillId="0" borderId="0" applyBorder="0">
      <alignment horizontal="right"/>
    </xf>
    <xf numFmtId="0" fontId="153" fillId="0" borderId="0" applyNumberFormat="0" applyFill="0" applyBorder="0" applyAlignment="0" applyProtection="0"/>
    <xf numFmtId="0" fontId="165" fillId="4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5" fillId="30" borderId="26" applyNumberFormat="0" applyAlignment="0" applyProtection="0"/>
    <xf numFmtId="0" fontId="166" fillId="63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7" fillId="58" borderId="26" applyNumberFormat="0" applyAlignment="0" applyProtection="0"/>
    <xf numFmtId="0" fontId="168" fillId="63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8" fillId="58" borderId="20" applyNumberFormat="0" applyAlignment="0" applyProtection="0"/>
    <xf numFmtId="0" fontId="169" fillId="0" borderId="0" applyNumberFormat="0" applyFill="0" applyBorder="0" applyAlignment="0" applyProtection="0"/>
    <xf numFmtId="0" fontId="121" fillId="66" borderId="0" applyNumberFormat="0" applyBorder="0" applyAlignment="0" applyProtection="0"/>
    <xf numFmtId="0" fontId="121" fillId="13" borderId="0" applyNumberFormat="0" applyBorder="0" applyAlignment="0" applyProtection="0"/>
    <xf numFmtId="0" fontId="121" fillId="11" borderId="0" applyNumberFormat="0" applyBorder="0" applyAlignment="0" applyProtection="0"/>
    <xf numFmtId="0" fontId="121" fillId="57" borderId="0" applyNumberFormat="0" applyBorder="0" applyAlignment="0" applyProtection="0"/>
    <xf numFmtId="0" fontId="121" fillId="67" borderId="0" applyNumberFormat="0" applyBorder="0" applyAlignment="0" applyProtection="0"/>
    <xf numFmtId="0" fontId="121" fillId="10" borderId="0" applyNumberFormat="0" applyBorder="0" applyAlignment="0" applyProtection="0"/>
    <xf numFmtId="0" fontId="15" fillId="0" borderId="0"/>
    <xf numFmtId="0" fontId="2" fillId="0" borderId="0"/>
  </cellStyleXfs>
  <cellXfs count="1834">
    <xf numFmtId="0" fontId="0" fillId="0" borderId="0" xfId="0"/>
    <xf numFmtId="169" fontId="88" fillId="22" borderId="0" xfId="3" applyNumberFormat="1" applyFont="1" applyFill="1" applyAlignment="1">
      <alignment horizontal="center" vertical="center"/>
    </xf>
    <xf numFmtId="3" fontId="54" fillId="0" borderId="0" xfId="82" applyNumberFormat="1" applyFont="1" applyAlignment="1">
      <alignment horizontal="right"/>
    </xf>
    <xf numFmtId="176" fontId="54" fillId="0" borderId="0" xfId="82" applyNumberFormat="1" applyFont="1" applyAlignment="1">
      <alignment horizontal="right"/>
    </xf>
    <xf numFmtId="3" fontId="54" fillId="0" borderId="0" xfId="83" applyNumberFormat="1" applyFont="1" applyAlignment="1">
      <alignment horizontal="left" indent="1"/>
    </xf>
    <xf numFmtId="0" fontId="54" fillId="0" borderId="0" xfId="83" applyFont="1" applyAlignment="1">
      <alignment horizontal="left" indent="1"/>
    </xf>
    <xf numFmtId="0" fontId="60" fillId="0" borderId="0" xfId="0" applyFont="1"/>
    <xf numFmtId="0" fontId="54" fillId="0" borderId="0" xfId="3" applyFont="1"/>
    <xf numFmtId="0" fontId="57" fillId="0" borderId="0" xfId="3" applyFont="1" applyAlignment="1">
      <alignment vertical="center"/>
    </xf>
    <xf numFmtId="0" fontId="60" fillId="0" borderId="0" xfId="3" applyFont="1"/>
    <xf numFmtId="0" fontId="60" fillId="0" borderId="0" xfId="3" applyFont="1" applyAlignment="1">
      <alignment horizontal="right"/>
    </xf>
    <xf numFmtId="0" fontId="59" fillId="0" borderId="0" xfId="3" applyFont="1" applyAlignment="1">
      <alignment horizontal="left"/>
    </xf>
    <xf numFmtId="0" fontId="90" fillId="0" borderId="0" xfId="3" applyFont="1"/>
    <xf numFmtId="0" fontId="57" fillId="0" borderId="0" xfId="3" applyFont="1" applyAlignment="1">
      <alignment horizontal="left" vertical="center"/>
    </xf>
    <xf numFmtId="3" fontId="54" fillId="0" borderId="0" xfId="0" applyNumberFormat="1" applyFont="1"/>
    <xf numFmtId="0" fontId="56" fillId="0" borderId="0" xfId="0" applyFont="1"/>
    <xf numFmtId="0" fontId="54" fillId="0" borderId="0" xfId="0" applyFont="1"/>
    <xf numFmtId="3" fontId="54" fillId="0" borderId="2" xfId="0" applyNumberFormat="1" applyFont="1" applyBorder="1"/>
    <xf numFmtId="169" fontId="54" fillId="0" borderId="0" xfId="0" applyNumberFormat="1" applyFont="1"/>
    <xf numFmtId="169" fontId="54" fillId="0" borderId="0" xfId="3" applyNumberFormat="1" applyFont="1"/>
    <xf numFmtId="168" fontId="54" fillId="0" borderId="0" xfId="3" applyNumberFormat="1" applyFont="1"/>
    <xf numFmtId="0" fontId="54" fillId="0" borderId="0" xfId="3" applyFont="1" applyAlignment="1">
      <alignment vertical="top" wrapText="1"/>
    </xf>
    <xf numFmtId="166" fontId="54" fillId="0" borderId="0" xfId="1" applyNumberFormat="1" applyFont="1" applyFill="1" applyBorder="1"/>
    <xf numFmtId="1" fontId="54" fillId="0" borderId="0" xfId="3" applyNumberFormat="1" applyFont="1"/>
    <xf numFmtId="9" fontId="54" fillId="0" borderId="0" xfId="1" applyFont="1" applyFill="1" applyBorder="1"/>
    <xf numFmtId="169" fontId="54" fillId="0" borderId="0" xfId="3" applyNumberFormat="1" applyFont="1" applyAlignment="1">
      <alignment horizontal="right" vertical="center"/>
    </xf>
    <xf numFmtId="169" fontId="54" fillId="0" borderId="0" xfId="3" applyNumberFormat="1" applyFont="1" applyAlignment="1">
      <alignment vertical="center"/>
    </xf>
    <xf numFmtId="169" fontId="54" fillId="0" borderId="0" xfId="3" applyNumberFormat="1" applyFont="1" applyAlignment="1">
      <alignment horizontal="right"/>
    </xf>
    <xf numFmtId="3" fontId="54" fillId="0" borderId="0" xfId="3" applyNumberFormat="1" applyFont="1"/>
    <xf numFmtId="0" fontId="29" fillId="0" borderId="0" xfId="3" applyFont="1"/>
    <xf numFmtId="4" fontId="29" fillId="0" borderId="0" xfId="3" applyNumberFormat="1" applyFont="1"/>
    <xf numFmtId="180" fontId="29" fillId="0" borderId="0" xfId="3" applyNumberFormat="1" applyFont="1"/>
    <xf numFmtId="169" fontId="29" fillId="0" borderId="0" xfId="3" applyNumberFormat="1" applyFont="1"/>
    <xf numFmtId="166" fontId="29" fillId="0" borderId="0" xfId="1" applyNumberFormat="1" applyFont="1" applyFill="1" applyBorder="1"/>
    <xf numFmtId="0" fontId="38" fillId="0" borderId="0" xfId="3" applyFont="1"/>
    <xf numFmtId="168" fontId="38" fillId="0" borderId="0" xfId="3" applyNumberFormat="1" applyFont="1"/>
    <xf numFmtId="0" fontId="40" fillId="0" borderId="0" xfId="3" applyFont="1"/>
    <xf numFmtId="169" fontId="38" fillId="0" borderId="0" xfId="3" applyNumberFormat="1" applyFont="1"/>
    <xf numFmtId="1" fontId="38" fillId="0" borderId="0" xfId="3" applyNumberFormat="1" applyFont="1"/>
    <xf numFmtId="166" fontId="38" fillId="0" borderId="0" xfId="1" applyNumberFormat="1" applyFont="1" applyFill="1" applyBorder="1"/>
    <xf numFmtId="9" fontId="38" fillId="0" borderId="0" xfId="1" applyFont="1" applyFill="1" applyBorder="1"/>
    <xf numFmtId="1" fontId="29" fillId="0" borderId="0" xfId="3" applyNumberFormat="1" applyFont="1"/>
    <xf numFmtId="1" fontId="40" fillId="0" borderId="0" xfId="3" applyNumberFormat="1" applyFont="1"/>
    <xf numFmtId="168" fontId="29" fillId="0" borderId="0" xfId="3" applyNumberFormat="1" applyFont="1"/>
    <xf numFmtId="167" fontId="29" fillId="0" borderId="0" xfId="3" applyNumberFormat="1" applyFont="1"/>
    <xf numFmtId="0" fontId="29" fillId="0" borderId="0" xfId="3" applyFont="1" applyAlignment="1">
      <alignment wrapText="1"/>
    </xf>
    <xf numFmtId="2" fontId="32" fillId="0" borderId="0" xfId="3" applyNumberFormat="1" applyFont="1"/>
    <xf numFmtId="2" fontId="32" fillId="0" borderId="0" xfId="1" applyNumberFormat="1" applyFont="1" applyFill="1" applyBorder="1" applyAlignment="1">
      <alignment horizontal="right"/>
    </xf>
    <xf numFmtId="3" fontId="41" fillId="0" borderId="0" xfId="0" applyNumberFormat="1" applyFont="1" applyAlignment="1">
      <alignment horizontal="right" vertical="center"/>
    </xf>
    <xf numFmtId="168" fontId="27" fillId="0" borderId="0" xfId="0" applyNumberFormat="1" applyFont="1" applyAlignment="1">
      <alignment horizontal="center" vertical="center"/>
    </xf>
    <xf numFmtId="169" fontId="32" fillId="0" borderId="0" xfId="3" applyNumberFormat="1" applyFont="1"/>
    <xf numFmtId="0" fontId="32" fillId="0" borderId="0" xfId="3" applyFont="1"/>
    <xf numFmtId="3" fontId="32" fillId="0" borderId="0" xfId="3" applyNumberFormat="1" applyFont="1" applyAlignment="1">
      <alignment horizontal="right"/>
    </xf>
    <xf numFmtId="168" fontId="32" fillId="0" borderId="0" xfId="3" applyNumberFormat="1" applyFont="1"/>
    <xf numFmtId="0" fontId="28" fillId="0" borderId="0" xfId="0" applyFont="1" applyAlignment="1">
      <alignment horizontal="center" vertical="center"/>
    </xf>
    <xf numFmtId="2" fontId="32" fillId="0" borderId="0" xfId="3" applyNumberFormat="1" applyFont="1" applyAlignment="1">
      <alignment horizontal="right"/>
    </xf>
    <xf numFmtId="0" fontId="32" fillId="0" borderId="0" xfId="3" applyFont="1" applyAlignment="1">
      <alignment horizontal="center" vertical="center"/>
    </xf>
    <xf numFmtId="4" fontId="41" fillId="0" borderId="0" xfId="3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41" fillId="0" borderId="0" xfId="3" applyFont="1" applyAlignment="1">
      <alignment horizontal="center" vertical="center"/>
    </xf>
    <xf numFmtId="2" fontId="38" fillId="0" borderId="0" xfId="3" applyNumberFormat="1" applyFont="1" applyAlignment="1">
      <alignment horizontal="center"/>
    </xf>
    <xf numFmtId="1" fontId="38" fillId="0" borderId="0" xfId="3" applyNumberFormat="1" applyFont="1" applyAlignment="1">
      <alignment horizontal="right"/>
    </xf>
    <xf numFmtId="4" fontId="42" fillId="0" borderId="0" xfId="3" applyNumberFormat="1" applyFont="1" applyAlignment="1">
      <alignment horizontal="center" vertical="center"/>
    </xf>
    <xf numFmtId="4" fontId="32" fillId="0" borderId="0" xfId="3" applyNumberFormat="1" applyFont="1"/>
    <xf numFmtId="1" fontId="32" fillId="0" borderId="0" xfId="3" applyNumberFormat="1" applyFont="1"/>
    <xf numFmtId="172" fontId="32" fillId="0" borderId="0" xfId="3" applyNumberFormat="1" applyFont="1"/>
    <xf numFmtId="168" fontId="27" fillId="0" borderId="0" xfId="0" applyNumberFormat="1" applyFont="1" applyAlignment="1">
      <alignment horizontal="right" vertical="center"/>
    </xf>
    <xf numFmtId="169" fontId="54" fillId="0" borderId="0" xfId="15" applyNumberFormat="1" applyFont="1"/>
    <xf numFmtId="3" fontId="54" fillId="0" borderId="0" xfId="15" applyNumberFormat="1" applyFont="1"/>
    <xf numFmtId="4" fontId="54" fillId="0" borderId="0" xfId="15" applyNumberFormat="1" applyFont="1"/>
    <xf numFmtId="169" fontId="60" fillId="0" borderId="0" xfId="15" applyNumberFormat="1" applyFont="1"/>
    <xf numFmtId="0" fontId="60" fillId="0" borderId="0" xfId="15" applyFont="1"/>
    <xf numFmtId="0" fontId="54" fillId="0" borderId="0" xfId="15" applyFont="1"/>
    <xf numFmtId="0" fontId="71" fillId="0" borderId="0" xfId="15" applyFont="1" applyAlignment="1">
      <alignment horizontal="right"/>
    </xf>
    <xf numFmtId="1" fontId="58" fillId="0" borderId="0" xfId="15" applyNumberFormat="1" applyFont="1"/>
    <xf numFmtId="3" fontId="71" fillId="0" borderId="0" xfId="15" applyNumberFormat="1" applyFont="1"/>
    <xf numFmtId="3" fontId="58" fillId="0" borderId="0" xfId="15" applyNumberFormat="1" applyFont="1"/>
    <xf numFmtId="0" fontId="71" fillId="0" borderId="0" xfId="15" applyFont="1"/>
    <xf numFmtId="0" fontId="58" fillId="0" borderId="0" xfId="15" applyFont="1"/>
    <xf numFmtId="169" fontId="71" fillId="0" borderId="0" xfId="15" applyNumberFormat="1" applyFont="1"/>
    <xf numFmtId="0" fontId="54" fillId="0" borderId="0" xfId="15" applyFont="1" applyAlignment="1">
      <alignment wrapText="1"/>
    </xf>
    <xf numFmtId="0" fontId="54" fillId="0" borderId="0" xfId="15" applyFont="1" applyAlignment="1">
      <alignment horizontal="center"/>
    </xf>
    <xf numFmtId="2" fontId="54" fillId="0" borderId="0" xfId="15" applyNumberFormat="1" applyFont="1"/>
    <xf numFmtId="2" fontId="58" fillId="0" borderId="0" xfId="15" applyNumberFormat="1" applyFont="1"/>
    <xf numFmtId="2" fontId="58" fillId="0" borderId="0" xfId="15" applyNumberFormat="1" applyFont="1" applyAlignment="1">
      <alignment wrapText="1"/>
    </xf>
    <xf numFmtId="169" fontId="58" fillId="0" borderId="0" xfId="15" applyNumberFormat="1" applyFont="1" applyAlignment="1">
      <alignment horizontal="right"/>
    </xf>
    <xf numFmtId="2" fontId="58" fillId="0" borderId="0" xfId="15" applyNumberFormat="1" applyFont="1" applyAlignment="1">
      <alignment horizontal="left"/>
    </xf>
    <xf numFmtId="3" fontId="58" fillId="0" borderId="0" xfId="15" applyNumberFormat="1" applyFont="1" applyAlignment="1">
      <alignment horizontal="left"/>
    </xf>
    <xf numFmtId="0" fontId="58" fillId="0" borderId="0" xfId="15" applyFont="1" applyAlignment="1">
      <alignment vertical="top" wrapText="1"/>
    </xf>
    <xf numFmtId="0" fontId="58" fillId="0" borderId="0" xfId="15" applyFont="1" applyAlignment="1">
      <alignment horizontal="left" vertical="top" wrapText="1"/>
    </xf>
    <xf numFmtId="0" fontId="58" fillId="0" borderId="0" xfId="15" applyFont="1" applyAlignment="1">
      <alignment horizontal="right" vertical="top" wrapText="1"/>
    </xf>
    <xf numFmtId="0" fontId="54" fillId="0" borderId="0" xfId="15" applyFont="1" applyAlignment="1">
      <alignment vertical="top" wrapText="1"/>
    </xf>
    <xf numFmtId="0" fontId="60" fillId="0" borderId="0" xfId="15" applyFont="1" applyAlignment="1">
      <alignment horizontal="right"/>
    </xf>
    <xf numFmtId="0" fontId="54" fillId="0" borderId="0" xfId="15" applyFont="1" applyAlignment="1">
      <alignment horizontal="left"/>
    </xf>
    <xf numFmtId="0" fontId="60" fillId="0" borderId="0" xfId="15" applyFont="1" applyAlignment="1">
      <alignment horizontal="left"/>
    </xf>
    <xf numFmtId="0" fontId="69" fillId="0" borderId="0" xfId="15" applyFont="1" applyAlignment="1">
      <alignment horizontal="center" vertical="center"/>
    </xf>
    <xf numFmtId="0" fontId="55" fillId="0" borderId="0" xfId="15" applyFont="1" applyAlignment="1">
      <alignment horizontal="right"/>
    </xf>
    <xf numFmtId="0" fontId="65" fillId="0" borderId="0" xfId="15" applyFont="1" applyAlignment="1">
      <alignment vertical="center"/>
    </xf>
    <xf numFmtId="0" fontId="54" fillId="0" borderId="0" xfId="3" applyFont="1" applyAlignment="1">
      <alignment horizontal="right"/>
    </xf>
    <xf numFmtId="3" fontId="29" fillId="0" borderId="0" xfId="15" applyNumberFormat="1" applyFont="1"/>
    <xf numFmtId="4" fontId="29" fillId="0" borderId="0" xfId="15" applyNumberFormat="1" applyFont="1"/>
    <xf numFmtId="169" fontId="32" fillId="0" borderId="0" xfId="15" applyNumberFormat="1" applyFont="1"/>
    <xf numFmtId="0" fontId="32" fillId="0" borderId="0" xfId="15" applyFont="1"/>
    <xf numFmtId="169" fontId="29" fillId="0" borderId="0" xfId="15" applyNumberFormat="1" applyFont="1"/>
    <xf numFmtId="0" fontId="29" fillId="0" borderId="0" xfId="15" applyFont="1"/>
    <xf numFmtId="0" fontId="54" fillId="0" borderId="0" xfId="15" applyFont="1" applyAlignment="1">
      <alignment horizontal="right"/>
    </xf>
    <xf numFmtId="3" fontId="54" fillId="0" borderId="0" xfId="15" applyNumberFormat="1" applyFont="1" applyAlignment="1">
      <alignment horizontal="right"/>
    </xf>
    <xf numFmtId="168" fontId="58" fillId="0" borderId="0" xfId="3" applyNumberFormat="1" applyFont="1"/>
    <xf numFmtId="1" fontId="58" fillId="0" borderId="0" xfId="3" applyNumberFormat="1" applyFont="1"/>
    <xf numFmtId="0" fontId="73" fillId="0" borderId="0" xfId="15" applyFont="1" applyAlignment="1">
      <alignment horizontal="right"/>
    </xf>
    <xf numFmtId="1" fontId="55" fillId="0" borderId="0" xfId="15" applyNumberFormat="1" applyFont="1"/>
    <xf numFmtId="3" fontId="73" fillId="0" borderId="0" xfId="15" applyNumberFormat="1" applyFont="1"/>
    <xf numFmtId="3" fontId="55" fillId="0" borderId="0" xfId="15" applyNumberFormat="1" applyFont="1"/>
    <xf numFmtId="0" fontId="92" fillId="0" borderId="0" xfId="15" applyFont="1" applyAlignment="1">
      <alignment horizontal="left" vertical="top" wrapText="1"/>
    </xf>
    <xf numFmtId="0" fontId="43" fillId="0" borderId="0" xfId="15" applyFont="1" applyAlignment="1">
      <alignment horizontal="center" vertical="center"/>
    </xf>
    <xf numFmtId="1" fontId="60" fillId="0" borderId="0" xfId="15" applyNumberFormat="1" applyFont="1"/>
    <xf numFmtId="3" fontId="60" fillId="0" borderId="0" xfId="15" applyNumberFormat="1" applyFont="1"/>
    <xf numFmtId="169" fontId="60" fillId="0" borderId="0" xfId="15" applyNumberFormat="1" applyFont="1" applyAlignment="1">
      <alignment horizontal="right"/>
    </xf>
    <xf numFmtId="1" fontId="54" fillId="0" borderId="0" xfId="15" applyNumberFormat="1" applyFont="1"/>
    <xf numFmtId="4" fontId="60" fillId="0" borderId="0" xfId="15" applyNumberFormat="1" applyFont="1"/>
    <xf numFmtId="168" fontId="54" fillId="0" borderId="0" xfId="15" applyNumberFormat="1" applyFont="1"/>
    <xf numFmtId="169" fontId="58" fillId="0" borderId="0" xfId="15" applyNumberFormat="1" applyFont="1"/>
    <xf numFmtId="166" fontId="29" fillId="0" borderId="0" xfId="3" applyNumberFormat="1" applyFont="1"/>
    <xf numFmtId="2" fontId="29" fillId="0" borderId="0" xfId="3" applyNumberFormat="1" applyFont="1"/>
    <xf numFmtId="169" fontId="29" fillId="0" borderId="0" xfId="3" applyNumberFormat="1" applyFont="1" applyAlignment="1">
      <alignment horizontal="right" vertical="center"/>
    </xf>
    <xf numFmtId="169" fontId="34" fillId="0" borderId="0" xfId="3" applyNumberFormat="1" applyFont="1" applyAlignment="1">
      <alignment horizontal="right" vertical="center"/>
    </xf>
    <xf numFmtId="169" fontId="38" fillId="0" borderId="0" xfId="3" applyNumberFormat="1" applyFont="1" applyAlignment="1">
      <alignment horizontal="right" vertical="center"/>
    </xf>
    <xf numFmtId="166" fontId="29" fillId="0" borderId="0" xfId="1" applyNumberFormat="1" applyFont="1" applyFill="1" applyBorder="1" applyAlignment="1">
      <alignment horizontal="right" vertical="center"/>
    </xf>
    <xf numFmtId="178" fontId="29" fillId="0" borderId="0" xfId="3" applyNumberFormat="1" applyFont="1"/>
    <xf numFmtId="169" fontId="29" fillId="0" borderId="0" xfId="3" applyNumberFormat="1" applyFont="1" applyAlignment="1">
      <alignment vertical="center"/>
    </xf>
    <xf numFmtId="1" fontId="74" fillId="0" borderId="0" xfId="3" applyNumberFormat="1" applyFont="1" applyAlignment="1">
      <alignment vertical="center" wrapText="1"/>
    </xf>
    <xf numFmtId="0" fontId="35" fillId="0" borderId="0" xfId="0" applyFont="1" applyAlignment="1">
      <alignment horizontal="center" wrapText="1"/>
    </xf>
    <xf numFmtId="0" fontId="38" fillId="0" borderId="0" xfId="0" applyFont="1" applyAlignment="1">
      <alignment horizontal="center" wrapText="1"/>
    </xf>
    <xf numFmtId="1" fontId="38" fillId="0" borderId="0" xfId="0" applyNumberFormat="1" applyFont="1" applyAlignment="1">
      <alignment horizontal="center" wrapText="1"/>
    </xf>
    <xf numFmtId="0" fontId="34" fillId="0" borderId="0" xfId="3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44" fillId="0" borderId="0" xfId="3" applyFont="1"/>
    <xf numFmtId="0" fontId="51" fillId="0" borderId="0" xfId="3" applyFont="1" applyAlignment="1">
      <alignment horizontal="right"/>
    </xf>
    <xf numFmtId="0" fontId="30" fillId="0" borderId="0" xfId="3" applyFont="1" applyAlignment="1">
      <alignment vertical="top" wrapText="1"/>
    </xf>
    <xf numFmtId="166" fontId="54" fillId="0" borderId="0" xfId="1" applyNumberFormat="1" applyFont="1" applyFill="1" applyBorder="1" applyAlignment="1">
      <alignment horizontal="right" vertical="center"/>
    </xf>
    <xf numFmtId="169" fontId="64" fillId="0" borderId="0" xfId="3" applyNumberFormat="1" applyFont="1" applyAlignment="1">
      <alignment vertical="center"/>
    </xf>
    <xf numFmtId="169" fontId="64" fillId="0" borderId="0" xfId="3" applyNumberFormat="1" applyFont="1" applyAlignment="1">
      <alignment horizontal="right" vertical="center"/>
    </xf>
    <xf numFmtId="169" fontId="58" fillId="0" borderId="0" xfId="3" applyNumberFormat="1" applyFont="1" applyAlignment="1">
      <alignment horizontal="right" vertical="center"/>
    </xf>
    <xf numFmtId="166" fontId="58" fillId="0" borderId="0" xfId="1" applyNumberFormat="1" applyFont="1" applyFill="1" applyBorder="1" applyAlignment="1">
      <alignment horizontal="right" vertical="center"/>
    </xf>
    <xf numFmtId="3" fontId="58" fillId="0" borderId="0" xfId="3" applyNumberFormat="1" applyFont="1"/>
    <xf numFmtId="3" fontId="38" fillId="0" borderId="0" xfId="3" applyNumberFormat="1" applyFont="1"/>
    <xf numFmtId="9" fontId="58" fillId="0" borderId="0" xfId="1" applyFont="1" applyFill="1" applyBorder="1" applyAlignment="1">
      <alignment horizontal="right" vertical="center"/>
    </xf>
    <xf numFmtId="0" fontId="58" fillId="0" borderId="0" xfId="3" applyFont="1"/>
    <xf numFmtId="0" fontId="74" fillId="0" borderId="0" xfId="3" applyFont="1" applyAlignment="1">
      <alignment vertical="center"/>
    </xf>
    <xf numFmtId="0" fontId="54" fillId="0" borderId="0" xfId="3" applyFont="1" applyAlignment="1">
      <alignment vertical="top"/>
    </xf>
    <xf numFmtId="0" fontId="60" fillId="0" borderId="0" xfId="3" applyFont="1" applyAlignment="1">
      <alignment vertical="top" wrapText="1"/>
    </xf>
    <xf numFmtId="0" fontId="54" fillId="0" borderId="0" xfId="3" applyFont="1" applyAlignment="1">
      <alignment vertical="center" wrapText="1"/>
    </xf>
    <xf numFmtId="0" fontId="58" fillId="0" borderId="0" xfId="3" applyFont="1" applyAlignment="1">
      <alignment vertical="center" wrapText="1"/>
    </xf>
    <xf numFmtId="1" fontId="54" fillId="0" borderId="0" xfId="3" applyNumberFormat="1" applyFont="1" applyAlignment="1">
      <alignment horizontal="center" wrapText="1"/>
    </xf>
    <xf numFmtId="1" fontId="64" fillId="0" borderId="0" xfId="3" applyNumberFormat="1" applyFont="1" applyAlignment="1">
      <alignment horizontal="center" wrapText="1"/>
    </xf>
    <xf numFmtId="0" fontId="77" fillId="0" borderId="0" xfId="0" applyFont="1" applyAlignment="1">
      <alignment horizontal="center" wrapText="1"/>
    </xf>
    <xf numFmtId="0" fontId="58" fillId="0" borderId="0" xfId="0" applyFont="1" applyAlignment="1">
      <alignment horizontal="center" wrapText="1"/>
    </xf>
    <xf numFmtId="0" fontId="58" fillId="0" borderId="0" xfId="3" applyFont="1" applyAlignment="1">
      <alignment horizontal="center" wrapText="1"/>
    </xf>
    <xf numFmtId="0" fontId="65" fillId="0" borderId="0" xfId="3" applyFont="1" applyAlignment="1">
      <alignment vertical="center"/>
    </xf>
    <xf numFmtId="0" fontId="54" fillId="0" borderId="0" xfId="3" applyFont="1" applyAlignment="1">
      <alignment vertical="center"/>
    </xf>
    <xf numFmtId="0" fontId="58" fillId="0" borderId="0" xfId="3" applyFont="1" applyAlignment="1">
      <alignment horizontal="right"/>
    </xf>
    <xf numFmtId="169" fontId="58" fillId="0" borderId="0" xfId="3" applyNumberFormat="1" applyFont="1" applyAlignment="1">
      <alignment horizontal="left"/>
    </xf>
    <xf numFmtId="0" fontId="74" fillId="0" borderId="0" xfId="3" applyFont="1" applyAlignment="1">
      <alignment vertical="center" wrapText="1"/>
    </xf>
    <xf numFmtId="0" fontId="54" fillId="0" borderId="0" xfId="3" applyFont="1" applyAlignment="1">
      <alignment horizontal="left" vertical="center"/>
    </xf>
    <xf numFmtId="169" fontId="54" fillId="0" borderId="0" xfId="1" applyNumberFormat="1" applyFont="1" applyFill="1" applyBorder="1" applyAlignment="1">
      <alignment horizontal="right"/>
    </xf>
    <xf numFmtId="168" fontId="54" fillId="0" borderId="0" xfId="3" applyNumberFormat="1" applyFont="1" applyAlignment="1">
      <alignment horizontal="center"/>
    </xf>
    <xf numFmtId="169" fontId="60" fillId="0" borderId="0" xfId="3" applyNumberFormat="1" applyFont="1"/>
    <xf numFmtId="169" fontId="54" fillId="0" borderId="0" xfId="3" applyNumberFormat="1" applyFont="1" applyAlignment="1">
      <alignment horizontal="center"/>
    </xf>
    <xf numFmtId="166" fontId="54" fillId="0" borderId="0" xfId="1" applyNumberFormat="1" applyFont="1" applyFill="1" applyBorder="1" applyAlignment="1">
      <alignment horizontal="center"/>
    </xf>
    <xf numFmtId="168" fontId="60" fillId="0" borderId="0" xfId="3" applyNumberFormat="1" applyFont="1"/>
    <xf numFmtId="0" fontId="54" fillId="0" borderId="0" xfId="3" applyFont="1" applyAlignment="1">
      <alignment horizontal="center"/>
    </xf>
    <xf numFmtId="1" fontId="54" fillId="0" borderId="0" xfId="3" applyNumberFormat="1" applyFont="1" applyAlignment="1">
      <alignment horizontal="right"/>
    </xf>
    <xf numFmtId="168" fontId="54" fillId="0" borderId="0" xfId="1" applyNumberFormat="1" applyFont="1" applyFill="1" applyBorder="1" applyAlignment="1">
      <alignment horizontal="right"/>
    </xf>
    <xf numFmtId="169" fontId="58" fillId="0" borderId="0" xfId="3" applyNumberFormat="1" applyFont="1" applyAlignment="1">
      <alignment horizontal="right"/>
    </xf>
    <xf numFmtId="0" fontId="54" fillId="0" borderId="0" xfId="3" applyFont="1" applyAlignment="1">
      <alignment horizontal="center" vertical="center" wrapText="1"/>
    </xf>
    <xf numFmtId="167" fontId="54" fillId="0" borderId="0" xfId="3" applyNumberFormat="1" applyFont="1" applyAlignment="1">
      <alignment horizontal="center"/>
    </xf>
    <xf numFmtId="166" fontId="58" fillId="0" borderId="0" xfId="3" applyNumberFormat="1" applyFont="1"/>
    <xf numFmtId="166" fontId="60" fillId="0" borderId="0" xfId="3" applyNumberFormat="1" applyFont="1"/>
    <xf numFmtId="0" fontId="54" fillId="0" borderId="0" xfId="3" applyFont="1" applyAlignment="1">
      <alignment horizontal="center" vertical="center"/>
    </xf>
    <xf numFmtId="167" fontId="54" fillId="0" borderId="0" xfId="19" applyNumberFormat="1" applyFont="1" applyAlignment="1">
      <alignment horizontal="right"/>
    </xf>
    <xf numFmtId="170" fontId="38" fillId="0" borderId="0" xfId="3" applyNumberFormat="1" applyFont="1"/>
    <xf numFmtId="167" fontId="38" fillId="0" borderId="0" xfId="3" applyNumberFormat="1" applyFont="1"/>
    <xf numFmtId="0" fontId="29" fillId="0" borderId="0" xfId="19" applyFont="1"/>
    <xf numFmtId="167" fontId="29" fillId="0" borderId="0" xfId="19" applyNumberFormat="1" applyFont="1"/>
    <xf numFmtId="168" fontId="29" fillId="0" borderId="0" xfId="19" applyNumberFormat="1" applyFont="1"/>
    <xf numFmtId="0" fontId="29" fillId="0" borderId="0" xfId="19" applyFont="1" applyAlignment="1">
      <alignment horizontal="right"/>
    </xf>
    <xf numFmtId="167" fontId="29" fillId="0" borderId="0" xfId="19" applyNumberFormat="1" applyFont="1" applyAlignment="1">
      <alignment horizontal="right"/>
    </xf>
    <xf numFmtId="168" fontId="29" fillId="0" borderId="0" xfId="19" applyNumberFormat="1" applyFont="1" applyAlignment="1">
      <alignment horizontal="center"/>
    </xf>
    <xf numFmtId="0" fontId="40" fillId="0" borderId="0" xfId="19" applyFont="1" applyAlignment="1">
      <alignment horizontal="right"/>
    </xf>
    <xf numFmtId="0" fontId="29" fillId="0" borderId="0" xfId="19" applyFont="1" applyAlignment="1">
      <alignment horizontal="right" vertical="center" wrapText="1"/>
    </xf>
    <xf numFmtId="168" fontId="29" fillId="0" borderId="0" xfId="19" applyNumberFormat="1" applyFont="1" applyAlignment="1">
      <alignment horizontal="right"/>
    </xf>
    <xf numFmtId="0" fontId="174" fillId="0" borderId="0" xfId="3" applyFont="1"/>
    <xf numFmtId="0" fontId="38" fillId="0" borderId="0" xfId="3" applyFont="1" applyAlignment="1">
      <alignment horizontal="center"/>
    </xf>
    <xf numFmtId="0" fontId="65" fillId="0" borderId="0" xfId="19" applyFont="1" applyAlignment="1">
      <alignment vertical="center"/>
    </xf>
    <xf numFmtId="167" fontId="54" fillId="0" borderId="0" xfId="19" applyNumberFormat="1" applyFont="1" applyAlignment="1">
      <alignment horizontal="center"/>
    </xf>
    <xf numFmtId="0" fontId="54" fillId="0" borderId="0" xfId="19" applyFont="1" applyAlignment="1">
      <alignment horizontal="right"/>
    </xf>
    <xf numFmtId="0" fontId="58" fillId="0" borderId="0" xfId="19" applyFont="1" applyAlignment="1">
      <alignment horizontal="right"/>
    </xf>
    <xf numFmtId="170" fontId="29" fillId="0" borderId="0" xfId="19" applyNumberFormat="1" applyFont="1"/>
    <xf numFmtId="1" fontId="58" fillId="0" borderId="0" xfId="19" applyNumberFormat="1" applyFont="1" applyAlignment="1">
      <alignment horizontal="right"/>
    </xf>
    <xf numFmtId="167" fontId="58" fillId="0" borderId="0" xfId="19" applyNumberFormat="1" applyFont="1" applyAlignment="1">
      <alignment horizontal="right"/>
    </xf>
    <xf numFmtId="0" fontId="29" fillId="0" borderId="0" xfId="19" applyFont="1" applyAlignment="1">
      <alignment horizontal="left"/>
    </xf>
    <xf numFmtId="167" fontId="29" fillId="0" borderId="0" xfId="19" applyNumberFormat="1" applyFont="1" applyAlignment="1">
      <alignment horizontal="center"/>
    </xf>
    <xf numFmtId="1" fontId="38" fillId="0" borderId="0" xfId="19" applyNumberFormat="1" applyFont="1" applyAlignment="1">
      <alignment horizontal="right"/>
    </xf>
    <xf numFmtId="167" fontId="38" fillId="0" borderId="0" xfId="19" applyNumberFormat="1" applyFont="1" applyAlignment="1">
      <alignment horizontal="right"/>
    </xf>
    <xf numFmtId="0" fontId="54" fillId="0" borderId="0" xfId="19" applyFont="1" applyAlignment="1">
      <alignment horizontal="center" vertical="center"/>
    </xf>
    <xf numFmtId="168" fontId="54" fillId="0" borderId="0" xfId="19" applyNumberFormat="1" applyFont="1" applyAlignment="1">
      <alignment horizontal="right"/>
    </xf>
    <xf numFmtId="2" fontId="29" fillId="0" borderId="0" xfId="19" applyNumberFormat="1" applyFont="1"/>
    <xf numFmtId="167" fontId="29" fillId="0" borderId="0" xfId="19" applyNumberFormat="1" applyFont="1" applyAlignment="1">
      <alignment horizontal="right" vertical="center" wrapText="1"/>
    </xf>
    <xf numFmtId="0" fontId="30" fillId="0" borderId="0" xfId="19" applyFont="1" applyAlignment="1">
      <alignment vertical="center"/>
    </xf>
    <xf numFmtId="0" fontId="52" fillId="0" borderId="0" xfId="3" applyFont="1" applyAlignment="1">
      <alignment horizontal="right"/>
    </xf>
    <xf numFmtId="171" fontId="38" fillId="0" borderId="0" xfId="3" applyNumberFormat="1" applyFont="1"/>
    <xf numFmtId="171" fontId="38" fillId="0" borderId="0" xfId="1" applyNumberFormat="1" applyFont="1" applyFill="1"/>
    <xf numFmtId="0" fontId="29" fillId="0" borderId="0" xfId="3" applyFont="1" applyAlignment="1">
      <alignment horizontal="right"/>
    </xf>
    <xf numFmtId="168" fontId="29" fillId="0" borderId="0" xfId="3" applyNumberFormat="1" applyFont="1" applyAlignment="1">
      <alignment horizontal="right"/>
    </xf>
    <xf numFmtId="16" fontId="32" fillId="0" borderId="0" xfId="3" applyNumberFormat="1" applyFont="1"/>
    <xf numFmtId="20" fontId="54" fillId="0" borderId="0" xfId="3" applyNumberFormat="1" applyFont="1" applyAlignment="1">
      <alignment horizontal="right" vertical="center"/>
    </xf>
    <xf numFmtId="169" fontId="69" fillId="0" borderId="0" xfId="3" applyNumberFormat="1" applyFont="1" applyAlignment="1">
      <alignment horizontal="right" vertical="center"/>
    </xf>
    <xf numFmtId="0" fontId="77" fillId="0" borderId="0" xfId="56" applyFont="1"/>
    <xf numFmtId="20" fontId="54" fillId="0" borderId="0" xfId="3" applyNumberFormat="1" applyFont="1" applyAlignment="1">
      <alignment horizontal="center" vertical="center"/>
    </xf>
    <xf numFmtId="168" fontId="77" fillId="0" borderId="0" xfId="56" applyNumberFormat="1" applyFont="1" applyAlignment="1">
      <alignment horizontal="center"/>
    </xf>
    <xf numFmtId="173" fontId="77" fillId="0" borderId="0" xfId="56" applyNumberFormat="1" applyFont="1"/>
    <xf numFmtId="169" fontId="77" fillId="0" borderId="0" xfId="56" applyNumberFormat="1" applyFont="1"/>
    <xf numFmtId="175" fontId="77" fillId="0" borderId="0" xfId="56" applyNumberFormat="1" applyFont="1"/>
    <xf numFmtId="169" fontId="58" fillId="0" borderId="0" xfId="56" applyNumberFormat="1" applyFont="1"/>
    <xf numFmtId="0" fontId="58" fillId="0" borderId="0" xfId="56" applyFont="1"/>
    <xf numFmtId="0" fontId="86" fillId="0" borderId="0" xfId="3" applyFont="1" applyAlignment="1">
      <alignment vertical="center"/>
    </xf>
    <xf numFmtId="0" fontId="59" fillId="0" borderId="0" xfId="3" applyFont="1"/>
    <xf numFmtId="0" fontId="83" fillId="0" borderId="0" xfId="56" applyFont="1"/>
    <xf numFmtId="0" fontId="78" fillId="0" borderId="0" xfId="56" applyFont="1"/>
    <xf numFmtId="0" fontId="84" fillId="0" borderId="0" xfId="56" applyFont="1"/>
    <xf numFmtId="0" fontId="65" fillId="0" borderId="0" xfId="3" applyFont="1"/>
    <xf numFmtId="0" fontId="82" fillId="0" borderId="0" xfId="56" applyFont="1"/>
    <xf numFmtId="0" fontId="55" fillId="0" borderId="0" xfId="56" applyFont="1" applyAlignment="1">
      <alignment horizontal="center"/>
    </xf>
    <xf numFmtId="0" fontId="75" fillId="0" borderId="0" xfId="3" applyFont="1" applyAlignment="1">
      <alignment horizontal="center"/>
    </xf>
    <xf numFmtId="0" fontId="85" fillId="0" borderId="0" xfId="3" applyFont="1" applyAlignment="1">
      <alignment vertical="center"/>
    </xf>
    <xf numFmtId="0" fontId="63" fillId="0" borderId="0" xfId="3" applyFont="1"/>
    <xf numFmtId="0" fontId="29" fillId="0" borderId="0" xfId="0" applyFont="1"/>
    <xf numFmtId="168" fontId="29" fillId="0" borderId="0" xfId="0" applyNumberFormat="1" applyFont="1"/>
    <xf numFmtId="169" fontId="29" fillId="0" borderId="0" xfId="0" applyNumberFormat="1" applyFont="1"/>
    <xf numFmtId="0" fontId="80" fillId="0" borderId="0" xfId="0" applyFont="1" applyAlignment="1">
      <alignment vertical="center"/>
    </xf>
    <xf numFmtId="169" fontId="59" fillId="0" borderId="0" xfId="3" applyNumberFormat="1" applyFont="1" applyAlignment="1">
      <alignment horizontal="center"/>
    </xf>
    <xf numFmtId="0" fontId="60" fillId="0" borderId="0" xfId="3" applyFont="1" applyAlignment="1">
      <alignment horizontal="center"/>
    </xf>
    <xf numFmtId="169" fontId="54" fillId="0" borderId="0" xfId="3" applyNumberFormat="1" applyFont="1" applyAlignment="1">
      <alignment horizontal="center" wrapText="1"/>
    </xf>
    <xf numFmtId="169" fontId="54" fillId="0" borderId="0" xfId="3" applyNumberFormat="1" applyFont="1" applyAlignment="1">
      <alignment horizontal="center" vertical="center" wrapText="1"/>
    </xf>
    <xf numFmtId="16" fontId="54" fillId="0" borderId="0" xfId="3" applyNumberFormat="1" applyFont="1" applyAlignment="1">
      <alignment horizontal="center" wrapText="1"/>
    </xf>
    <xf numFmtId="2" fontId="60" fillId="0" borderId="0" xfId="3" applyNumberFormat="1" applyFont="1"/>
    <xf numFmtId="169" fontId="88" fillId="0" borderId="0" xfId="3" applyNumberFormat="1" applyFont="1" applyAlignment="1">
      <alignment horizontal="center" vertical="center" wrapText="1"/>
    </xf>
    <xf numFmtId="3" fontId="60" fillId="0" borderId="0" xfId="3" applyNumberFormat="1" applyFont="1"/>
    <xf numFmtId="169" fontId="72" fillId="0" borderId="0" xfId="3" applyNumberFormat="1" applyFont="1" applyAlignment="1">
      <alignment horizontal="left" vertical="top" wrapText="1"/>
    </xf>
    <xf numFmtId="169" fontId="54" fillId="0" borderId="0" xfId="3" applyNumberFormat="1" applyFont="1" applyAlignment="1">
      <alignment wrapText="1"/>
    </xf>
    <xf numFmtId="169" fontId="62" fillId="0" borderId="0" xfId="3" applyNumberFormat="1" applyFont="1" applyAlignment="1">
      <alignment horizontal="right" vertical="center" wrapText="1"/>
    </xf>
    <xf numFmtId="0" fontId="54" fillId="0" borderId="0" xfId="3" applyFont="1" applyAlignment="1">
      <alignment wrapText="1"/>
    </xf>
    <xf numFmtId="169" fontId="71" fillId="0" borderId="0" xfId="3" applyNumberFormat="1" applyFont="1" applyAlignment="1">
      <alignment horizontal="center" vertical="center"/>
    </xf>
    <xf numFmtId="169" fontId="87" fillId="0" borderId="0" xfId="3" applyNumberFormat="1" applyFont="1" applyAlignment="1">
      <alignment horizontal="center" wrapText="1"/>
    </xf>
    <xf numFmtId="16" fontId="54" fillId="0" borderId="0" xfId="3" applyNumberFormat="1" applyFont="1" applyAlignment="1">
      <alignment horizontal="right" vertical="center" wrapText="1"/>
    </xf>
    <xf numFmtId="16" fontId="54" fillId="0" borderId="0" xfId="3" applyNumberFormat="1" applyFont="1" applyAlignment="1">
      <alignment horizontal="left" wrapText="1"/>
    </xf>
    <xf numFmtId="0" fontId="54" fillId="0" borderId="0" xfId="3" applyFont="1" applyAlignment="1">
      <alignment horizontal="left"/>
    </xf>
    <xf numFmtId="0" fontId="63" fillId="0" borderId="0" xfId="3" applyFont="1" applyAlignment="1">
      <alignment horizontal="center" wrapText="1"/>
    </xf>
    <xf numFmtId="0" fontId="63" fillId="0" borderId="0" xfId="3" applyFont="1" applyAlignment="1">
      <alignment horizontal="center"/>
    </xf>
    <xf numFmtId="169" fontId="63" fillId="0" borderId="0" xfId="3" applyNumberFormat="1" applyFont="1" applyAlignment="1">
      <alignment horizontal="center" wrapText="1"/>
    </xf>
    <xf numFmtId="3" fontId="54" fillId="0" borderId="0" xfId="3" applyNumberFormat="1" applyFont="1" applyAlignment="1">
      <alignment horizontal="right" vertical="center"/>
    </xf>
    <xf numFmtId="3" fontId="60" fillId="0" borderId="0" xfId="3" applyNumberFormat="1" applyFont="1" applyAlignment="1">
      <alignment horizontal="right" vertical="center"/>
    </xf>
    <xf numFmtId="3" fontId="54" fillId="0" borderId="0" xfId="5" applyNumberFormat="1" applyFont="1" applyFill="1" applyBorder="1" applyAlignment="1">
      <alignment horizontal="right" vertical="center"/>
    </xf>
    <xf numFmtId="0" fontId="77" fillId="0" borderId="0" xfId="94" applyFont="1"/>
    <xf numFmtId="172" fontId="77" fillId="0" borderId="0" xfId="94" applyNumberFormat="1" applyFont="1"/>
    <xf numFmtId="169" fontId="77" fillId="0" borderId="0" xfId="94" applyNumberFormat="1" applyFont="1"/>
    <xf numFmtId="172" fontId="54" fillId="0" borderId="0" xfId="3" applyNumberFormat="1" applyFont="1" applyAlignment="1">
      <alignment vertical="top" wrapText="1"/>
    </xf>
    <xf numFmtId="172" fontId="91" fillId="0" borderId="0" xfId="94" applyNumberFormat="1" applyFont="1"/>
    <xf numFmtId="14" fontId="77" fillId="0" borderId="0" xfId="94" applyNumberFormat="1" applyFont="1" applyAlignment="1">
      <alignment wrapText="1"/>
    </xf>
    <xf numFmtId="0" fontId="87" fillId="0" borderId="0" xfId="94" applyFont="1" applyAlignment="1">
      <alignment horizontal="center"/>
    </xf>
    <xf numFmtId="14" fontId="60" fillId="0" borderId="0" xfId="3" applyNumberFormat="1" applyFont="1" applyAlignment="1">
      <alignment horizontal="center" vertical="center" textRotation="90" wrapText="1"/>
    </xf>
    <xf numFmtId="0" fontId="54" fillId="0" borderId="0" xfId="3" applyFont="1" applyAlignment="1">
      <alignment horizontal="center" textRotation="90" wrapText="1"/>
    </xf>
    <xf numFmtId="0" fontId="58" fillId="0" borderId="0" xfId="94" applyFont="1"/>
    <xf numFmtId="14" fontId="58" fillId="0" borderId="0" xfId="94" applyNumberFormat="1" applyFont="1" applyAlignment="1">
      <alignment wrapText="1"/>
    </xf>
    <xf numFmtId="14" fontId="58" fillId="0" borderId="0" xfId="94" applyNumberFormat="1" applyFont="1"/>
    <xf numFmtId="0" fontId="90" fillId="0" borderId="0" xfId="94" applyFont="1" applyAlignment="1">
      <alignment vertical="center"/>
    </xf>
    <xf numFmtId="174" fontId="58" fillId="0" borderId="0" xfId="94" applyNumberFormat="1" applyFont="1"/>
    <xf numFmtId="169" fontId="58" fillId="0" borderId="0" xfId="94" applyNumberFormat="1" applyFont="1"/>
    <xf numFmtId="172" fontId="58" fillId="0" borderId="0" xfId="94" applyNumberFormat="1" applyFont="1"/>
    <xf numFmtId="20" fontId="58" fillId="0" borderId="0" xfId="94" applyNumberFormat="1" applyFont="1"/>
    <xf numFmtId="173" fontId="77" fillId="0" borderId="0" xfId="94" applyNumberFormat="1" applyFont="1"/>
    <xf numFmtId="0" fontId="58" fillId="0" borderId="0" xfId="94" applyFont="1" applyAlignment="1">
      <alignment vertical="center"/>
    </xf>
    <xf numFmtId="166" fontId="58" fillId="0" borderId="0" xfId="1" applyNumberFormat="1" applyFont="1" applyFill="1"/>
    <xf numFmtId="166" fontId="58" fillId="0" borderId="0" xfId="94" applyNumberFormat="1" applyFont="1"/>
    <xf numFmtId="0" fontId="91" fillId="0" borderId="0" xfId="3" applyFont="1"/>
    <xf numFmtId="169" fontId="58" fillId="0" borderId="0" xfId="3" applyNumberFormat="1" applyFont="1"/>
    <xf numFmtId="1" fontId="58" fillId="0" borderId="0" xfId="3" applyNumberFormat="1" applyFont="1" applyAlignment="1">
      <alignment horizontal="right" wrapText="1"/>
    </xf>
    <xf numFmtId="1" fontId="58" fillId="0" borderId="0" xfId="1" applyNumberFormat="1" applyFont="1" applyFill="1" applyBorder="1"/>
    <xf numFmtId="1" fontId="54" fillId="0" borderId="0" xfId="1" applyNumberFormat="1" applyFont="1" applyFill="1" applyBorder="1"/>
    <xf numFmtId="0" fontId="60" fillId="0" borderId="0" xfId="3" applyFont="1" applyAlignment="1">
      <alignment horizontal="center" vertical="center" wrapText="1"/>
    </xf>
    <xf numFmtId="0" fontId="54" fillId="0" borderId="0" xfId="3" applyFont="1" applyAlignment="1">
      <alignment horizontal="center" wrapText="1"/>
    </xf>
    <xf numFmtId="2" fontId="54" fillId="0" borderId="0" xfId="3" applyNumberFormat="1" applyFont="1"/>
    <xf numFmtId="3" fontId="67" fillId="0" borderId="0" xfId="3" applyNumberFormat="1" applyFont="1" applyAlignment="1">
      <alignment horizontal="right" vertical="center"/>
    </xf>
    <xf numFmtId="4" fontId="93" fillId="0" borderId="0" xfId="0" applyNumberFormat="1" applyFont="1" applyAlignment="1">
      <alignment horizontal="right" vertical="center"/>
    </xf>
    <xf numFmtId="3" fontId="54" fillId="0" borderId="0" xfId="3" applyNumberFormat="1" applyFont="1" applyAlignment="1">
      <alignment vertical="center"/>
    </xf>
    <xf numFmtId="4" fontId="54" fillId="0" borderId="0" xfId="3" applyNumberFormat="1" applyFont="1"/>
    <xf numFmtId="3" fontId="54" fillId="0" borderId="0" xfId="3" applyNumberFormat="1" applyFont="1" applyAlignment="1">
      <alignment horizontal="right"/>
    </xf>
    <xf numFmtId="3" fontId="54" fillId="0" borderId="0" xfId="1" applyNumberFormat="1" applyFont="1" applyFill="1" applyBorder="1"/>
    <xf numFmtId="179" fontId="54" fillId="0" borderId="0" xfId="3" applyNumberFormat="1" applyFont="1"/>
    <xf numFmtId="172" fontId="54" fillId="0" borderId="0" xfId="3" applyNumberFormat="1" applyFont="1" applyAlignment="1">
      <alignment horizontal="right"/>
    </xf>
    <xf numFmtId="4" fontId="58" fillId="0" borderId="0" xfId="3" applyNumberFormat="1" applyFont="1"/>
    <xf numFmtId="3" fontId="60" fillId="0" borderId="0" xfId="0" applyNumberFormat="1" applyFont="1"/>
    <xf numFmtId="1" fontId="54" fillId="0" borderId="0" xfId="0" applyNumberFormat="1" applyFont="1" applyAlignment="1">
      <alignment vertical="center" wrapText="1"/>
    </xf>
    <xf numFmtId="166" fontId="60" fillId="0" borderId="0" xfId="0" applyNumberFormat="1" applyFont="1"/>
    <xf numFmtId="0" fontId="54" fillId="0" borderId="0" xfId="0" applyFont="1" applyAlignment="1">
      <alignment vertical="center" wrapText="1"/>
    </xf>
    <xf numFmtId="3" fontId="54" fillId="0" borderId="0" xfId="0" applyNumberFormat="1" applyFont="1" applyAlignment="1">
      <alignment horizontal="right" vertical="center" wrapText="1"/>
    </xf>
    <xf numFmtId="4" fontId="60" fillId="0" borderId="0" xfId="0" applyNumberFormat="1" applyFont="1"/>
    <xf numFmtId="169" fontId="60" fillId="0" borderId="0" xfId="0" applyNumberFormat="1" applyFont="1"/>
    <xf numFmtId="1" fontId="60" fillId="0" borderId="0" xfId="0" applyNumberFormat="1" applyFont="1"/>
    <xf numFmtId="0" fontId="54" fillId="0" borderId="0" xfId="0" applyFont="1" applyAlignment="1">
      <alignment vertical="center"/>
    </xf>
    <xf numFmtId="0" fontId="54" fillId="0" borderId="0" xfId="0" applyFont="1" applyAlignment="1">
      <alignment horizontal="right" vertical="center"/>
    </xf>
    <xf numFmtId="3" fontId="54" fillId="0" borderId="0" xfId="0" applyNumberFormat="1" applyFont="1" applyAlignment="1">
      <alignment horizontal="right" vertical="center"/>
    </xf>
    <xf numFmtId="0" fontId="102" fillId="0" borderId="0" xfId="0" applyFont="1"/>
    <xf numFmtId="0" fontId="60" fillId="0" borderId="0" xfId="0" applyFont="1" applyAlignment="1">
      <alignment vertical="center"/>
    </xf>
    <xf numFmtId="175" fontId="60" fillId="0" borderId="0" xfId="0" applyNumberFormat="1" applyFont="1"/>
    <xf numFmtId="0" fontId="54" fillId="0" borderId="0" xfId="0" applyFont="1" applyAlignment="1">
      <alignment horizontal="center" vertical="center" wrapText="1"/>
    </xf>
    <xf numFmtId="0" fontId="60" fillId="0" borderId="0" xfId="3" applyFont="1" applyAlignment="1">
      <alignment vertical="center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right"/>
    </xf>
    <xf numFmtId="168" fontId="54" fillId="0" borderId="0" xfId="0" applyNumberFormat="1" applyFont="1" applyAlignment="1">
      <alignment horizontal="right"/>
    </xf>
    <xf numFmtId="168" fontId="60" fillId="0" borderId="0" xfId="0" applyNumberFormat="1" applyFont="1"/>
    <xf numFmtId="3" fontId="54" fillId="0" borderId="0" xfId="1" applyNumberFormat="1" applyFont="1" applyFill="1"/>
    <xf numFmtId="169" fontId="54" fillId="0" borderId="0" xfId="0" applyNumberFormat="1" applyFont="1" applyAlignment="1">
      <alignment horizontal="right"/>
    </xf>
    <xf numFmtId="9" fontId="60" fillId="0" borderId="0" xfId="0" applyNumberFormat="1" applyFont="1"/>
    <xf numFmtId="0" fontId="92" fillId="0" borderId="0" xfId="0" applyFont="1"/>
    <xf numFmtId="3" fontId="54" fillId="0" borderId="0" xfId="0" applyNumberFormat="1" applyFont="1" applyAlignment="1">
      <alignment vertical="center"/>
    </xf>
    <xf numFmtId="0" fontId="54" fillId="0" borderId="0" xfId="0" applyFont="1" applyAlignment="1">
      <alignment wrapText="1"/>
    </xf>
    <xf numFmtId="3" fontId="58" fillId="0" borderId="0" xfId="0" applyNumberFormat="1" applyFont="1" applyAlignment="1">
      <alignment horizontal="right" vertical="center" wrapText="1"/>
    </xf>
    <xf numFmtId="0" fontId="4" fillId="0" borderId="0" xfId="93" applyFont="1"/>
    <xf numFmtId="0" fontId="95" fillId="0" borderId="0" xfId="93" applyFont="1" applyAlignment="1">
      <alignment horizontal="left" vertical="top" wrapText="1"/>
    </xf>
    <xf numFmtId="49" fontId="83" fillId="0" borderId="0" xfId="93" applyNumberFormat="1" applyFont="1" applyAlignment="1">
      <alignment vertical="center" wrapText="1"/>
    </xf>
    <xf numFmtId="0" fontId="103" fillId="0" borderId="0" xfId="93" applyFont="1" applyAlignment="1">
      <alignment horizontal="center" wrapText="1"/>
    </xf>
    <xf numFmtId="0" fontId="77" fillId="0" borderId="0" xfId="93" applyFont="1" applyAlignment="1">
      <alignment vertical="top" wrapText="1"/>
    </xf>
    <xf numFmtId="49" fontId="77" fillId="0" borderId="0" xfId="93" applyNumberFormat="1" applyFont="1" applyAlignment="1">
      <alignment horizontal="right" vertical="center"/>
    </xf>
    <xf numFmtId="0" fontId="103" fillId="0" borderId="0" xfId="93" applyFont="1" applyAlignment="1">
      <alignment horizontal="center"/>
    </xf>
    <xf numFmtId="3" fontId="77" fillId="0" borderId="0" xfId="93" applyNumberFormat="1" applyFont="1" applyAlignment="1">
      <alignment vertical="top" wrapText="1"/>
    </xf>
    <xf numFmtId="3" fontId="54" fillId="0" borderId="0" xfId="93" applyNumberFormat="1" applyFont="1"/>
    <xf numFmtId="49" fontId="69" fillId="0" borderId="0" xfId="93" applyNumberFormat="1" applyFont="1" applyAlignment="1">
      <alignment horizontal="left" vertical="center"/>
    </xf>
    <xf numFmtId="3" fontId="77" fillId="0" borderId="0" xfId="93" applyNumberFormat="1" applyFont="1" applyAlignment="1">
      <alignment horizontal="right"/>
    </xf>
    <xf numFmtId="3" fontId="77" fillId="0" borderId="0" xfId="93" applyNumberFormat="1" applyFont="1" applyAlignment="1">
      <alignment horizontal="right" wrapText="1"/>
    </xf>
    <xf numFmtId="1" fontId="54" fillId="0" borderId="0" xfId="90" applyFont="1" applyAlignment="1" applyProtection="1">
      <alignment horizontal="right" vertical="center" wrapText="1"/>
    </xf>
    <xf numFmtId="3" fontId="77" fillId="0" borderId="0" xfId="93" applyNumberFormat="1" applyFont="1"/>
    <xf numFmtId="1" fontId="62" fillId="0" borderId="0" xfId="90" applyFont="1" applyAlignment="1" applyProtection="1">
      <alignment horizontal="left" vertical="center"/>
    </xf>
    <xf numFmtId="1" fontId="54" fillId="0" borderId="0" xfId="89" applyFont="1" applyAlignment="1" applyProtection="1">
      <alignment horizontal="right"/>
    </xf>
    <xf numFmtId="1" fontId="63" fillId="0" borderId="0" xfId="90" applyFont="1" applyAlignment="1" applyProtection="1">
      <alignment horizontal="left"/>
    </xf>
    <xf numFmtId="1" fontId="54" fillId="0" borderId="0" xfId="90" applyFont="1" applyAlignment="1" applyProtection="1">
      <alignment horizontal="left" vertical="center" wrapText="1"/>
    </xf>
    <xf numFmtId="0" fontId="54" fillId="0" borderId="0" xfId="92" applyFont="1" applyAlignment="1">
      <alignment horizontal="left" vertical="center" wrapText="1"/>
    </xf>
    <xf numFmtId="0" fontId="54" fillId="0" borderId="0" xfId="91" applyFont="1" applyAlignment="1" applyProtection="1">
      <alignment vertical="center" wrapText="1"/>
      <protection locked="0"/>
    </xf>
    <xf numFmtId="169" fontId="77" fillId="0" borderId="0" xfId="93" applyNumberFormat="1" applyFont="1"/>
    <xf numFmtId="0" fontId="67" fillId="0" borderId="0" xfId="91" applyFont="1" applyAlignment="1">
      <alignment horizontal="center" vertical="center"/>
    </xf>
    <xf numFmtId="3" fontId="103" fillId="0" borderId="0" xfId="93" applyNumberFormat="1" applyFont="1" applyAlignment="1">
      <alignment horizontal="center" wrapText="1"/>
    </xf>
    <xf numFmtId="0" fontId="54" fillId="0" borderId="0" xfId="91" applyFont="1" applyAlignment="1">
      <alignment horizontal="center"/>
    </xf>
    <xf numFmtId="3" fontId="103" fillId="0" borderId="0" xfId="93" applyNumberFormat="1" applyFont="1" applyAlignment="1">
      <alignment horizontal="center"/>
    </xf>
    <xf numFmtId="0" fontId="54" fillId="0" borderId="0" xfId="91" applyFont="1" applyAlignment="1">
      <alignment horizontal="right" vertical="center" wrapText="1"/>
    </xf>
    <xf numFmtId="0" fontId="77" fillId="0" borderId="0" xfId="93" applyFont="1"/>
    <xf numFmtId="0" fontId="90" fillId="0" borderId="0" xfId="0" applyFont="1"/>
    <xf numFmtId="0" fontId="9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2" fontId="60" fillId="0" borderId="0" xfId="0" applyNumberFormat="1" applyFont="1"/>
    <xf numFmtId="1" fontId="58" fillId="0" borderId="0" xfId="0" applyNumberFormat="1" applyFont="1" applyAlignment="1">
      <alignment horizontal="center" vertical="center" wrapText="1"/>
    </xf>
    <xf numFmtId="0" fontId="100" fillId="0" borderId="0" xfId="0" applyFont="1" applyAlignment="1">
      <alignment horizontal="center" vertical="center" wrapText="1"/>
    </xf>
    <xf numFmtId="166" fontId="100" fillId="0" borderId="0" xfId="1" applyNumberFormat="1" applyFont="1" applyFill="1" applyBorder="1" applyAlignment="1">
      <alignment horizontal="right" vertical="center"/>
    </xf>
    <xf numFmtId="0" fontId="54" fillId="0" borderId="0" xfId="0" applyFont="1" applyAlignment="1">
      <alignment horizontal="left" vertical="center"/>
    </xf>
    <xf numFmtId="0" fontId="102" fillId="0" borderId="0" xfId="0" applyFont="1" applyAlignment="1">
      <alignment vertical="center"/>
    </xf>
    <xf numFmtId="169" fontId="54" fillId="0" borderId="0" xfId="0" applyNumberFormat="1" applyFont="1" applyAlignment="1">
      <alignment horizontal="right" vertical="center"/>
    </xf>
    <xf numFmtId="169" fontId="54" fillId="0" borderId="0" xfId="1" applyNumberFormat="1" applyFont="1" applyFill="1" applyBorder="1" applyAlignment="1">
      <alignment horizontal="right" vertical="center"/>
    </xf>
    <xf numFmtId="169" fontId="100" fillId="0" borderId="0" xfId="1" applyNumberFormat="1" applyFont="1" applyFill="1" applyBorder="1" applyAlignment="1">
      <alignment horizontal="right" vertical="center"/>
    </xf>
    <xf numFmtId="1" fontId="54" fillId="0" borderId="0" xfId="0" applyNumberFormat="1" applyFont="1" applyAlignment="1">
      <alignment horizontal="left" wrapText="1"/>
    </xf>
    <xf numFmtId="0" fontId="74" fillId="0" borderId="0" xfId="0" applyFont="1" applyAlignment="1">
      <alignment wrapText="1"/>
    </xf>
    <xf numFmtId="178" fontId="54" fillId="0" borderId="0" xfId="3" applyNumberFormat="1" applyFont="1"/>
    <xf numFmtId="169" fontId="107" fillId="0" borderId="0" xfId="57" applyNumberFormat="1" applyFont="1"/>
    <xf numFmtId="0" fontId="54" fillId="0" borderId="0" xfId="57" applyFont="1"/>
    <xf numFmtId="168" fontId="54" fillId="0" borderId="0" xfId="57" applyNumberFormat="1" applyFont="1"/>
    <xf numFmtId="0" fontId="92" fillId="0" borderId="0" xfId="57" applyFont="1"/>
    <xf numFmtId="0" fontId="54" fillId="0" borderId="0" xfId="57" applyFont="1" applyAlignment="1">
      <alignment horizontal="right"/>
    </xf>
    <xf numFmtId="3" fontId="54" fillId="0" borderId="0" xfId="57" applyNumberFormat="1" applyFont="1"/>
    <xf numFmtId="169" fontId="54" fillId="0" borderId="0" xfId="57" applyNumberFormat="1" applyFont="1"/>
    <xf numFmtId="0" fontId="54" fillId="0" borderId="0" xfId="57" applyFont="1" applyAlignment="1">
      <alignment horizontal="left"/>
    </xf>
    <xf numFmtId="0" fontId="66" fillId="0" borderId="0" xfId="57" applyFont="1"/>
    <xf numFmtId="0" fontId="29" fillId="0" borderId="0" xfId="57" applyFont="1"/>
    <xf numFmtId="0" fontId="54" fillId="0" borderId="0" xfId="57" applyFont="1" applyAlignment="1">
      <alignment vertical="center"/>
    </xf>
    <xf numFmtId="0" fontId="69" fillId="0" borderId="0" xfId="57" applyFont="1" applyAlignment="1">
      <alignment vertical="center"/>
    </xf>
    <xf numFmtId="0" fontId="54" fillId="0" borderId="0" xfId="57" applyFont="1" applyAlignment="1">
      <alignment horizontal="center"/>
    </xf>
    <xf numFmtId="0" fontId="79" fillId="0" borderId="0" xfId="57" applyFont="1" applyAlignment="1">
      <alignment vertical="center"/>
    </xf>
    <xf numFmtId="0" fontId="62" fillId="0" borderId="0" xfId="57" applyFont="1" applyAlignment="1">
      <alignment vertical="center"/>
    </xf>
    <xf numFmtId="0" fontId="63" fillId="0" borderId="0" xfId="57" applyFont="1" applyAlignment="1">
      <alignment vertical="center"/>
    </xf>
    <xf numFmtId="0" fontId="56" fillId="0" borderId="0" xfId="57" applyFont="1" applyAlignment="1">
      <alignment horizontal="right"/>
    </xf>
    <xf numFmtId="0" fontId="94" fillId="0" borderId="0" xfId="57" applyFont="1" applyAlignment="1">
      <alignment horizontal="right"/>
    </xf>
    <xf numFmtId="0" fontId="107" fillId="0" borderId="0" xfId="57" applyFont="1"/>
    <xf numFmtId="169" fontId="29" fillId="0" borderId="0" xfId="57" applyNumberFormat="1" applyFont="1"/>
    <xf numFmtId="169" fontId="54" fillId="0" borderId="0" xfId="3" applyNumberFormat="1" applyFont="1" applyAlignment="1">
      <alignment horizontal="center" vertical="center"/>
    </xf>
    <xf numFmtId="0" fontId="58" fillId="0" borderId="0" xfId="3" applyFont="1" applyAlignment="1">
      <alignment horizontal="right" vertical="center"/>
    </xf>
    <xf numFmtId="1" fontId="58" fillId="0" borderId="0" xfId="3" applyNumberFormat="1" applyFont="1" applyAlignment="1">
      <alignment horizontal="right" vertical="center"/>
    </xf>
    <xf numFmtId="168" fontId="58" fillId="0" borderId="0" xfId="3" applyNumberFormat="1" applyFont="1" applyAlignment="1">
      <alignment horizontal="right" vertical="center"/>
    </xf>
    <xf numFmtId="168" fontId="54" fillId="0" borderId="0" xfId="3" applyNumberFormat="1" applyFont="1" applyAlignment="1">
      <alignment vertical="center"/>
    </xf>
    <xf numFmtId="168" fontId="54" fillId="0" borderId="0" xfId="3" applyNumberFormat="1" applyFont="1" applyAlignment="1">
      <alignment horizontal="right"/>
    </xf>
    <xf numFmtId="0" fontId="109" fillId="0" borderId="0" xfId="3" applyFont="1" applyAlignment="1">
      <alignment horizontal="right"/>
    </xf>
    <xf numFmtId="168" fontId="58" fillId="0" borderId="0" xfId="3" applyNumberFormat="1" applyFont="1" applyAlignment="1">
      <alignment horizontal="right"/>
    </xf>
    <xf numFmtId="3" fontId="71" fillId="0" borderId="0" xfId="3" applyNumberFormat="1" applyFont="1"/>
    <xf numFmtId="166" fontId="32" fillId="0" borderId="0" xfId="1" applyNumberFormat="1" applyFont="1" applyFill="1" applyAlignment="1">
      <alignment horizontal="right"/>
    </xf>
    <xf numFmtId="169" fontId="72" fillId="0" borderId="0" xfId="15" applyNumberFormat="1" applyFont="1"/>
    <xf numFmtId="0" fontId="72" fillId="0" borderId="0" xfId="15" applyFont="1"/>
    <xf numFmtId="167" fontId="38" fillId="0" borderId="0" xfId="19" applyNumberFormat="1" applyFont="1"/>
    <xf numFmtId="0" fontId="38" fillId="0" borderId="0" xfId="19" applyFont="1"/>
    <xf numFmtId="0" fontId="71" fillId="0" borderId="0" xfId="3" applyFont="1"/>
    <xf numFmtId="0" fontId="54" fillId="3" borderId="0" xfId="0" applyFont="1" applyFill="1"/>
    <xf numFmtId="0" fontId="56" fillId="3" borderId="0" xfId="0" applyFont="1" applyFill="1"/>
    <xf numFmtId="1" fontId="60" fillId="0" borderId="0" xfId="89" applyFont="1" applyAlignment="1" applyProtection="1"/>
    <xf numFmtId="0" fontId="95" fillId="3" borderId="0" xfId="93" applyFont="1" applyFill="1" applyAlignment="1">
      <alignment horizontal="left" vertical="top" wrapText="1"/>
    </xf>
    <xf numFmtId="49" fontId="60" fillId="3" borderId="0" xfId="93" applyNumberFormat="1" applyFont="1" applyFill="1" applyAlignment="1">
      <alignment vertical="center" wrapText="1"/>
    </xf>
    <xf numFmtId="3" fontId="77" fillId="3" borderId="0" xfId="93" applyNumberFormat="1" applyFont="1" applyFill="1" applyAlignment="1">
      <alignment horizontal="right" wrapText="1"/>
    </xf>
    <xf numFmtId="3" fontId="77" fillId="3" borderId="0" xfId="93" applyNumberFormat="1" applyFont="1" applyFill="1"/>
    <xf numFmtId="0" fontId="60" fillId="0" borderId="0" xfId="1538" applyFont="1"/>
    <xf numFmtId="0" fontId="112" fillId="0" borderId="0" xfId="1538" applyFont="1" applyAlignment="1">
      <alignment horizontal="center" vertical="center"/>
    </xf>
    <xf numFmtId="49" fontId="177" fillId="0" borderId="0" xfId="1539" applyNumberFormat="1" applyFont="1" applyAlignment="1">
      <alignment vertical="top" wrapText="1"/>
    </xf>
    <xf numFmtId="49" fontId="113" fillId="0" borderId="0" xfId="1538" applyNumberFormat="1" applyFont="1" applyAlignment="1">
      <alignment vertical="center"/>
    </xf>
    <xf numFmtId="0" fontId="114" fillId="0" borderId="0" xfId="1538" applyFont="1"/>
    <xf numFmtId="0" fontId="74" fillId="0" borderId="0" xfId="1538" applyFont="1"/>
    <xf numFmtId="0" fontId="60" fillId="0" borderId="0" xfId="1538" applyFont="1" applyAlignment="1">
      <alignment horizontal="left" vertical="center"/>
    </xf>
    <xf numFmtId="0" fontId="74" fillId="0" borderId="0" xfId="1538" applyFont="1" applyAlignment="1">
      <alignment horizontal="center"/>
    </xf>
    <xf numFmtId="0" fontId="60" fillId="0" borderId="0" xfId="1538" applyFont="1" applyAlignment="1">
      <alignment horizontal="right" vertical="center"/>
    </xf>
    <xf numFmtId="0" fontId="60" fillId="0" borderId="0" xfId="1538" applyFont="1" applyAlignment="1">
      <alignment horizontal="left" vertical="center" indent="1"/>
    </xf>
    <xf numFmtId="0" fontId="115" fillId="0" borderId="0" xfId="1538" applyFont="1"/>
    <xf numFmtId="0" fontId="115" fillId="0" borderId="0" xfId="1538" applyFont="1" applyAlignment="1">
      <alignment horizontal="right" vertical="center"/>
    </xf>
    <xf numFmtId="0" fontId="115" fillId="0" borderId="0" xfId="1538" applyFont="1" applyAlignment="1">
      <alignment horizontal="left" vertical="center" indent="1"/>
    </xf>
    <xf numFmtId="49" fontId="112" fillId="0" borderId="0" xfId="1538" applyNumberFormat="1" applyFont="1" applyAlignment="1">
      <alignment vertical="center"/>
    </xf>
    <xf numFmtId="0" fontId="91" fillId="0" borderId="0" xfId="0" applyFont="1"/>
    <xf numFmtId="168" fontId="91" fillId="0" borderId="0" xfId="0" applyNumberFormat="1" applyFont="1"/>
    <xf numFmtId="169" fontId="91" fillId="0" borderId="0" xfId="0" applyNumberFormat="1" applyFont="1"/>
    <xf numFmtId="0" fontId="40" fillId="0" borderId="0" xfId="19" applyFont="1"/>
    <xf numFmtId="169" fontId="40" fillId="0" borderId="0" xfId="19" applyNumberFormat="1" applyFont="1"/>
    <xf numFmtId="0" fontId="40" fillId="0" borderId="0" xfId="19" applyFont="1" applyAlignment="1">
      <alignment horizontal="center"/>
    </xf>
    <xf numFmtId="167" fontId="40" fillId="0" borderId="0" xfId="19" applyNumberFormat="1" applyFont="1"/>
    <xf numFmtId="168" fontId="40" fillId="0" borderId="0" xfId="19" applyNumberFormat="1" applyFont="1"/>
    <xf numFmtId="167" fontId="40" fillId="0" borderId="0" xfId="19" applyNumberFormat="1" applyFont="1" applyAlignment="1">
      <alignment horizontal="right"/>
    </xf>
    <xf numFmtId="168" fontId="38" fillId="0" borderId="0" xfId="19" applyNumberFormat="1" applyFont="1"/>
    <xf numFmtId="0" fontId="58" fillId="0" borderId="0" xfId="0" applyFont="1"/>
    <xf numFmtId="0" fontId="38" fillId="0" borderId="0" xfId="0" applyFont="1"/>
    <xf numFmtId="168" fontId="38" fillId="0" borderId="0" xfId="0" applyNumberFormat="1" applyFont="1"/>
    <xf numFmtId="173" fontId="58" fillId="0" borderId="0" xfId="94" applyNumberFormat="1" applyFont="1"/>
    <xf numFmtId="0" fontId="58" fillId="0" borderId="0" xfId="3" applyFont="1" applyAlignment="1">
      <alignment vertical="top" wrapText="1"/>
    </xf>
    <xf numFmtId="169" fontId="69" fillId="0" borderId="0" xfId="15" applyNumberFormat="1" applyFont="1" applyAlignment="1">
      <alignment horizontal="center" vertical="center"/>
    </xf>
    <xf numFmtId="3" fontId="58" fillId="0" borderId="0" xfId="0" applyNumberFormat="1" applyFont="1"/>
    <xf numFmtId="170" fontId="58" fillId="0" borderId="0" xfId="0" applyNumberFormat="1" applyFont="1"/>
    <xf numFmtId="168" fontId="58" fillId="0" borderId="0" xfId="0" applyNumberFormat="1" applyFont="1"/>
    <xf numFmtId="2" fontId="58" fillId="0" borderId="0" xfId="0" applyNumberFormat="1" applyFont="1"/>
    <xf numFmtId="169" fontId="58" fillId="0" borderId="0" xfId="0" applyNumberFormat="1" applyFont="1"/>
    <xf numFmtId="3" fontId="75" fillId="0" borderId="0" xfId="3" applyNumberFormat="1" applyFont="1"/>
    <xf numFmtId="2" fontId="58" fillId="0" borderId="0" xfId="3" applyNumberFormat="1" applyFont="1"/>
    <xf numFmtId="1" fontId="58" fillId="0" borderId="0" xfId="3" applyNumberFormat="1" applyFont="1" applyAlignment="1">
      <alignment horizontal="right"/>
    </xf>
    <xf numFmtId="3" fontId="58" fillId="0" borderId="0" xfId="3" applyNumberFormat="1" applyFont="1" applyAlignment="1">
      <alignment horizontal="right"/>
    </xf>
    <xf numFmtId="172" fontId="58" fillId="0" borderId="0" xfId="3" applyNumberFormat="1" applyFont="1"/>
    <xf numFmtId="0" fontId="91" fillId="0" borderId="0" xfId="94" applyFont="1"/>
    <xf numFmtId="0" fontId="179" fillId="0" borderId="0" xfId="3" applyFont="1" applyAlignment="1">
      <alignment vertical="center"/>
    </xf>
    <xf numFmtId="0" fontId="172" fillId="0" borderId="0" xfId="93" applyFont="1"/>
    <xf numFmtId="3" fontId="172" fillId="0" borderId="0" xfId="93" applyNumberFormat="1" applyFont="1"/>
    <xf numFmtId="0" fontId="58" fillId="0" borderId="0" xfId="93" applyFont="1"/>
    <xf numFmtId="1" fontId="58" fillId="0" borderId="0" xfId="93" applyNumberFormat="1" applyFont="1" applyAlignment="1">
      <alignment horizontal="right"/>
    </xf>
    <xf numFmtId="3" fontId="58" fillId="0" borderId="0" xfId="93" applyNumberFormat="1" applyFont="1"/>
    <xf numFmtId="1" fontId="58" fillId="0" borderId="0" xfId="93" applyNumberFormat="1" applyFont="1"/>
    <xf numFmtId="0" fontId="176" fillId="0" borderId="0" xfId="1539" applyFont="1" applyAlignment="1">
      <alignment horizontal="left" vertical="center" wrapText="1"/>
    </xf>
    <xf numFmtId="0" fontId="54" fillId="0" borderId="0" xfId="0" applyFont="1" applyAlignment="1">
      <alignment horizontal="center" wrapText="1"/>
    </xf>
    <xf numFmtId="0" fontId="112" fillId="0" borderId="0" xfId="1538" applyFont="1" applyAlignment="1">
      <alignment horizontal="left" vertical="center"/>
    </xf>
    <xf numFmtId="0" fontId="182" fillId="0" borderId="0" xfId="3" applyFont="1" applyAlignment="1">
      <alignment horizontal="right"/>
    </xf>
    <xf numFmtId="0" fontId="181" fillId="0" borderId="0" xfId="0" applyFont="1"/>
    <xf numFmtId="0" fontId="114" fillId="0" borderId="0" xfId="15" applyFont="1"/>
    <xf numFmtId="0" fontId="184" fillId="0" borderId="0" xfId="15" applyFont="1" applyAlignment="1">
      <alignment vertical="center"/>
    </xf>
    <xf numFmtId="0" fontId="185" fillId="0" borderId="0" xfId="3" applyFont="1"/>
    <xf numFmtId="0" fontId="184" fillId="0" borderId="0" xfId="19" applyFont="1" applyAlignment="1">
      <alignment vertical="center"/>
    </xf>
    <xf numFmtId="0" fontId="183" fillId="0" borderId="0" xfId="3" applyFont="1" applyAlignment="1">
      <alignment horizontal="right"/>
    </xf>
    <xf numFmtId="0" fontId="186" fillId="0" borderId="0" xfId="3" applyFont="1"/>
    <xf numFmtId="0" fontId="185" fillId="0" borderId="0" xfId="19" applyFont="1"/>
    <xf numFmtId="169" fontId="185" fillId="0" borderId="0" xfId="19" applyNumberFormat="1" applyFont="1"/>
    <xf numFmtId="0" fontId="54" fillId="0" borderId="0" xfId="15" applyFont="1" applyAlignment="1">
      <alignment horizontal="center" wrapText="1"/>
    </xf>
    <xf numFmtId="169" fontId="77" fillId="0" borderId="0" xfId="56" applyNumberFormat="1" applyFont="1" applyAlignment="1">
      <alignment horizontal="center" wrapText="1"/>
    </xf>
    <xf numFmtId="0" fontId="54" fillId="0" borderId="0" xfId="94" applyFont="1" applyAlignment="1">
      <alignment horizontal="center" vertical="center"/>
    </xf>
    <xf numFmtId="0" fontId="31" fillId="0" borderId="0" xfId="3" applyFont="1" applyAlignment="1">
      <alignment horizontal="left" vertical="top" wrapText="1"/>
    </xf>
    <xf numFmtId="0" fontId="67" fillId="3" borderId="13" xfId="3" applyFont="1" applyFill="1" applyBorder="1" applyAlignment="1">
      <alignment horizontal="right" vertical="top" wrapText="1"/>
    </xf>
    <xf numFmtId="0" fontId="54" fillId="3" borderId="13" xfId="3" applyFont="1" applyFill="1" applyBorder="1" applyAlignment="1">
      <alignment horizontal="left"/>
    </xf>
    <xf numFmtId="0" fontId="67" fillId="3" borderId="13" xfId="3" applyFont="1" applyFill="1" applyBorder="1" applyAlignment="1">
      <alignment horizontal="left"/>
    </xf>
    <xf numFmtId="0" fontId="59" fillId="0" borderId="0" xfId="0" applyFont="1" applyAlignment="1">
      <alignment horizontal="center"/>
    </xf>
    <xf numFmtId="0" fontId="54" fillId="3" borderId="13" xfId="0" applyFont="1" applyFill="1" applyBorder="1"/>
    <xf numFmtId="0" fontId="54" fillId="3" borderId="13" xfId="0" applyFont="1" applyFill="1" applyBorder="1" applyAlignment="1">
      <alignment horizontal="center"/>
    </xf>
    <xf numFmtId="0" fontId="54" fillId="0" borderId="2" xfId="0" applyFont="1" applyBorder="1"/>
    <xf numFmtId="169" fontId="54" fillId="0" borderId="2" xfId="0" applyNumberFormat="1" applyFont="1" applyBorder="1"/>
    <xf numFmtId="0" fontId="54" fillId="0" borderId="0" xfId="15" applyFont="1" applyAlignment="1">
      <alignment vertical="center"/>
    </xf>
    <xf numFmtId="0" fontId="54" fillId="0" borderId="0" xfId="15" applyFont="1" applyAlignment="1">
      <alignment horizontal="center" vertical="center"/>
    </xf>
    <xf numFmtId="0" fontId="67" fillId="3" borderId="0" xfId="19" applyFont="1" applyFill="1" applyAlignment="1">
      <alignment horizontal="left" wrapText="1"/>
    </xf>
    <xf numFmtId="169" fontId="88" fillId="69" borderId="0" xfId="3" applyNumberFormat="1" applyFont="1" applyFill="1" applyAlignment="1">
      <alignment horizontal="center" vertical="center" wrapText="1"/>
    </xf>
    <xf numFmtId="169" fontId="88" fillId="70" borderId="0" xfId="3" applyNumberFormat="1" applyFont="1" applyFill="1" applyAlignment="1">
      <alignment horizontal="center" vertical="center" wrapText="1"/>
    </xf>
    <xf numFmtId="169" fontId="88" fillId="71" borderId="0" xfId="3" applyNumberFormat="1" applyFont="1" applyFill="1" applyAlignment="1">
      <alignment horizontal="center" vertical="center" wrapText="1"/>
    </xf>
    <xf numFmtId="169" fontId="88" fillId="72" borderId="0" xfId="3" applyNumberFormat="1" applyFont="1" applyFill="1" applyAlignment="1">
      <alignment horizontal="center" vertical="center" wrapText="1"/>
    </xf>
    <xf numFmtId="168" fontId="88" fillId="72" borderId="0" xfId="3" applyNumberFormat="1" applyFont="1" applyFill="1" applyAlignment="1">
      <alignment horizontal="center" vertical="center"/>
    </xf>
    <xf numFmtId="169" fontId="71" fillId="71" borderId="0" xfId="3" applyNumberFormat="1" applyFont="1" applyFill="1" applyAlignment="1">
      <alignment horizontal="center" vertical="center"/>
    </xf>
    <xf numFmtId="169" fontId="72" fillId="73" borderId="0" xfId="3" applyNumberFormat="1" applyFont="1" applyFill="1" applyAlignment="1">
      <alignment horizontal="center" vertical="center" wrapText="1"/>
    </xf>
    <xf numFmtId="168" fontId="88" fillId="74" borderId="0" xfId="3" applyNumberFormat="1" applyFont="1" applyFill="1" applyAlignment="1">
      <alignment horizontal="center" vertical="center"/>
    </xf>
    <xf numFmtId="169" fontId="88" fillId="74" borderId="5" xfId="3" applyNumberFormat="1" applyFont="1" applyFill="1" applyBorder="1" applyAlignment="1">
      <alignment horizontal="center" vertical="center" wrapText="1"/>
    </xf>
    <xf numFmtId="169" fontId="88" fillId="74" borderId="0" xfId="3" applyNumberFormat="1" applyFont="1" applyFill="1" applyAlignment="1">
      <alignment horizontal="center" vertical="center" wrapText="1"/>
    </xf>
    <xf numFmtId="169" fontId="57" fillId="68" borderId="0" xfId="3" applyNumberFormat="1" applyFont="1" applyFill="1" applyAlignment="1">
      <alignment horizontal="center" vertical="center" wrapText="1"/>
    </xf>
    <xf numFmtId="16" fontId="189" fillId="0" borderId="0" xfId="3" applyNumberFormat="1" applyFont="1" applyAlignment="1">
      <alignment horizontal="right" vertical="center" wrapText="1"/>
    </xf>
    <xf numFmtId="169" fontId="189" fillId="0" borderId="0" xfId="3" applyNumberFormat="1" applyFont="1" applyAlignment="1">
      <alignment horizontal="center" wrapText="1"/>
    </xf>
    <xf numFmtId="169" fontId="183" fillId="0" borderId="0" xfId="3" applyNumberFormat="1" applyFont="1" applyAlignment="1">
      <alignment horizontal="center" wrapText="1"/>
    </xf>
    <xf numFmtId="0" fontId="67" fillId="0" borderId="0" xfId="3" applyFont="1" applyAlignment="1">
      <alignment vertical="top" wrapText="1"/>
    </xf>
    <xf numFmtId="0" fontId="68" fillId="0" borderId="0" xfId="3" applyFont="1" applyAlignment="1">
      <alignment horizontal="left" vertical="top" wrapText="1"/>
    </xf>
    <xf numFmtId="0" fontId="54" fillId="0" borderId="29" xfId="3" applyFont="1" applyBorder="1" applyAlignment="1">
      <alignment horizontal="left"/>
    </xf>
    <xf numFmtId="3" fontId="54" fillId="0" borderId="29" xfId="3" applyNumberFormat="1" applyFont="1" applyBorder="1" applyAlignment="1">
      <alignment vertical="center"/>
    </xf>
    <xf numFmtId="0" fontId="54" fillId="0" borderId="2" xfId="3" applyFont="1" applyBorder="1" applyAlignment="1">
      <alignment horizontal="left"/>
    </xf>
    <xf numFmtId="3" fontId="54" fillId="0" borderId="2" xfId="3" applyNumberFormat="1" applyFont="1" applyBorder="1" applyAlignment="1">
      <alignment vertical="center"/>
    </xf>
    <xf numFmtId="0" fontId="80" fillId="0" borderId="0" xfId="0" applyFont="1" applyAlignment="1">
      <alignment horizontal="left" vertical="center" wrapText="1"/>
    </xf>
    <xf numFmtId="3" fontId="54" fillId="3" borderId="0" xfId="0" applyNumberFormat="1" applyFont="1" applyFill="1" applyAlignment="1">
      <alignment horizontal="right" vertical="center"/>
    </xf>
    <xf numFmtId="0" fontId="54" fillId="3" borderId="0" xfId="0" applyFont="1" applyFill="1" applyAlignment="1">
      <alignment horizontal="right" vertical="center"/>
    </xf>
    <xf numFmtId="0" fontId="54" fillId="3" borderId="0" xfId="0" applyFont="1" applyFill="1" applyAlignment="1">
      <alignment vertical="center" wrapText="1"/>
    </xf>
    <xf numFmtId="3" fontId="76" fillId="3" borderId="0" xfId="0" applyNumberFormat="1" applyFont="1" applyFill="1" applyAlignment="1">
      <alignment horizontal="right" vertical="center"/>
    </xf>
    <xf numFmtId="3" fontId="76" fillId="3" borderId="0" xfId="0" applyNumberFormat="1" applyFont="1" applyFill="1" applyAlignment="1">
      <alignment vertical="center"/>
    </xf>
    <xf numFmtId="3" fontId="76" fillId="3" borderId="0" xfId="0" applyNumberFormat="1" applyFont="1" applyFill="1" applyAlignment="1">
      <alignment vertical="center" wrapText="1"/>
    </xf>
    <xf numFmtId="0" fontId="54" fillId="3" borderId="0" xfId="0" applyFont="1" applyFill="1" applyAlignment="1">
      <alignment vertical="center"/>
    </xf>
    <xf numFmtId="0" fontId="100" fillId="3" borderId="0" xfId="0" applyFont="1" applyFill="1" applyAlignment="1">
      <alignment vertical="center" wrapText="1"/>
    </xf>
    <xf numFmtId="3" fontId="98" fillId="3" borderId="0" xfId="0" applyNumberFormat="1" applyFont="1" applyFill="1" applyAlignment="1">
      <alignment vertical="center" wrapText="1"/>
    </xf>
    <xf numFmtId="3" fontId="98" fillId="3" borderId="0" xfId="0" applyNumberFormat="1" applyFont="1" applyFill="1" applyAlignment="1">
      <alignment vertical="center"/>
    </xf>
    <xf numFmtId="0" fontId="101" fillId="3" borderId="0" xfId="0" applyFont="1" applyFill="1" applyAlignment="1">
      <alignment vertical="center"/>
    </xf>
    <xf numFmtId="0" fontId="67" fillId="3" borderId="13" xfId="3" applyFont="1" applyFill="1" applyBorder="1" applyAlignment="1">
      <alignment horizontal="right" textRotation="90" wrapText="1"/>
    </xf>
    <xf numFmtId="0" fontId="63" fillId="0" borderId="0" xfId="15" applyFont="1"/>
    <xf numFmtId="3" fontId="54" fillId="0" borderId="29" xfId="0" applyNumberFormat="1" applyFont="1" applyBorder="1" applyAlignment="1">
      <alignment horizontal="right" vertical="center" wrapText="1"/>
    </xf>
    <xf numFmtId="0" fontId="54" fillId="0" borderId="0" xfId="0" applyFont="1" applyAlignment="1">
      <alignment horizontal="left" vertical="center" wrapText="1"/>
    </xf>
    <xf numFmtId="0" fontId="77" fillId="0" borderId="0" xfId="93" applyFont="1" applyAlignment="1">
      <alignment horizontal="center"/>
    </xf>
    <xf numFmtId="0" fontId="114" fillId="0" borderId="0" xfId="0" applyFont="1"/>
    <xf numFmtId="0" fontId="74" fillId="3" borderId="0" xfId="0" applyFont="1" applyFill="1" applyAlignment="1">
      <alignment horizontal="right"/>
    </xf>
    <xf numFmtId="0" fontId="67" fillId="0" borderId="0" xfId="3" applyFont="1" applyAlignment="1">
      <alignment horizontal="left" vertical="top" wrapText="1"/>
    </xf>
    <xf numFmtId="0" fontId="171" fillId="3" borderId="0" xfId="3" applyFont="1" applyFill="1"/>
    <xf numFmtId="0" fontId="181" fillId="0" borderId="0" xfId="57" applyFont="1"/>
    <xf numFmtId="0" fontId="85" fillId="0" borderId="0" xfId="57" applyFont="1" applyAlignment="1">
      <alignment horizontal="left" vertical="center" wrapText="1"/>
    </xf>
    <xf numFmtId="0" fontId="85" fillId="0" borderId="0" xfId="57" applyFont="1" applyAlignment="1">
      <alignment vertical="center"/>
    </xf>
    <xf numFmtId="0" fontId="108" fillId="0" borderId="0" xfId="57" applyFont="1" applyAlignment="1">
      <alignment horizontal="left" vertical="center" wrapText="1"/>
    </xf>
    <xf numFmtId="167" fontId="54" fillId="3" borderId="29" xfId="19" applyNumberFormat="1" applyFont="1" applyFill="1" applyBorder="1" applyAlignment="1">
      <alignment horizontal="right"/>
    </xf>
    <xf numFmtId="167" fontId="54" fillId="0" borderId="2" xfId="19" applyNumberFormat="1" applyFont="1" applyBorder="1" applyAlignment="1">
      <alignment horizontal="right"/>
    </xf>
    <xf numFmtId="0" fontId="67" fillId="3" borderId="0" xfId="19" applyFont="1" applyFill="1" applyAlignment="1">
      <alignment horizontal="right"/>
    </xf>
    <xf numFmtId="2" fontId="91" fillId="0" borderId="0" xfId="0" applyNumberFormat="1" applyFont="1"/>
    <xf numFmtId="0" fontId="67" fillId="3" borderId="13" xfId="0" applyFont="1" applyFill="1" applyBorder="1" applyAlignment="1">
      <alignment horizontal="right"/>
    </xf>
    <xf numFmtId="0" fontId="80" fillId="0" borderId="0" xfId="3" applyFont="1" applyAlignment="1">
      <alignment horizontal="left" vertical="center"/>
    </xf>
    <xf numFmtId="0" fontId="54" fillId="0" borderId="0" xfId="19" applyFont="1" applyAlignment="1">
      <alignment horizontal="left"/>
    </xf>
    <xf numFmtId="0" fontId="54" fillId="3" borderId="29" xfId="19" applyFont="1" applyFill="1" applyBorder="1" applyAlignment="1">
      <alignment horizontal="left"/>
    </xf>
    <xf numFmtId="0" fontId="54" fillId="0" borderId="2" xfId="19" applyFont="1" applyBorder="1" applyAlignment="1">
      <alignment horizontal="left"/>
    </xf>
    <xf numFmtId="0" fontId="54" fillId="0" borderId="29" xfId="19" applyFont="1" applyBorder="1" applyAlignment="1">
      <alignment horizontal="left"/>
    </xf>
    <xf numFmtId="167" fontId="54" fillId="0" borderId="29" xfId="19" applyNumberFormat="1" applyFont="1" applyBorder="1" applyAlignment="1">
      <alignment horizontal="right"/>
    </xf>
    <xf numFmtId="0" fontId="67" fillId="3" borderId="2" xfId="19" applyFont="1" applyFill="1" applyBorder="1"/>
    <xf numFmtId="0" fontId="54" fillId="3" borderId="0" xfId="19" applyFont="1" applyFill="1" applyAlignment="1">
      <alignment wrapText="1"/>
    </xf>
    <xf numFmtId="0" fontId="67" fillId="3" borderId="2" xfId="3" applyFont="1" applyFill="1" applyBorder="1" applyAlignment="1">
      <alignment horizontal="right" textRotation="90" wrapText="1"/>
    </xf>
    <xf numFmtId="2" fontId="29" fillId="0" borderId="0" xfId="0" applyNumberFormat="1" applyFont="1"/>
    <xf numFmtId="174" fontId="38" fillId="0" borderId="0" xfId="0" applyNumberFormat="1" applyFont="1"/>
    <xf numFmtId="169" fontId="38" fillId="0" borderId="0" xfId="0" applyNumberFormat="1" applyFont="1"/>
    <xf numFmtId="14" fontId="67" fillId="3" borderId="13" xfId="3" applyNumberFormat="1" applyFont="1" applyFill="1" applyBorder="1" applyAlignment="1">
      <alignment horizontal="right" textRotation="90" wrapText="1"/>
    </xf>
    <xf numFmtId="0" fontId="85" fillId="0" borderId="0" xfId="3" applyFont="1" applyAlignment="1">
      <alignment horizontal="left" vertical="center"/>
    </xf>
    <xf numFmtId="0" fontId="96" fillId="0" borderId="0" xfId="3" applyFont="1" applyAlignment="1">
      <alignment horizontal="right" vertical="center"/>
    </xf>
    <xf numFmtId="0" fontId="54" fillId="0" borderId="29" xfId="0" applyFont="1" applyBorder="1" applyAlignment="1">
      <alignment horizontal="left" vertical="center" wrapText="1"/>
    </xf>
    <xf numFmtId="0" fontId="54" fillId="0" borderId="2" xfId="0" applyFont="1" applyBorder="1" applyAlignment="1">
      <alignment horizontal="left" vertical="center" wrapText="1"/>
    </xf>
    <xf numFmtId="3" fontId="54" fillId="0" borderId="2" xfId="0" applyNumberFormat="1" applyFont="1" applyBorder="1" applyAlignment="1">
      <alignment vertical="center" wrapText="1"/>
    </xf>
    <xf numFmtId="0" fontId="85" fillId="0" borderId="0" xfId="0" applyFont="1" applyAlignment="1">
      <alignment horizontal="left" vertical="center" wrapText="1"/>
    </xf>
    <xf numFmtId="0" fontId="63" fillId="0" borderId="0" xfId="3" applyFont="1" applyAlignment="1">
      <alignment horizontal="right" vertical="center"/>
    </xf>
    <xf numFmtId="0" fontId="67" fillId="3" borderId="13" xfId="3" applyFont="1" applyFill="1" applyBorder="1" applyAlignment="1">
      <alignment horizontal="left" textRotation="90"/>
    </xf>
    <xf numFmtId="0" fontId="54" fillId="0" borderId="29" xfId="3" applyFont="1" applyBorder="1"/>
    <xf numFmtId="3" fontId="67" fillId="0" borderId="29" xfId="0" applyNumberFormat="1" applyFont="1" applyBorder="1" applyAlignment="1">
      <alignment horizontal="right" vertical="center" wrapText="1"/>
    </xf>
    <xf numFmtId="3" fontId="67" fillId="0" borderId="0" xfId="0" applyNumberFormat="1" applyFont="1" applyAlignment="1">
      <alignment horizontal="right" vertical="center" wrapText="1"/>
    </xf>
    <xf numFmtId="3" fontId="67" fillId="0" borderId="0" xfId="0" applyNumberFormat="1" applyFont="1" applyAlignment="1">
      <alignment vertical="center"/>
    </xf>
    <xf numFmtId="3" fontId="67" fillId="0" borderId="2" xfId="0" applyNumberFormat="1" applyFont="1" applyBorder="1" applyAlignment="1">
      <alignment vertical="center" wrapText="1"/>
    </xf>
    <xf numFmtId="0" fontId="67" fillId="3" borderId="2" xfId="3" applyFont="1" applyFill="1" applyBorder="1" applyAlignment="1">
      <alignment textRotation="90"/>
    </xf>
    <xf numFmtId="0" fontId="67" fillId="3" borderId="13" xfId="0" applyFont="1" applyFill="1" applyBorder="1" applyAlignment="1">
      <alignment horizontal="center"/>
    </xf>
    <xf numFmtId="14" fontId="67" fillId="3" borderId="0" xfId="3" applyNumberFormat="1" applyFont="1" applyFill="1" applyAlignment="1">
      <alignment horizontal="left" textRotation="90" wrapText="1"/>
    </xf>
    <xf numFmtId="49" fontId="59" fillId="0" borderId="29" xfId="3" applyNumberFormat="1" applyFont="1" applyBorder="1" applyAlignment="1">
      <alignment horizontal="right"/>
    </xf>
    <xf numFmtId="2" fontId="74" fillId="0" borderId="29" xfId="3" applyNumberFormat="1" applyFont="1" applyBorder="1" applyAlignment="1">
      <alignment horizontal="center" vertical="top"/>
    </xf>
    <xf numFmtId="0" fontId="60" fillId="0" borderId="29" xfId="3" applyFont="1" applyBorder="1"/>
    <xf numFmtId="49" fontId="54" fillId="0" borderId="29" xfId="3" applyNumberFormat="1" applyFont="1" applyBorder="1"/>
    <xf numFmtId="3" fontId="54" fillId="0" borderId="2" xfId="0" applyNumberFormat="1" applyFont="1" applyBorder="1" applyAlignment="1">
      <alignment horizontal="right" vertical="center" wrapText="1"/>
    </xf>
    <xf numFmtId="3" fontId="67" fillId="0" borderId="2" xfId="0" applyNumberFormat="1" applyFont="1" applyBorder="1" applyAlignment="1">
      <alignment horizontal="right" vertical="center" wrapText="1"/>
    </xf>
    <xf numFmtId="3" fontId="54" fillId="0" borderId="29" xfId="0" applyNumberFormat="1" applyFont="1" applyBorder="1" applyAlignment="1">
      <alignment vertical="center" wrapText="1"/>
    </xf>
    <xf numFmtId="3" fontId="67" fillId="0" borderId="29" xfId="0" applyNumberFormat="1" applyFont="1" applyBorder="1" applyAlignment="1">
      <alignment vertical="center" wrapText="1"/>
    </xf>
    <xf numFmtId="0" fontId="194" fillId="0" borderId="0" xfId="15" applyFont="1" applyAlignment="1">
      <alignment horizontal="left"/>
    </xf>
    <xf numFmtId="166" fontId="54" fillId="0" borderId="0" xfId="1" applyNumberFormat="1" applyFont="1" applyFill="1" applyBorder="1" applyAlignment="1"/>
    <xf numFmtId="0" fontId="112" fillId="0" borderId="0" xfId="57" applyFont="1"/>
    <xf numFmtId="0" fontId="194" fillId="0" borderId="0" xfId="57" applyFont="1"/>
    <xf numFmtId="0" fontId="60" fillId="0" borderId="0" xfId="57" applyFont="1" applyAlignment="1">
      <alignment vertical="center"/>
    </xf>
    <xf numFmtId="0" fontId="2" fillId="0" borderId="0" xfId="93" applyFont="1"/>
    <xf numFmtId="3" fontId="2" fillId="0" borderId="0" xfId="93" applyNumberFormat="1" applyFont="1"/>
    <xf numFmtId="1" fontId="2" fillId="0" borderId="0" xfId="93" applyNumberFormat="1" applyFont="1"/>
    <xf numFmtId="166" fontId="194" fillId="0" borderId="0" xfId="1" applyNumberFormat="1" applyFont="1" applyFill="1" applyBorder="1" applyAlignment="1"/>
    <xf numFmtId="0" fontId="54" fillId="0" borderId="0" xfId="0" applyFont="1" applyAlignment="1">
      <alignment vertical="center"/>
    </xf>
    <xf numFmtId="0" fontId="194" fillId="3" borderId="13" xfId="0" applyFont="1" applyFill="1" applyBorder="1" applyAlignment="1"/>
    <xf numFmtId="0" fontId="194" fillId="0" borderId="0" xfId="57" applyFont="1" applyAlignment="1">
      <alignment vertical="center"/>
    </xf>
    <xf numFmtId="0" fontId="194" fillId="0" borderId="0" xfId="57" applyFont="1" applyAlignment="1"/>
    <xf numFmtId="3" fontId="194" fillId="0" borderId="0" xfId="3" applyNumberFormat="1" applyFont="1" applyAlignment="1"/>
    <xf numFmtId="3" fontId="112" fillId="0" borderId="0" xfId="3" applyNumberFormat="1" applyFont="1" applyAlignment="1"/>
    <xf numFmtId="0" fontId="194" fillId="0" borderId="0" xfId="3" applyFont="1" applyAlignment="1"/>
    <xf numFmtId="3" fontId="54" fillId="0" borderId="0" xfId="3" applyNumberFormat="1" applyFont="1" applyAlignment="1"/>
    <xf numFmtId="0" fontId="54" fillId="0" borderId="0" xfId="3" applyFont="1" applyAlignment="1"/>
    <xf numFmtId="3" fontId="194" fillId="0" borderId="0" xfId="3" applyNumberFormat="1" applyFont="1" applyAlignment="1">
      <alignment vertical="center"/>
    </xf>
    <xf numFmtId="0" fontId="194" fillId="0" borderId="0" xfId="0" applyFont="1" applyAlignment="1">
      <alignment wrapText="1"/>
    </xf>
    <xf numFmtId="0" fontId="60" fillId="0" borderId="0" xfId="0" applyFont="1" applyAlignment="1"/>
    <xf numFmtId="0" fontId="85" fillId="0" borderId="0" xfId="0" applyFont="1" applyAlignment="1">
      <alignment vertical="center" wrapText="1"/>
    </xf>
    <xf numFmtId="0" fontId="54" fillId="0" borderId="0" xfId="3" applyFont="1" applyFill="1"/>
    <xf numFmtId="0" fontId="27" fillId="0" borderId="0" xfId="0" applyFont="1" applyFill="1" applyAlignment="1">
      <alignment horizontal="center" vertical="center"/>
    </xf>
    <xf numFmtId="4" fontId="41" fillId="0" borderId="0" xfId="3" applyNumberFormat="1" applyFont="1" applyFill="1" applyAlignment="1">
      <alignment horizontal="center" vertical="center"/>
    </xf>
    <xf numFmtId="0" fontId="41" fillId="0" borderId="0" xfId="3" applyFont="1" applyFill="1" applyAlignment="1">
      <alignment horizontal="center" vertical="center"/>
    </xf>
    <xf numFmtId="4" fontId="42" fillId="0" borderId="0" xfId="3" applyNumberFormat="1" applyFont="1" applyFill="1" applyAlignment="1">
      <alignment horizontal="center" vertical="center"/>
    </xf>
    <xf numFmtId="0" fontId="32" fillId="0" borderId="0" xfId="3" applyFont="1" applyFill="1"/>
    <xf numFmtId="3" fontId="58" fillId="0" borderId="0" xfId="1" applyNumberFormat="1" applyFont="1" applyFill="1" applyBorder="1"/>
    <xf numFmtId="0" fontId="60" fillId="0" borderId="0" xfId="15" applyFont="1" applyAlignment="1">
      <alignment horizontal="center"/>
    </xf>
    <xf numFmtId="0" fontId="196" fillId="0" borderId="0" xfId="3" applyFont="1"/>
    <xf numFmtId="0" fontId="196" fillId="0" borderId="0" xfId="3" applyFont="1" applyAlignment="1">
      <alignment horizontal="left"/>
    </xf>
    <xf numFmtId="0" fontId="170" fillId="0" borderId="0" xfId="3" applyFont="1" applyAlignment="1">
      <alignment vertical="top" wrapText="1"/>
    </xf>
    <xf numFmtId="0" fontId="53" fillId="0" borderId="0" xfId="3" applyFont="1" applyAlignment="1">
      <alignment vertical="top" wrapText="1"/>
    </xf>
    <xf numFmtId="0" fontId="53" fillId="0" borderId="0" xfId="0" applyFont="1" applyAlignment="1">
      <alignment vertical="top" wrapText="1"/>
    </xf>
    <xf numFmtId="0" fontId="203" fillId="0" borderId="0" xfId="3" applyFont="1"/>
    <xf numFmtId="0" fontId="203" fillId="0" borderId="0" xfId="3" applyFont="1" applyAlignment="1">
      <alignment horizontal="left"/>
    </xf>
    <xf numFmtId="0" fontId="203" fillId="0" borderId="0" xfId="0" applyFont="1"/>
    <xf numFmtId="0" fontId="204" fillId="0" borderId="0" xfId="0" applyFont="1"/>
    <xf numFmtId="0" fontId="204" fillId="0" borderId="0" xfId="0" applyFont="1" applyAlignment="1">
      <alignment horizontal="right"/>
    </xf>
    <xf numFmtId="0" fontId="205" fillId="0" borderId="0" xfId="0" applyFont="1"/>
    <xf numFmtId="0" fontId="199" fillId="0" borderId="0" xfId="0" applyFont="1" applyAlignment="1">
      <alignment horizontal="left" vertical="center"/>
    </xf>
    <xf numFmtId="0" fontId="203" fillId="0" borderId="0" xfId="15" applyFont="1"/>
    <xf numFmtId="0" fontId="207" fillId="0" borderId="0" xfId="15" applyFont="1"/>
    <xf numFmtId="0" fontId="204" fillId="0" borderId="0" xfId="15" applyFont="1"/>
    <xf numFmtId="0" fontId="208" fillId="0" borderId="0" xfId="15" applyFont="1" applyAlignment="1">
      <alignment horizontal="left" vertical="center"/>
    </xf>
    <xf numFmtId="0" fontId="206" fillId="0" borderId="0" xfId="3" applyFont="1" applyAlignment="1">
      <alignment horizontal="right"/>
    </xf>
    <xf numFmtId="0" fontId="204" fillId="0" borderId="0" xfId="15" applyFont="1" applyAlignment="1">
      <alignment horizontal="center" vertical="center"/>
    </xf>
    <xf numFmtId="0" fontId="209" fillId="0" borderId="0" xfId="3" applyFont="1" applyAlignment="1">
      <alignment horizontal="left" vertical="center"/>
    </xf>
    <xf numFmtId="0" fontId="181" fillId="0" borderId="0" xfId="3" applyFont="1" applyAlignment="1">
      <alignment vertical="center"/>
    </xf>
    <xf numFmtId="0" fontId="205" fillId="0" borderId="0" xfId="19" applyFont="1" applyAlignment="1">
      <alignment vertical="center"/>
    </xf>
    <xf numFmtId="0" fontId="211" fillId="0" borderId="0" xfId="3" applyFont="1"/>
    <xf numFmtId="0" fontId="205" fillId="0" borderId="0" xfId="3" applyFont="1" applyAlignment="1">
      <alignment vertical="center"/>
    </xf>
    <xf numFmtId="0" fontId="204" fillId="0" borderId="0" xfId="3" applyFont="1"/>
    <xf numFmtId="0" fontId="196" fillId="0" borderId="0" xfId="57" applyFont="1"/>
    <xf numFmtId="0" fontId="205" fillId="0" borderId="0" xfId="15" applyFont="1" applyAlignment="1">
      <alignment vertical="center"/>
    </xf>
    <xf numFmtId="0" fontId="206" fillId="0" borderId="0" xfId="15" applyFont="1" applyAlignment="1">
      <alignment horizontal="right"/>
    </xf>
    <xf numFmtId="0" fontId="188" fillId="0" borderId="0" xfId="3" applyFont="1" applyAlignment="1">
      <alignment vertical="center"/>
    </xf>
    <xf numFmtId="0" fontId="67" fillId="0" borderId="0" xfId="0" applyFont="1" applyBorder="1" applyAlignment="1">
      <alignment horizontal="left"/>
    </xf>
    <xf numFmtId="3" fontId="67" fillId="0" borderId="0" xfId="0" applyNumberFormat="1" applyFont="1" applyBorder="1" applyAlignment="1">
      <alignment horizontal="right"/>
    </xf>
    <xf numFmtId="0" fontId="54" fillId="0" borderId="0" xfId="0" applyFont="1" applyBorder="1"/>
    <xf numFmtId="3" fontId="54" fillId="0" borderId="0" xfId="0" applyNumberFormat="1" applyFont="1" applyBorder="1"/>
    <xf numFmtId="169" fontId="54" fillId="0" borderId="0" xfId="0" applyNumberFormat="1" applyFont="1" applyBorder="1"/>
    <xf numFmtId="0" fontId="212" fillId="0" borderId="0" xfId="3" applyFont="1" applyAlignment="1">
      <alignment horizontal="center" vertical="center"/>
    </xf>
    <xf numFmtId="0" fontId="213" fillId="0" borderId="0" xfId="3" applyFont="1"/>
    <xf numFmtId="0" fontId="67" fillId="3" borderId="0" xfId="3" applyFont="1" applyFill="1" applyBorder="1" applyAlignment="1">
      <alignment horizontal="center" vertical="center"/>
    </xf>
    <xf numFmtId="0" fontId="54" fillId="3" borderId="0" xfId="3" applyFont="1" applyFill="1" applyBorder="1" applyAlignment="1">
      <alignment horizontal="right"/>
    </xf>
    <xf numFmtId="169" fontId="54" fillId="3" borderId="0" xfId="3" applyNumberFormat="1" applyFont="1" applyFill="1" applyBorder="1" applyAlignment="1">
      <alignment horizontal="right"/>
    </xf>
    <xf numFmtId="169" fontId="54" fillId="3" borderId="0" xfId="3" applyNumberFormat="1" applyFont="1" applyFill="1" applyBorder="1" applyAlignment="1">
      <alignment horizontal="right" vertical="center"/>
    </xf>
    <xf numFmtId="0" fontId="54" fillId="0" borderId="0" xfId="15" applyFont="1" applyBorder="1" applyAlignment="1">
      <alignment vertical="top" wrapText="1"/>
    </xf>
    <xf numFmtId="0" fontId="58" fillId="0" borderId="0" xfId="3" applyFont="1" applyFill="1"/>
    <xf numFmtId="3" fontId="58" fillId="0" borderId="0" xfId="3" applyNumberFormat="1" applyFont="1" applyFill="1"/>
    <xf numFmtId="0" fontId="198" fillId="3" borderId="13" xfId="0" applyFont="1" applyFill="1" applyBorder="1" applyAlignment="1"/>
    <xf numFmtId="0" fontId="198" fillId="0" borderId="0" xfId="3" applyFont="1" applyAlignment="1"/>
    <xf numFmtId="169" fontId="213" fillId="0" borderId="0" xfId="3" applyNumberFormat="1" applyFont="1"/>
    <xf numFmtId="169" fontId="198" fillId="0" borderId="0" xfId="3" applyNumberFormat="1" applyFont="1" applyAlignment="1">
      <alignment horizontal="center"/>
    </xf>
    <xf numFmtId="3" fontId="38" fillId="0" borderId="0" xfId="3" applyNumberFormat="1" applyFont="1" applyFill="1"/>
    <xf numFmtId="0" fontId="38" fillId="0" borderId="0" xfId="3" applyFont="1" applyFill="1"/>
    <xf numFmtId="0" fontId="29" fillId="0" borderId="0" xfId="3" applyFont="1" applyFill="1"/>
    <xf numFmtId="0" fontId="112" fillId="0" borderId="0" xfId="94" applyFont="1" applyAlignment="1">
      <alignment vertical="center"/>
    </xf>
    <xf numFmtId="166" fontId="112" fillId="0" borderId="0" xfId="1" applyNumberFormat="1" applyFont="1" applyFill="1" applyBorder="1" applyAlignment="1"/>
    <xf numFmtId="0" fontId="77" fillId="0" borderId="0" xfId="93" applyFont="1" applyAlignment="1">
      <alignment horizontal="left"/>
    </xf>
    <xf numFmtId="169" fontId="77" fillId="0" borderId="0" xfId="93" applyNumberFormat="1" applyFont="1" applyAlignment="1">
      <alignment horizontal="left"/>
    </xf>
    <xf numFmtId="0" fontId="1" fillId="0" borderId="0" xfId="93" applyFont="1" applyAlignment="1">
      <alignment horizontal="left"/>
    </xf>
    <xf numFmtId="0" fontId="112" fillId="0" borderId="0" xfId="3" applyFont="1" applyAlignment="1"/>
    <xf numFmtId="3" fontId="112" fillId="0" borderId="0" xfId="3" applyNumberFormat="1" applyFont="1" applyAlignment="1">
      <alignment vertical="center"/>
    </xf>
    <xf numFmtId="0" fontId="112" fillId="0" borderId="0" xfId="57" applyFont="1" applyAlignment="1"/>
    <xf numFmtId="0" fontId="112" fillId="0" borderId="0" xfId="57" applyFont="1" applyAlignment="1">
      <alignment vertical="center"/>
    </xf>
    <xf numFmtId="0" fontId="77" fillId="0" borderId="0" xfId="56" applyFont="1" applyFill="1"/>
    <xf numFmtId="0" fontId="60" fillId="0" borderId="0" xfId="3" applyFont="1" applyFill="1"/>
    <xf numFmtId="0" fontId="77" fillId="0" borderId="0" xfId="94" applyFont="1" applyFill="1"/>
    <xf numFmtId="14" fontId="77" fillId="0" borderId="0" xfId="94" applyNumberFormat="1" applyFont="1" applyFill="1" applyAlignment="1">
      <alignment wrapText="1"/>
    </xf>
    <xf numFmtId="169" fontId="77" fillId="0" borderId="0" xfId="94" applyNumberFormat="1" applyFont="1" applyFill="1"/>
    <xf numFmtId="172" fontId="77" fillId="0" borderId="0" xfId="94" applyNumberFormat="1" applyFont="1" applyFill="1"/>
    <xf numFmtId="172" fontId="54" fillId="0" borderId="0" xfId="3" applyNumberFormat="1" applyFont="1" applyFill="1" applyAlignment="1">
      <alignment vertical="top" wrapText="1"/>
    </xf>
    <xf numFmtId="0" fontId="0" fillId="0" borderId="0" xfId="0" applyFill="1"/>
    <xf numFmtId="0" fontId="217" fillId="0" borderId="0" xfId="0" applyFont="1" applyFill="1"/>
    <xf numFmtId="0" fontId="219" fillId="0" borderId="0" xfId="0" applyFont="1"/>
    <xf numFmtId="0" fontId="67" fillId="3" borderId="2" xfId="0" applyFont="1" applyFill="1" applyBorder="1" applyAlignment="1">
      <alignment horizontal="right" wrapText="1"/>
    </xf>
    <xf numFmtId="0" fontId="67" fillId="3" borderId="0" xfId="3" applyFont="1" applyFill="1" applyAlignment="1">
      <alignment horizontal="right" vertical="top" wrapText="1"/>
    </xf>
    <xf numFmtId="0" fontId="67" fillId="3" borderId="0" xfId="0" applyFont="1" applyFill="1" applyAlignment="1">
      <alignment horizontal="right" wrapText="1"/>
    </xf>
    <xf numFmtId="0" fontId="54" fillId="0" borderId="0" xfId="15" applyFont="1" applyAlignment="1">
      <alignment horizontal="left" vertical="top" wrapText="1"/>
    </xf>
    <xf numFmtId="0" fontId="54" fillId="0" borderId="0" xfId="0" applyFont="1" applyAlignment="1">
      <alignment horizontal="center" vertical="top" wrapText="1"/>
    </xf>
    <xf numFmtId="0" fontId="218" fillId="0" borderId="0" xfId="0" applyFont="1" applyFill="1"/>
    <xf numFmtId="0" fontId="15" fillId="0" borderId="0" xfId="0" applyFont="1" applyFill="1"/>
    <xf numFmtId="0" fontId="67" fillId="3" borderId="29" xfId="0" applyFont="1" applyFill="1" applyBorder="1" applyAlignment="1">
      <alignment horizontal="right"/>
    </xf>
    <xf numFmtId="3" fontId="29" fillId="0" borderId="0" xfId="15" applyNumberFormat="1" applyFont="1" applyFill="1"/>
    <xf numFmtId="0" fontId="29" fillId="0" borderId="0" xfId="15" applyFont="1" applyFill="1"/>
    <xf numFmtId="3" fontId="32" fillId="0" borderId="0" xfId="15" applyNumberFormat="1" applyFont="1" applyFill="1"/>
    <xf numFmtId="0" fontId="32" fillId="0" borderId="0" xfId="15" applyFont="1" applyFill="1"/>
    <xf numFmtId="0" fontId="54" fillId="0" borderId="0" xfId="15" applyFont="1" applyFill="1"/>
    <xf numFmtId="0" fontId="60" fillId="0" borderId="0" xfId="15" applyFont="1" applyFill="1"/>
    <xf numFmtId="169" fontId="29" fillId="0" borderId="0" xfId="3" applyNumberFormat="1" applyFont="1" applyFill="1"/>
    <xf numFmtId="3" fontId="29" fillId="0" borderId="0" xfId="3" applyNumberFormat="1" applyFont="1" applyFill="1"/>
    <xf numFmtId="169" fontId="58" fillId="0" borderId="0" xfId="3" applyNumberFormat="1" applyFont="1" applyFill="1" applyAlignment="1">
      <alignment horizontal="right" vertical="center"/>
    </xf>
    <xf numFmtId="169" fontId="54" fillId="0" borderId="0" xfId="3" applyNumberFormat="1" applyFont="1" applyFill="1" applyAlignment="1">
      <alignment horizontal="right" vertical="center"/>
    </xf>
    <xf numFmtId="170" fontId="38" fillId="0" borderId="0" xfId="3" applyNumberFormat="1" applyFont="1" applyFill="1"/>
    <xf numFmtId="167" fontId="38" fillId="0" borderId="0" xfId="3" applyNumberFormat="1" applyFont="1" applyFill="1"/>
    <xf numFmtId="168" fontId="38" fillId="0" borderId="0" xfId="3" applyNumberFormat="1" applyFont="1" applyFill="1"/>
    <xf numFmtId="169" fontId="40" fillId="0" borderId="0" xfId="19" applyNumberFormat="1" applyFont="1" applyFill="1"/>
    <xf numFmtId="0" fontId="178" fillId="0" borderId="0" xfId="19" applyFont="1" applyFill="1" applyAlignment="1">
      <alignment horizontal="center" vertical="center" textRotation="180"/>
    </xf>
    <xf numFmtId="0" fontId="40" fillId="0" borderId="0" xfId="19" applyFont="1" applyFill="1"/>
    <xf numFmtId="0" fontId="75" fillId="3" borderId="0" xfId="19" applyFont="1" applyFill="1" applyAlignment="1">
      <alignment horizontal="center"/>
    </xf>
    <xf numFmtId="0" fontId="174" fillId="0" borderId="0" xfId="3" applyFont="1" applyFill="1"/>
    <xf numFmtId="171" fontId="38" fillId="0" borderId="0" xfId="3" applyNumberFormat="1" applyFont="1" applyFill="1"/>
    <xf numFmtId="169" fontId="77" fillId="0" borderId="0" xfId="56" applyNumberFormat="1" applyFont="1" applyFill="1"/>
    <xf numFmtId="1" fontId="77" fillId="0" borderId="0" xfId="56" applyNumberFormat="1" applyFont="1" applyFill="1"/>
    <xf numFmtId="167" fontId="77" fillId="0" borderId="0" xfId="56" applyNumberFormat="1" applyFont="1" applyFill="1"/>
    <xf numFmtId="168" fontId="77" fillId="0" borderId="0" xfId="56" applyNumberFormat="1" applyFont="1" applyFill="1"/>
    <xf numFmtId="3" fontId="71" fillId="0" borderId="0" xfId="3" applyNumberFormat="1" applyFont="1" applyAlignment="1">
      <alignment horizontal="right" vertical="center"/>
    </xf>
    <xf numFmtId="174" fontId="77" fillId="0" borderId="0" xfId="94" applyNumberFormat="1" applyFont="1" applyFill="1"/>
    <xf numFmtId="0" fontId="112" fillId="0" borderId="0" xfId="94" applyFont="1" applyFill="1" applyAlignment="1">
      <alignment vertical="center"/>
    </xf>
    <xf numFmtId="0" fontId="54" fillId="0" borderId="0" xfId="94" applyFont="1" applyFill="1" applyAlignment="1">
      <alignment horizontal="center" vertical="center"/>
    </xf>
    <xf numFmtId="0" fontId="71" fillId="0" borderId="0" xfId="3" applyFont="1" applyFill="1"/>
    <xf numFmtId="0" fontId="54" fillId="0" borderId="0" xfId="0" applyFont="1" applyAlignment="1">
      <alignment vertical="top" wrapText="1"/>
    </xf>
    <xf numFmtId="3" fontId="54" fillId="0" borderId="0" xfId="0" applyNumberFormat="1" applyFont="1" applyFill="1" applyAlignment="1">
      <alignment vertical="center"/>
    </xf>
    <xf numFmtId="3" fontId="60" fillId="0" borderId="0" xfId="0" applyNumberFormat="1" applyFont="1" applyFill="1"/>
    <xf numFmtId="0" fontId="60" fillId="0" borderId="0" xfId="0" applyFont="1" applyFill="1"/>
    <xf numFmtId="0" fontId="54" fillId="0" borderId="29" xfId="0" applyFont="1" applyBorder="1" applyAlignment="1">
      <alignment horizontal="left" vertical="top"/>
    </xf>
    <xf numFmtId="3" fontId="54" fillId="0" borderId="29" xfId="0" applyNumberFormat="1" applyFont="1" applyBorder="1" applyAlignment="1">
      <alignment horizontal="right" vertical="top"/>
    </xf>
    <xf numFmtId="0" fontId="54" fillId="0" borderId="0" xfId="0" applyFont="1" applyAlignment="1">
      <alignment horizontal="left" vertical="top"/>
    </xf>
    <xf numFmtId="3" fontId="54" fillId="0" borderId="0" xfId="0" applyNumberFormat="1" applyFont="1" applyAlignment="1">
      <alignment horizontal="right" vertical="top"/>
    </xf>
    <xf numFmtId="0" fontId="54" fillId="0" borderId="2" xfId="0" applyFont="1" applyBorder="1" applyAlignment="1">
      <alignment horizontal="left" vertical="top"/>
    </xf>
    <xf numFmtId="3" fontId="54" fillId="0" borderId="2" xfId="0" applyNumberFormat="1" applyFont="1" applyBorder="1" applyAlignment="1">
      <alignment horizontal="right" vertical="top"/>
    </xf>
    <xf numFmtId="0" fontId="67" fillId="0" borderId="29" xfId="0" applyFont="1" applyBorder="1" applyAlignment="1">
      <alignment horizontal="left" vertical="top"/>
    </xf>
    <xf numFmtId="3" fontId="67" fillId="0" borderId="29" xfId="0" applyNumberFormat="1" applyFont="1" applyBorder="1" applyAlignment="1">
      <alignment horizontal="right" vertical="top"/>
    </xf>
    <xf numFmtId="0" fontId="67" fillId="0" borderId="0" xfId="0" applyFont="1" applyAlignment="1">
      <alignment horizontal="left" vertical="top"/>
    </xf>
    <xf numFmtId="3" fontId="67" fillId="0" borderId="0" xfId="0" applyNumberFormat="1" applyFont="1" applyAlignment="1">
      <alignment horizontal="right" vertical="top"/>
    </xf>
    <xf numFmtId="0" fontId="67" fillId="0" borderId="2" xfId="0" applyFont="1" applyBorder="1" applyAlignment="1">
      <alignment horizontal="left" vertical="top"/>
    </xf>
    <xf numFmtId="3" fontId="67" fillId="0" borderId="2" xfId="0" applyNumberFormat="1" applyFont="1" applyBorder="1" applyAlignment="1">
      <alignment horizontal="right" vertical="top"/>
    </xf>
    <xf numFmtId="3" fontId="67" fillId="0" borderId="13" xfId="0" applyNumberFormat="1" applyFont="1" applyBorder="1" applyAlignment="1">
      <alignment horizontal="right" vertical="top"/>
    </xf>
    <xf numFmtId="3" fontId="54" fillId="0" borderId="13" xfId="0" applyNumberFormat="1" applyFont="1" applyBorder="1" applyAlignment="1">
      <alignment horizontal="right" vertical="top"/>
    </xf>
    <xf numFmtId="0" fontId="54" fillId="3" borderId="29" xfId="3" applyFont="1" applyFill="1" applyBorder="1" applyAlignment="1">
      <alignment horizontal="left" vertical="top"/>
    </xf>
    <xf numFmtId="169" fontId="54" fillId="3" borderId="29" xfId="3" applyNumberFormat="1" applyFont="1" applyFill="1" applyBorder="1" applyAlignment="1">
      <alignment horizontal="right" vertical="top"/>
    </xf>
    <xf numFmtId="169" fontId="54" fillId="3" borderId="29" xfId="3" applyNumberFormat="1" applyFont="1" applyFill="1" applyBorder="1" applyAlignment="1">
      <alignment vertical="top"/>
    </xf>
    <xf numFmtId="0" fontId="54" fillId="3" borderId="0" xfId="3" applyFont="1" applyFill="1" applyAlignment="1">
      <alignment horizontal="left" vertical="top"/>
    </xf>
    <xf numFmtId="169" fontId="54" fillId="3" borderId="0" xfId="3" applyNumberFormat="1" applyFont="1" applyFill="1" applyAlignment="1">
      <alignment horizontal="right" vertical="top"/>
    </xf>
    <xf numFmtId="169" fontId="54" fillId="3" borderId="0" xfId="3" applyNumberFormat="1" applyFont="1" applyFill="1" applyAlignment="1">
      <alignment vertical="top"/>
    </xf>
    <xf numFmtId="0" fontId="54" fillId="3" borderId="2" xfId="3" applyFont="1" applyFill="1" applyBorder="1" applyAlignment="1">
      <alignment horizontal="left" vertical="top"/>
    </xf>
    <xf numFmtId="169" fontId="54" fillId="3" borderId="2" xfId="3" applyNumberFormat="1" applyFont="1" applyFill="1" applyBorder="1" applyAlignment="1">
      <alignment horizontal="right" vertical="top"/>
    </xf>
    <xf numFmtId="169" fontId="54" fillId="3" borderId="2" xfId="3" applyNumberFormat="1" applyFont="1" applyFill="1" applyBorder="1" applyAlignment="1">
      <alignment vertical="top"/>
    </xf>
    <xf numFmtId="0" fontId="54" fillId="3" borderId="13" xfId="3" applyFont="1" applyFill="1" applyBorder="1" applyAlignment="1">
      <alignment horizontal="left" vertical="top"/>
    </xf>
    <xf numFmtId="169" fontId="54" fillId="3" borderId="13" xfId="3" applyNumberFormat="1" applyFont="1" applyFill="1" applyBorder="1" applyAlignment="1">
      <alignment horizontal="right" vertical="top"/>
    </xf>
    <xf numFmtId="0" fontId="54" fillId="0" borderId="29" xfId="3" applyFont="1" applyBorder="1" applyAlignment="1">
      <alignment horizontal="left" vertical="top"/>
    </xf>
    <xf numFmtId="169" fontId="54" fillId="0" borderId="29" xfId="3" applyNumberFormat="1" applyFont="1" applyBorder="1" applyAlignment="1">
      <alignment horizontal="right" vertical="top"/>
    </xf>
    <xf numFmtId="169" fontId="54" fillId="0" borderId="29" xfId="3" applyNumberFormat="1" applyFont="1" applyBorder="1" applyAlignment="1">
      <alignment vertical="top"/>
    </xf>
    <xf numFmtId="0" fontId="54" fillId="0" borderId="0" xfId="3" applyFont="1" applyAlignment="1">
      <alignment horizontal="left" vertical="top"/>
    </xf>
    <xf numFmtId="169" fontId="54" fillId="0" borderId="0" xfId="3" applyNumberFormat="1" applyFont="1" applyAlignment="1">
      <alignment horizontal="right" vertical="top"/>
    </xf>
    <xf numFmtId="169" fontId="54" fillId="0" borderId="0" xfId="3" applyNumberFormat="1" applyFont="1" applyAlignment="1">
      <alignment vertical="top"/>
    </xf>
    <xf numFmtId="0" fontId="54" fillId="0" borderId="2" xfId="3" applyFont="1" applyBorder="1" applyAlignment="1">
      <alignment horizontal="left" vertical="top"/>
    </xf>
    <xf numFmtId="169" fontId="54" fillId="0" borderId="2" xfId="3" applyNumberFormat="1" applyFont="1" applyBorder="1" applyAlignment="1">
      <alignment horizontal="right" vertical="top"/>
    </xf>
    <xf numFmtId="169" fontId="54" fillId="0" borderId="2" xfId="3" applyNumberFormat="1" applyFont="1" applyBorder="1" applyAlignment="1">
      <alignment vertical="top"/>
    </xf>
    <xf numFmtId="0" fontId="32" fillId="0" borderId="0" xfId="3" applyFont="1" applyAlignment="1">
      <alignment vertical="top"/>
    </xf>
    <xf numFmtId="0" fontId="36" fillId="0" borderId="0" xfId="3" applyFont="1" applyAlignment="1">
      <alignment horizontal="center" vertical="top"/>
    </xf>
    <xf numFmtId="0" fontId="37" fillId="0" borderId="0" xfId="3" applyFont="1" applyAlignment="1">
      <alignment vertical="top"/>
    </xf>
    <xf numFmtId="0" fontId="67" fillId="3" borderId="13" xfId="3" applyFont="1" applyFill="1" applyBorder="1" applyAlignment="1">
      <alignment horizontal="right" vertical="top"/>
    </xf>
    <xf numFmtId="0" fontId="54" fillId="3" borderId="2" xfId="3" applyFont="1" applyFill="1" applyBorder="1" applyAlignment="1">
      <alignment horizontal="right" vertical="top"/>
    </xf>
    <xf numFmtId="0" fontId="74" fillId="3" borderId="0" xfId="15" applyFont="1" applyFill="1" applyAlignment="1">
      <alignment horizontal="left" vertical="top"/>
    </xf>
    <xf numFmtId="0" fontId="67" fillId="3" borderId="0" xfId="15" applyFont="1" applyFill="1" applyAlignment="1">
      <alignment horizontal="right" vertical="top"/>
    </xf>
    <xf numFmtId="0" fontId="67" fillId="3" borderId="0" xfId="15" applyFont="1" applyFill="1" applyAlignment="1">
      <alignment horizontal="right" vertical="top" wrapText="1"/>
    </xf>
    <xf numFmtId="0" fontId="54" fillId="3" borderId="29" xfId="15" applyFont="1" applyFill="1" applyBorder="1" applyAlignment="1">
      <alignment horizontal="left" vertical="top"/>
    </xf>
    <xf numFmtId="0" fontId="54" fillId="3" borderId="29" xfId="15" applyFont="1" applyFill="1" applyBorder="1" applyAlignment="1">
      <alignment horizontal="right" vertical="top"/>
    </xf>
    <xf numFmtId="169" fontId="54" fillId="3" borderId="29" xfId="15" applyNumberFormat="1" applyFont="1" applyFill="1" applyBorder="1" applyAlignment="1">
      <alignment vertical="top"/>
    </xf>
    <xf numFmtId="169" fontId="54" fillId="3" borderId="29" xfId="15" applyNumberFormat="1" applyFont="1" applyFill="1" applyBorder="1" applyAlignment="1">
      <alignment horizontal="right" vertical="top"/>
    </xf>
    <xf numFmtId="166" fontId="54" fillId="3" borderId="29" xfId="1" applyNumberFormat="1" applyFont="1" applyFill="1" applyBorder="1" applyAlignment="1">
      <alignment horizontal="right" vertical="top"/>
    </xf>
    <xf numFmtId="166" fontId="54" fillId="3" borderId="29" xfId="1" applyNumberFormat="1" applyFont="1" applyFill="1" applyBorder="1" applyAlignment="1">
      <alignment vertical="top"/>
    </xf>
    <xf numFmtId="166" fontId="54" fillId="3" borderId="13" xfId="1" applyNumberFormat="1" applyFont="1" applyFill="1" applyBorder="1" applyAlignment="1">
      <alignment horizontal="right" vertical="top"/>
    </xf>
    <xf numFmtId="0" fontId="54" fillId="3" borderId="2" xfId="15" applyFont="1" applyFill="1" applyBorder="1" applyAlignment="1">
      <alignment horizontal="left" vertical="top"/>
    </xf>
    <xf numFmtId="0" fontId="54" fillId="3" borderId="2" xfId="15" applyFont="1" applyFill="1" applyBorder="1" applyAlignment="1">
      <alignment horizontal="right" vertical="top"/>
    </xf>
    <xf numFmtId="169" fontId="54" fillId="3" borderId="2" xfId="15" applyNumberFormat="1" applyFont="1" applyFill="1" applyBorder="1" applyAlignment="1">
      <alignment vertical="top"/>
    </xf>
    <xf numFmtId="166" fontId="54" fillId="3" borderId="2" xfId="1" applyNumberFormat="1" applyFont="1" applyFill="1" applyBorder="1" applyAlignment="1">
      <alignment horizontal="right" vertical="top"/>
    </xf>
    <xf numFmtId="166" fontId="54" fillId="3" borderId="2" xfId="1" applyNumberFormat="1" applyFont="1" applyFill="1" applyBorder="1" applyAlignment="1">
      <alignment vertical="top"/>
    </xf>
    <xf numFmtId="0" fontId="67" fillId="3" borderId="13" xfId="15" applyFont="1" applyFill="1" applyBorder="1" applyAlignment="1">
      <alignment horizontal="right" vertical="top" wrapText="1"/>
    </xf>
    <xf numFmtId="0" fontId="54" fillId="3" borderId="0" xfId="15" applyFont="1" applyFill="1" applyAlignment="1">
      <alignment horizontal="left" vertical="top" wrapText="1"/>
    </xf>
    <xf numFmtId="169" fontId="54" fillId="3" borderId="0" xfId="15" applyNumberFormat="1" applyFont="1" applyFill="1" applyAlignment="1">
      <alignment horizontal="right" vertical="top"/>
    </xf>
    <xf numFmtId="169" fontId="54" fillId="3" borderId="0" xfId="15" applyNumberFormat="1" applyFont="1" applyFill="1" applyAlignment="1">
      <alignment vertical="top"/>
    </xf>
    <xf numFmtId="0" fontId="54" fillId="3" borderId="29" xfId="15" applyFont="1" applyFill="1" applyBorder="1" applyAlignment="1">
      <alignment horizontal="left" vertical="top" wrapText="1"/>
    </xf>
    <xf numFmtId="0" fontId="54" fillId="3" borderId="2" xfId="15" applyFont="1" applyFill="1" applyBorder="1" applyAlignment="1">
      <alignment horizontal="left" vertical="top" wrapText="1"/>
    </xf>
    <xf numFmtId="169" fontId="54" fillId="3" borderId="2" xfId="15" applyNumberFormat="1" applyFont="1" applyFill="1" applyBorder="1" applyAlignment="1">
      <alignment horizontal="right" vertical="top"/>
    </xf>
    <xf numFmtId="0" fontId="54" fillId="3" borderId="29" xfId="0" applyFont="1" applyFill="1" applyBorder="1" applyAlignment="1">
      <alignment vertical="top"/>
    </xf>
    <xf numFmtId="0" fontId="54" fillId="3" borderId="2" xfId="0" applyFont="1" applyFill="1" applyBorder="1" applyAlignment="1">
      <alignment vertical="top"/>
    </xf>
    <xf numFmtId="0" fontId="67" fillId="3" borderId="13" xfId="0" applyFont="1" applyFill="1" applyBorder="1" applyAlignment="1">
      <alignment horizontal="right" vertical="top"/>
    </xf>
    <xf numFmtId="0" fontId="54" fillId="3" borderId="29" xfId="19" applyFont="1" applyFill="1" applyBorder="1" applyAlignment="1">
      <alignment horizontal="left" vertical="top"/>
    </xf>
    <xf numFmtId="169" fontId="54" fillId="3" borderId="29" xfId="0" applyNumberFormat="1" applyFont="1" applyFill="1" applyBorder="1" applyAlignment="1">
      <alignment vertical="top"/>
    </xf>
    <xf numFmtId="169" fontId="54" fillId="3" borderId="29" xfId="0" applyNumberFormat="1" applyFont="1" applyFill="1" applyBorder="1" applyAlignment="1">
      <alignment horizontal="right" vertical="top"/>
    </xf>
    <xf numFmtId="0" fontId="54" fillId="3" borderId="0" xfId="19" applyFont="1" applyFill="1" applyAlignment="1">
      <alignment horizontal="left" vertical="top"/>
    </xf>
    <xf numFmtId="169" fontId="54" fillId="3" borderId="0" xfId="0" applyNumberFormat="1" applyFont="1" applyFill="1" applyAlignment="1">
      <alignment vertical="top"/>
    </xf>
    <xf numFmtId="166" fontId="54" fillId="3" borderId="0" xfId="1" applyNumberFormat="1" applyFont="1" applyFill="1" applyBorder="1" applyAlignment="1">
      <alignment horizontal="right" vertical="top"/>
    </xf>
    <xf numFmtId="166" fontId="58" fillId="3" borderId="0" xfId="1" applyNumberFormat="1" applyFont="1" applyFill="1" applyBorder="1" applyAlignment="1">
      <alignment horizontal="right" vertical="top"/>
    </xf>
    <xf numFmtId="0" fontId="54" fillId="3" borderId="2" xfId="19" applyFont="1" applyFill="1" applyBorder="1" applyAlignment="1">
      <alignment horizontal="left" vertical="top"/>
    </xf>
    <xf numFmtId="166" fontId="58" fillId="3" borderId="29" xfId="1" applyNumberFormat="1" applyFont="1" applyFill="1" applyBorder="1" applyAlignment="1">
      <alignment horizontal="right" vertical="top"/>
    </xf>
    <xf numFmtId="0" fontId="67" fillId="3" borderId="29" xfId="15" applyFont="1" applyFill="1" applyBorder="1" applyAlignment="1">
      <alignment horizontal="right" vertical="top" wrapText="1"/>
    </xf>
    <xf numFmtId="172" fontId="54" fillId="3" borderId="29" xfId="15" applyNumberFormat="1" applyFont="1" applyFill="1" applyBorder="1" applyAlignment="1">
      <alignment horizontal="right" vertical="top"/>
    </xf>
    <xf numFmtId="172" fontId="54" fillId="3" borderId="0" xfId="15" applyNumberFormat="1" applyFont="1" applyFill="1" applyAlignment="1">
      <alignment horizontal="right" vertical="top"/>
    </xf>
    <xf numFmtId="172" fontId="54" fillId="3" borderId="2" xfId="15" applyNumberFormat="1" applyFont="1" applyFill="1" applyBorder="1" applyAlignment="1">
      <alignment horizontal="right" vertical="top"/>
    </xf>
    <xf numFmtId="0" fontId="54" fillId="3" borderId="29" xfId="15" applyFont="1" applyFill="1" applyBorder="1" applyAlignment="1">
      <alignment horizontal="right" vertical="top" wrapText="1"/>
    </xf>
    <xf numFmtId="0" fontId="54" fillId="3" borderId="0" xfId="15" applyFont="1" applyFill="1" applyAlignment="1">
      <alignment horizontal="right" vertical="top" wrapText="1"/>
    </xf>
    <xf numFmtId="0" fontId="54" fillId="3" borderId="2" xfId="15" applyFont="1" applyFill="1" applyBorder="1" applyAlignment="1">
      <alignment horizontal="right" vertical="top" wrapText="1"/>
    </xf>
    <xf numFmtId="0" fontId="67" fillId="3" borderId="13" xfId="3" applyFont="1" applyFill="1" applyBorder="1" applyAlignment="1">
      <alignment horizontal="left" vertical="top"/>
    </xf>
    <xf numFmtId="1" fontId="67" fillId="3" borderId="13" xfId="3" applyNumberFormat="1" applyFont="1" applyFill="1" applyBorder="1" applyAlignment="1">
      <alignment horizontal="right" vertical="top" wrapText="1"/>
    </xf>
    <xf numFmtId="166" fontId="54" fillId="0" borderId="0" xfId="1" applyNumberFormat="1" applyFont="1" applyFill="1" applyBorder="1" applyAlignment="1">
      <alignment horizontal="right" vertical="top"/>
    </xf>
    <xf numFmtId="166" fontId="54" fillId="0" borderId="29" xfId="1" applyNumberFormat="1" applyFont="1" applyFill="1" applyBorder="1" applyAlignment="1">
      <alignment horizontal="right" vertical="top"/>
    </xf>
    <xf numFmtId="166" fontId="54" fillId="0" borderId="2" xfId="1" applyNumberFormat="1" applyFont="1" applyFill="1" applyBorder="1" applyAlignment="1">
      <alignment horizontal="right" vertical="top"/>
    </xf>
    <xf numFmtId="0" fontId="78" fillId="3" borderId="13" xfId="0" applyFont="1" applyFill="1" applyBorder="1" applyAlignment="1">
      <alignment horizontal="right" vertical="top" wrapText="1"/>
    </xf>
    <xf numFmtId="0" fontId="76" fillId="3" borderId="13" xfId="3" applyFont="1" applyFill="1" applyBorder="1" applyAlignment="1">
      <alignment horizontal="right" vertical="top" wrapText="1"/>
    </xf>
    <xf numFmtId="0" fontId="54" fillId="3" borderId="13" xfId="0" applyFont="1" applyFill="1" applyBorder="1" applyAlignment="1">
      <alignment horizontal="right" vertical="top" wrapText="1"/>
    </xf>
    <xf numFmtId="0" fontId="67" fillId="3" borderId="0" xfId="3" applyFont="1" applyFill="1" applyAlignment="1">
      <alignment horizontal="right" vertical="top"/>
    </xf>
    <xf numFmtId="0" fontId="67" fillId="3" borderId="2" xfId="3" applyFont="1" applyFill="1" applyBorder="1" applyAlignment="1">
      <alignment horizontal="right" vertical="top"/>
    </xf>
    <xf numFmtId="169" fontId="54" fillId="0" borderId="2" xfId="1" applyNumberFormat="1" applyFont="1" applyFill="1" applyBorder="1" applyAlignment="1">
      <alignment horizontal="right" vertical="top"/>
    </xf>
    <xf numFmtId="0" fontId="67" fillId="3" borderId="0" xfId="19" applyFont="1" applyFill="1" applyAlignment="1">
      <alignment horizontal="left" vertical="top" wrapText="1"/>
    </xf>
    <xf numFmtId="0" fontId="67" fillId="3" borderId="0" xfId="19" applyFont="1" applyFill="1" applyAlignment="1">
      <alignment horizontal="right" vertical="top"/>
    </xf>
    <xf numFmtId="0" fontId="54" fillId="3" borderId="29" xfId="19" applyFont="1" applyFill="1" applyBorder="1" applyAlignment="1">
      <alignment horizontal="left" vertical="top" wrapText="1"/>
    </xf>
    <xf numFmtId="167" fontId="54" fillId="3" borderId="29" xfId="19" applyNumberFormat="1" applyFont="1" applyFill="1" applyBorder="1" applyAlignment="1">
      <alignment horizontal="right" vertical="top"/>
    </xf>
    <xf numFmtId="168" fontId="54" fillId="3" borderId="29" xfId="19" applyNumberFormat="1" applyFont="1" applyFill="1" applyBorder="1" applyAlignment="1">
      <alignment horizontal="right" vertical="top"/>
    </xf>
    <xf numFmtId="0" fontId="54" fillId="3" borderId="0" xfId="19" applyFont="1" applyFill="1" applyAlignment="1">
      <alignment horizontal="left" vertical="top" wrapText="1"/>
    </xf>
    <xf numFmtId="167" fontId="54" fillId="3" borderId="0" xfId="19" applyNumberFormat="1" applyFont="1" applyFill="1" applyAlignment="1">
      <alignment horizontal="right" vertical="top"/>
    </xf>
    <xf numFmtId="168" fontId="54" fillId="3" borderId="0" xfId="19" applyNumberFormat="1" applyFont="1" applyFill="1" applyAlignment="1">
      <alignment horizontal="right" vertical="top"/>
    </xf>
    <xf numFmtId="0" fontId="54" fillId="3" borderId="2" xfId="19" applyFont="1" applyFill="1" applyBorder="1" applyAlignment="1">
      <alignment horizontal="left" vertical="top" wrapText="1"/>
    </xf>
    <xf numFmtId="167" fontId="54" fillId="3" borderId="2" xfId="19" applyNumberFormat="1" applyFont="1" applyFill="1" applyBorder="1" applyAlignment="1">
      <alignment horizontal="right" vertical="top"/>
    </xf>
    <xf numFmtId="168" fontId="54" fillId="3" borderId="2" xfId="19" applyNumberFormat="1" applyFont="1" applyFill="1" applyBorder="1" applyAlignment="1">
      <alignment horizontal="right" vertical="top"/>
    </xf>
    <xf numFmtId="0" fontId="67" fillId="3" borderId="2" xfId="19" applyFont="1" applyFill="1" applyBorder="1" applyAlignment="1">
      <alignment horizontal="right" vertical="top"/>
    </xf>
    <xf numFmtId="168" fontId="54" fillId="3" borderId="13" xfId="3" applyNumberFormat="1" applyFont="1" applyFill="1" applyBorder="1" applyAlignment="1">
      <alignment vertical="top"/>
    </xf>
    <xf numFmtId="0" fontId="32" fillId="0" borderId="0" xfId="3" applyFont="1" applyAlignment="1">
      <alignment horizontal="right" vertical="top"/>
    </xf>
    <xf numFmtId="168" fontId="39" fillId="0" borderId="0" xfId="3" applyNumberFormat="1" applyFont="1" applyAlignment="1">
      <alignment horizontal="right" vertical="top"/>
    </xf>
    <xf numFmtId="168" fontId="29" fillId="0" borderId="0" xfId="3" applyNumberFormat="1" applyFont="1" applyAlignment="1">
      <alignment horizontal="right" vertical="top"/>
    </xf>
    <xf numFmtId="0" fontId="29" fillId="0" borderId="0" xfId="3" applyFont="1" applyAlignment="1">
      <alignment horizontal="right" vertical="top"/>
    </xf>
    <xf numFmtId="0" fontId="67" fillId="3" borderId="13" xfId="0" applyFont="1" applyFill="1" applyBorder="1" applyAlignment="1">
      <alignment vertical="top"/>
    </xf>
    <xf numFmtId="169" fontId="54" fillId="0" borderId="29" xfId="0" applyNumberFormat="1" applyFont="1" applyBorder="1" applyAlignment="1">
      <alignment vertical="top"/>
    </xf>
    <xf numFmtId="169" fontId="54" fillId="0" borderId="2" xfId="0" applyNumberFormat="1" applyFont="1" applyBorder="1" applyAlignment="1">
      <alignment vertical="top"/>
    </xf>
    <xf numFmtId="169" fontId="54" fillId="0" borderId="13" xfId="0" applyNumberFormat="1" applyFont="1" applyBorder="1" applyAlignment="1">
      <alignment vertical="top"/>
    </xf>
    <xf numFmtId="14" fontId="54" fillId="0" borderId="0" xfId="3" applyNumberFormat="1" applyFont="1" applyAlignment="1">
      <alignment horizontal="center" vertical="top" wrapText="1"/>
    </xf>
    <xf numFmtId="14" fontId="54" fillId="0" borderId="0" xfId="3" applyNumberFormat="1" applyFont="1" applyAlignment="1">
      <alignment horizontal="center" vertical="top" textRotation="90" wrapText="1"/>
    </xf>
    <xf numFmtId="169" fontId="54" fillId="0" borderId="29" xfId="3" applyNumberFormat="1" applyFont="1" applyFill="1" applyBorder="1" applyAlignment="1">
      <alignment horizontal="right" vertical="top"/>
    </xf>
    <xf numFmtId="169" fontId="58" fillId="76" borderId="0" xfId="3" applyNumberFormat="1" applyFont="1" applyFill="1" applyAlignment="1">
      <alignment horizontal="right" vertical="top"/>
    </xf>
    <xf numFmtId="169" fontId="58" fillId="75" borderId="0" xfId="3" applyNumberFormat="1" applyFont="1" applyFill="1" applyAlignment="1">
      <alignment horizontal="right" vertical="top"/>
    </xf>
    <xf numFmtId="20" fontId="67" fillId="3" borderId="2" xfId="3" applyNumberFormat="1" applyFont="1" applyFill="1" applyBorder="1" applyAlignment="1">
      <alignment horizontal="left" vertical="top"/>
    </xf>
    <xf numFmtId="169" fontId="67" fillId="3" borderId="2" xfId="3" applyNumberFormat="1" applyFont="1" applyFill="1" applyBorder="1" applyAlignment="1">
      <alignment horizontal="right" vertical="top"/>
    </xf>
    <xf numFmtId="0" fontId="77" fillId="3" borderId="0" xfId="94" applyFont="1" applyFill="1" applyAlignment="1">
      <alignment vertical="top"/>
    </xf>
    <xf numFmtId="20" fontId="54" fillId="3" borderId="0" xfId="3" applyNumberFormat="1" applyFont="1" applyFill="1" applyAlignment="1">
      <alignment horizontal="right" vertical="top"/>
    </xf>
    <xf numFmtId="169" fontId="69" fillId="3" borderId="0" xfId="3" applyNumberFormat="1" applyFont="1" applyFill="1" applyAlignment="1">
      <alignment horizontal="right" vertical="top"/>
    </xf>
    <xf numFmtId="20" fontId="67" fillId="3" borderId="29" xfId="3" applyNumberFormat="1" applyFont="1" applyFill="1" applyBorder="1" applyAlignment="1">
      <alignment horizontal="left" vertical="top"/>
    </xf>
    <xf numFmtId="169" fontId="67" fillId="3" borderId="29" xfId="3" applyNumberFormat="1" applyFont="1" applyFill="1" applyBorder="1" applyAlignment="1">
      <alignment horizontal="right" vertical="top"/>
    </xf>
    <xf numFmtId="0" fontId="77" fillId="0" borderId="0" xfId="94" applyFont="1" applyAlignment="1">
      <alignment vertical="top"/>
    </xf>
    <xf numFmtId="0" fontId="67" fillId="3" borderId="2" xfId="3" applyFont="1" applyFill="1" applyBorder="1" applyAlignment="1">
      <alignment horizontal="right" vertical="top" wrapText="1"/>
    </xf>
    <xf numFmtId="3" fontId="54" fillId="0" borderId="29" xfId="3" applyNumberFormat="1" applyFont="1" applyBorder="1" applyAlignment="1">
      <alignment horizontal="right" vertical="top"/>
    </xf>
    <xf numFmtId="172" fontId="54" fillId="0" borderId="29" xfId="3" applyNumberFormat="1" applyFont="1" applyBorder="1" applyAlignment="1">
      <alignment horizontal="right" vertical="top"/>
    </xf>
    <xf numFmtId="172" fontId="54" fillId="0" borderId="29" xfId="3" applyNumberFormat="1" applyFont="1" applyBorder="1" applyAlignment="1">
      <alignment vertical="top"/>
    </xf>
    <xf numFmtId="3" fontId="54" fillId="0" borderId="0" xfId="3" applyNumberFormat="1" applyFont="1" applyAlignment="1">
      <alignment horizontal="right" vertical="top"/>
    </xf>
    <xf numFmtId="172" fontId="54" fillId="0" borderId="0" xfId="3" applyNumberFormat="1" applyFont="1" applyAlignment="1">
      <alignment horizontal="right" vertical="top"/>
    </xf>
    <xf numFmtId="172" fontId="54" fillId="0" borderId="0" xfId="3" applyNumberFormat="1" applyFont="1" applyAlignment="1">
      <alignment vertical="top"/>
    </xf>
    <xf numFmtId="3" fontId="54" fillId="0" borderId="2" xfId="3" applyNumberFormat="1" applyFont="1" applyBorder="1" applyAlignment="1">
      <alignment horizontal="right" vertical="top"/>
    </xf>
    <xf numFmtId="172" fontId="54" fillId="0" borderId="2" xfId="3" applyNumberFormat="1" applyFont="1" applyBorder="1" applyAlignment="1">
      <alignment horizontal="right" vertical="top"/>
    </xf>
    <xf numFmtId="172" fontId="54" fillId="0" borderId="2" xfId="3" applyNumberFormat="1" applyFont="1" applyBorder="1" applyAlignment="1">
      <alignment vertical="top"/>
    </xf>
    <xf numFmtId="3" fontId="54" fillId="3" borderId="13" xfId="3" applyNumberFormat="1" applyFont="1" applyFill="1" applyBorder="1" applyAlignment="1">
      <alignment horizontal="right" vertical="top"/>
    </xf>
    <xf numFmtId="172" fontId="54" fillId="3" borderId="13" xfId="3" applyNumberFormat="1" applyFont="1" applyFill="1" applyBorder="1" applyAlignment="1">
      <alignment horizontal="right" vertical="top"/>
    </xf>
    <xf numFmtId="172" fontId="54" fillId="3" borderId="13" xfId="3" applyNumberFormat="1" applyFont="1" applyFill="1" applyBorder="1" applyAlignment="1">
      <alignment vertical="top"/>
    </xf>
    <xf numFmtId="0" fontId="58" fillId="0" borderId="0" xfId="3" applyFont="1" applyAlignment="1">
      <alignment horizontal="center" vertical="top"/>
    </xf>
    <xf numFmtId="172" fontId="69" fillId="0" borderId="0" xfId="3" applyNumberFormat="1" applyFont="1" applyAlignment="1">
      <alignment horizontal="right" vertical="top"/>
    </xf>
    <xf numFmtId="172" fontId="63" fillId="0" borderId="0" xfId="3" applyNumberFormat="1" applyFont="1" applyAlignment="1">
      <alignment vertical="top"/>
    </xf>
    <xf numFmtId="168" fontId="54" fillId="0" borderId="29" xfId="3" applyNumberFormat="1" applyFont="1" applyBorder="1" applyAlignment="1">
      <alignment horizontal="right" vertical="top"/>
    </xf>
    <xf numFmtId="168" fontId="54" fillId="0" borderId="2" xfId="3" applyNumberFormat="1" applyFont="1" applyBorder="1" applyAlignment="1">
      <alignment horizontal="right" vertical="top"/>
    </xf>
    <xf numFmtId="168" fontId="54" fillId="0" borderId="0" xfId="3" applyNumberFormat="1" applyFont="1" applyAlignment="1">
      <alignment horizontal="right" vertical="top"/>
    </xf>
    <xf numFmtId="3" fontId="54" fillId="3" borderId="29" xfId="3" applyNumberFormat="1" applyFont="1" applyFill="1" applyBorder="1" applyAlignment="1">
      <alignment horizontal="right" vertical="top"/>
    </xf>
    <xf numFmtId="3" fontId="54" fillId="3" borderId="29" xfId="3" applyNumberFormat="1" applyFont="1" applyFill="1" applyBorder="1" applyAlignment="1">
      <alignment vertical="top"/>
    </xf>
    <xf numFmtId="166" fontId="54" fillId="3" borderId="29" xfId="3" applyNumberFormat="1" applyFont="1" applyFill="1" applyBorder="1" applyAlignment="1">
      <alignment horizontal="right" vertical="top"/>
    </xf>
    <xf numFmtId="3" fontId="54" fillId="3" borderId="0" xfId="3" applyNumberFormat="1" applyFont="1" applyFill="1" applyAlignment="1">
      <alignment horizontal="right" vertical="top"/>
    </xf>
    <xf numFmtId="3" fontId="54" fillId="3" borderId="0" xfId="3" applyNumberFormat="1" applyFont="1" applyFill="1" applyAlignment="1">
      <alignment vertical="top"/>
    </xf>
    <xf numFmtId="166" fontId="54" fillId="3" borderId="0" xfId="3" applyNumberFormat="1" applyFont="1" applyFill="1" applyAlignment="1">
      <alignment horizontal="right" vertical="top"/>
    </xf>
    <xf numFmtId="3" fontId="54" fillId="3" borderId="2" xfId="3" applyNumberFormat="1" applyFont="1" applyFill="1" applyBorder="1" applyAlignment="1">
      <alignment horizontal="right" vertical="top"/>
    </xf>
    <xf numFmtId="3" fontId="54" fillId="3" borderId="2" xfId="3" applyNumberFormat="1" applyFont="1" applyFill="1" applyBorder="1" applyAlignment="1">
      <alignment vertical="top"/>
    </xf>
    <xf numFmtId="166" fontId="54" fillId="3" borderId="2" xfId="3" applyNumberFormat="1" applyFont="1" applyFill="1" applyBorder="1" applyAlignment="1">
      <alignment horizontal="right" vertical="top"/>
    </xf>
    <xf numFmtId="3" fontId="54" fillId="3" borderId="13" xfId="3" applyNumberFormat="1" applyFont="1" applyFill="1" applyBorder="1" applyAlignment="1">
      <alignment vertical="top"/>
    </xf>
    <xf numFmtId="166" fontId="54" fillId="3" borderId="13" xfId="3" applyNumberFormat="1" applyFont="1" applyFill="1" applyBorder="1" applyAlignment="1">
      <alignment horizontal="right" vertical="top"/>
    </xf>
    <xf numFmtId="0" fontId="54" fillId="0" borderId="0" xfId="3" applyFont="1" applyAlignment="1">
      <alignment horizontal="center" vertical="top"/>
    </xf>
    <xf numFmtId="3" fontId="54" fillId="0" borderId="0" xfId="3" applyNumberFormat="1" applyFont="1" applyAlignment="1">
      <alignment vertical="top"/>
    </xf>
    <xf numFmtId="166" fontId="54" fillId="0" borderId="0" xfId="3" applyNumberFormat="1" applyFont="1" applyAlignment="1">
      <alignment horizontal="center" vertical="top"/>
    </xf>
    <xf numFmtId="3" fontId="54" fillId="0" borderId="29" xfId="3" applyNumberFormat="1" applyFont="1" applyBorder="1" applyAlignment="1">
      <alignment vertical="top"/>
    </xf>
    <xf numFmtId="166" fontId="54" fillId="0" borderId="29" xfId="3" applyNumberFormat="1" applyFont="1" applyBorder="1" applyAlignment="1">
      <alignment horizontal="right" vertical="top"/>
    </xf>
    <xf numFmtId="3" fontId="54" fillId="0" borderId="2" xfId="3" applyNumberFormat="1" applyFont="1" applyBorder="1" applyAlignment="1">
      <alignment vertical="top"/>
    </xf>
    <xf numFmtId="166" fontId="54" fillId="0" borderId="2" xfId="3" applyNumberFormat="1" applyFont="1" applyBorder="1" applyAlignment="1">
      <alignment horizontal="right" vertical="top"/>
    </xf>
    <xf numFmtId="166" fontId="54" fillId="0" borderId="0" xfId="3" applyNumberFormat="1" applyFont="1" applyAlignment="1">
      <alignment horizontal="right" vertical="top"/>
    </xf>
    <xf numFmtId="3" fontId="69" fillId="0" borderId="0" xfId="3" applyNumberFormat="1" applyFont="1" applyAlignment="1">
      <alignment horizontal="right" vertical="top"/>
    </xf>
    <xf numFmtId="3" fontId="63" fillId="0" borderId="0" xfId="3" applyNumberFormat="1" applyFont="1" applyAlignment="1">
      <alignment vertical="top"/>
    </xf>
    <xf numFmtId="172" fontId="54" fillId="3" borderId="29" xfId="3" applyNumberFormat="1" applyFont="1" applyFill="1" applyBorder="1" applyAlignment="1">
      <alignment horizontal="right" vertical="top"/>
    </xf>
    <xf numFmtId="172" fontId="54" fillId="3" borderId="29" xfId="3" applyNumberFormat="1" applyFont="1" applyFill="1" applyBorder="1" applyAlignment="1">
      <alignment vertical="top"/>
    </xf>
    <xf numFmtId="172" fontId="54" fillId="3" borderId="0" xfId="3" applyNumberFormat="1" applyFont="1" applyFill="1" applyAlignment="1">
      <alignment horizontal="right" vertical="top"/>
    </xf>
    <xf numFmtId="172" fontId="54" fillId="3" borderId="0" xfId="3" applyNumberFormat="1" applyFont="1" applyFill="1" applyAlignment="1">
      <alignment vertical="top"/>
    </xf>
    <xf numFmtId="172" fontId="54" fillId="3" borderId="2" xfId="3" applyNumberFormat="1" applyFont="1" applyFill="1" applyBorder="1" applyAlignment="1">
      <alignment horizontal="right" vertical="top"/>
    </xf>
    <xf numFmtId="172" fontId="54" fillId="3" borderId="2" xfId="3" applyNumberFormat="1" applyFont="1" applyFill="1" applyBorder="1" applyAlignment="1">
      <alignment vertical="top"/>
    </xf>
    <xf numFmtId="0" fontId="54" fillId="0" borderId="0" xfId="3" applyFont="1" applyAlignment="1">
      <alignment horizontal="right" vertical="top"/>
    </xf>
    <xf numFmtId="0" fontId="58" fillId="0" borderId="0" xfId="3" applyFont="1" applyAlignment="1">
      <alignment horizontal="right" vertical="top"/>
    </xf>
    <xf numFmtId="169" fontId="56" fillId="0" borderId="0" xfId="3" applyNumberFormat="1" applyFont="1" applyAlignment="1">
      <alignment horizontal="right" vertical="top"/>
    </xf>
    <xf numFmtId="169" fontId="94" fillId="0" borderId="0" xfId="3" applyNumberFormat="1" applyFont="1" applyAlignment="1">
      <alignment horizontal="right" vertical="top"/>
    </xf>
    <xf numFmtId="166" fontId="58" fillId="0" borderId="0" xfId="3" applyNumberFormat="1" applyFont="1" applyAlignment="1">
      <alignment horizontal="right" vertical="top"/>
    </xf>
    <xf numFmtId="1" fontId="67" fillId="3" borderId="13" xfId="0" applyNumberFormat="1" applyFont="1" applyFill="1" applyBorder="1" applyAlignment="1">
      <alignment horizontal="right" vertical="top" wrapText="1"/>
    </xf>
    <xf numFmtId="3" fontId="67" fillId="0" borderId="0" xfId="3" applyNumberFormat="1" applyFont="1" applyAlignment="1">
      <alignment vertical="top"/>
    </xf>
    <xf numFmtId="3" fontId="67" fillId="0" borderId="29" xfId="3" applyNumberFormat="1" applyFont="1" applyBorder="1" applyAlignment="1">
      <alignment vertical="top"/>
    </xf>
    <xf numFmtId="3" fontId="67" fillId="0" borderId="2" xfId="3" applyNumberFormat="1" applyFont="1" applyBorder="1" applyAlignment="1">
      <alignment vertical="top"/>
    </xf>
    <xf numFmtId="3" fontId="67" fillId="0" borderId="29" xfId="3" applyNumberFormat="1" applyFont="1" applyBorder="1" applyAlignment="1">
      <alignment horizontal="right" vertical="top"/>
    </xf>
    <xf numFmtId="3" fontId="67" fillId="0" borderId="0" xfId="3" applyNumberFormat="1" applyFont="1" applyAlignment="1">
      <alignment horizontal="right" vertical="top"/>
    </xf>
    <xf numFmtId="3" fontId="67" fillId="0" borderId="2" xfId="3" applyNumberFormat="1" applyFont="1" applyBorder="1" applyAlignment="1">
      <alignment horizontal="right" vertical="top"/>
    </xf>
    <xf numFmtId="3" fontId="54" fillId="3" borderId="13" xfId="0" applyNumberFormat="1" applyFont="1" applyFill="1" applyBorder="1" applyAlignment="1">
      <alignment horizontal="right" vertical="top" wrapText="1"/>
    </xf>
    <xf numFmtId="3" fontId="67" fillId="3" borderId="13" xfId="3" applyNumberFormat="1" applyFont="1" applyFill="1" applyBorder="1" applyAlignment="1">
      <alignment horizontal="right" vertical="top" wrapText="1"/>
    </xf>
    <xf numFmtId="0" fontId="67" fillId="0" borderId="0" xfId="3" applyFont="1" applyAlignment="1">
      <alignment vertical="top"/>
    </xf>
    <xf numFmtId="0" fontId="76" fillId="0" borderId="0" xfId="3" applyFont="1" applyAlignment="1">
      <alignment vertical="top"/>
    </xf>
    <xf numFmtId="169" fontId="67" fillId="0" borderId="0" xfId="3" applyNumberFormat="1" applyFont="1" applyAlignment="1">
      <alignment vertical="top"/>
    </xf>
    <xf numFmtId="169" fontId="58" fillId="0" borderId="0" xfId="3" applyNumberFormat="1" applyFont="1" applyAlignment="1">
      <alignment vertical="top"/>
    </xf>
    <xf numFmtId="1" fontId="58" fillId="0" borderId="0" xfId="3" applyNumberFormat="1" applyFont="1" applyAlignment="1">
      <alignment horizontal="right" vertical="top" wrapText="1"/>
    </xf>
    <xf numFmtId="0" fontId="58" fillId="0" borderId="0" xfId="3" applyFont="1" applyAlignment="1">
      <alignment vertical="top"/>
    </xf>
    <xf numFmtId="3" fontId="54" fillId="3" borderId="0" xfId="0" applyNumberFormat="1" applyFont="1" applyFill="1" applyAlignment="1">
      <alignment horizontal="right" vertical="top" wrapText="1"/>
    </xf>
    <xf numFmtId="166" fontId="54" fillId="3" borderId="0" xfId="1" applyNumberFormat="1" applyFont="1" applyFill="1" applyBorder="1" applyAlignment="1">
      <alignment horizontal="right" vertical="top" wrapText="1"/>
    </xf>
    <xf numFmtId="3" fontId="54" fillId="3" borderId="13" xfId="1" applyNumberFormat="1" applyFont="1" applyFill="1" applyBorder="1" applyAlignment="1">
      <alignment horizontal="right" vertical="top" wrapText="1"/>
    </xf>
    <xf numFmtId="1" fontId="54" fillId="0" borderId="0" xfId="0" applyNumberFormat="1" applyFont="1" applyAlignment="1">
      <alignment vertical="top" wrapText="1"/>
    </xf>
    <xf numFmtId="1" fontId="54" fillId="0" borderId="0" xfId="0" applyNumberFormat="1" applyFont="1" applyAlignment="1">
      <alignment horizontal="left" vertical="top" wrapText="1"/>
    </xf>
    <xf numFmtId="0" fontId="54" fillId="0" borderId="0" xfId="0" applyFont="1" applyAlignment="1">
      <alignment vertical="top"/>
    </xf>
    <xf numFmtId="0" fontId="220" fillId="3" borderId="13" xfId="0" applyFont="1" applyFill="1" applyBorder="1" applyAlignment="1">
      <alignment horizontal="left" vertical="top"/>
    </xf>
    <xf numFmtId="10" fontId="54" fillId="3" borderId="0" xfId="1" applyNumberFormat="1" applyFont="1" applyFill="1" applyBorder="1" applyAlignment="1">
      <alignment horizontal="right" vertical="top" wrapText="1"/>
    </xf>
    <xf numFmtId="3" fontId="54" fillId="3" borderId="13" xfId="0" applyNumberFormat="1" applyFont="1" applyFill="1" applyBorder="1" applyAlignment="1">
      <alignment horizontal="right" vertical="top"/>
    </xf>
    <xf numFmtId="0" fontId="67" fillId="3" borderId="0" xfId="0" applyFont="1" applyFill="1" applyAlignment="1">
      <alignment horizontal="left" vertical="top"/>
    </xf>
    <xf numFmtId="0" fontId="67" fillId="3" borderId="13" xfId="0" applyFont="1" applyFill="1" applyBorder="1" applyAlignment="1">
      <alignment horizontal="left" vertical="top"/>
    </xf>
    <xf numFmtId="1" fontId="59" fillId="3" borderId="29" xfId="0" applyNumberFormat="1" applyFont="1" applyFill="1" applyBorder="1" applyAlignment="1">
      <alignment horizontal="right" vertical="top" wrapText="1"/>
    </xf>
    <xf numFmtId="1" fontId="59" fillId="3" borderId="0" xfId="0" applyNumberFormat="1" applyFont="1" applyFill="1" applyAlignment="1">
      <alignment horizontal="right" vertical="top" wrapText="1"/>
    </xf>
    <xf numFmtId="0" fontId="59" fillId="3" borderId="2" xfId="0" applyFont="1" applyFill="1" applyBorder="1" applyAlignment="1">
      <alignment horizontal="right" vertical="top" wrapText="1"/>
    </xf>
    <xf numFmtId="0" fontId="54" fillId="3" borderId="29" xfId="0" applyFont="1" applyFill="1" applyBorder="1" applyAlignment="1">
      <alignment horizontal="center" vertical="top" wrapText="1"/>
    </xf>
    <xf numFmtId="0" fontId="54" fillId="3" borderId="0" xfId="0" applyFont="1" applyFill="1" applyAlignment="1">
      <alignment vertical="top" wrapText="1"/>
    </xf>
    <xf numFmtId="0" fontId="54" fillId="3" borderId="0" xfId="0" applyFont="1" applyFill="1" applyAlignment="1">
      <alignment horizontal="right" vertical="top"/>
    </xf>
    <xf numFmtId="3" fontId="54" fillId="3" borderId="0" xfId="0" applyNumberFormat="1" applyFont="1" applyFill="1" applyAlignment="1">
      <alignment horizontal="right" vertical="top"/>
    </xf>
    <xf numFmtId="0" fontId="60" fillId="3" borderId="0" xfId="0" applyFont="1" applyFill="1" applyAlignment="1">
      <alignment vertical="top"/>
    </xf>
    <xf numFmtId="1" fontId="60" fillId="3" borderId="0" xfId="0" applyNumberFormat="1" applyFont="1" applyFill="1" applyAlignment="1">
      <alignment vertical="top" wrapText="1"/>
    </xf>
    <xf numFmtId="3" fontId="58" fillId="3" borderId="0" xfId="0" applyNumberFormat="1" applyFont="1" applyFill="1" applyAlignment="1">
      <alignment horizontal="right" vertical="top"/>
    </xf>
    <xf numFmtId="0" fontId="60" fillId="3" borderId="0" xfId="0" applyFont="1" applyFill="1" applyBorder="1" applyAlignment="1">
      <alignment vertical="top"/>
    </xf>
    <xf numFmtId="1" fontId="99" fillId="3" borderId="0" xfId="0" applyNumberFormat="1" applyFont="1" applyFill="1" applyBorder="1" applyAlignment="1">
      <alignment vertical="top" wrapText="1"/>
    </xf>
    <xf numFmtId="3" fontId="67" fillId="3" borderId="13" xfId="0" applyNumberFormat="1" applyFont="1" applyFill="1" applyBorder="1" applyAlignment="1">
      <alignment horizontal="right" vertical="top"/>
    </xf>
    <xf numFmtId="166" fontId="67" fillId="3" borderId="13" xfId="1" applyNumberFormat="1" applyFont="1" applyFill="1" applyBorder="1" applyAlignment="1">
      <alignment horizontal="right" vertical="top"/>
    </xf>
    <xf numFmtId="0" fontId="60" fillId="3" borderId="29" xfId="0" applyFont="1" applyFill="1" applyBorder="1" applyAlignment="1">
      <alignment vertical="top"/>
    </xf>
    <xf numFmtId="1" fontId="60" fillId="3" borderId="0" xfId="0" applyNumberFormat="1" applyFont="1" applyFill="1" applyBorder="1" applyAlignment="1">
      <alignment vertical="top" wrapText="1"/>
    </xf>
    <xf numFmtId="0" fontId="54" fillId="3" borderId="0" xfId="0" applyFont="1" applyFill="1" applyAlignment="1">
      <alignment horizontal="right" vertical="top" wrapText="1"/>
    </xf>
    <xf numFmtId="0" fontId="54" fillId="3" borderId="29" xfId="0" applyFont="1" applyFill="1" applyBorder="1" applyAlignment="1">
      <alignment vertical="top" wrapText="1"/>
    </xf>
    <xf numFmtId="0" fontId="54" fillId="3" borderId="29" xfId="0" applyFont="1" applyFill="1" applyBorder="1" applyAlignment="1">
      <alignment horizontal="right" vertical="top" wrapText="1"/>
    </xf>
    <xf numFmtId="0" fontId="60" fillId="3" borderId="0" xfId="0" applyFont="1" applyFill="1" applyAlignment="1">
      <alignment horizontal="right" vertical="top"/>
    </xf>
    <xf numFmtId="0" fontId="54" fillId="3" borderId="0" xfId="0" applyFont="1" applyFill="1" applyAlignment="1">
      <alignment vertical="top"/>
    </xf>
    <xf numFmtId="0" fontId="54" fillId="3" borderId="0" xfId="0" applyFont="1" applyFill="1" applyBorder="1" applyAlignment="1">
      <alignment vertical="top"/>
    </xf>
    <xf numFmtId="0" fontId="67" fillId="3" borderId="2" xfId="3" applyFont="1" applyFill="1" applyBorder="1" applyAlignment="1">
      <alignment vertical="top"/>
    </xf>
    <xf numFmtId="0" fontId="54" fillId="3" borderId="29" xfId="3" applyFont="1" applyFill="1" applyBorder="1" applyAlignment="1">
      <alignment horizontal="right" vertical="top"/>
    </xf>
    <xf numFmtId="3" fontId="54" fillId="3" borderId="0" xfId="19" applyNumberFormat="1" applyFont="1" applyFill="1" applyAlignment="1">
      <alignment horizontal="right" vertical="top"/>
    </xf>
    <xf numFmtId="0" fontId="67" fillId="3" borderId="29" xfId="19" applyFont="1" applyFill="1" applyBorder="1" applyAlignment="1">
      <alignment horizontal="left" vertical="top"/>
    </xf>
    <xf numFmtId="169" fontId="67" fillId="3" borderId="29" xfId="19" applyNumberFormat="1" applyFont="1" applyFill="1" applyBorder="1" applyAlignment="1">
      <alignment horizontal="right" vertical="top"/>
    </xf>
    <xf numFmtId="0" fontId="67" fillId="3" borderId="13" xfId="19" applyFont="1" applyFill="1" applyBorder="1" applyAlignment="1">
      <alignment horizontal="left" vertical="top"/>
    </xf>
    <xf numFmtId="169" fontId="67" fillId="3" borderId="13" xfId="19" applyNumberFormat="1" applyFont="1" applyFill="1" applyBorder="1" applyAlignment="1">
      <alignment horizontal="right" vertical="top"/>
    </xf>
    <xf numFmtId="0" fontId="67" fillId="0" borderId="0" xfId="0" applyFont="1" applyAlignment="1">
      <alignment horizontal="center" vertical="top" wrapText="1"/>
    </xf>
    <xf numFmtId="3" fontId="54" fillId="3" borderId="29" xfId="0" applyNumberFormat="1" applyFont="1" applyFill="1" applyBorder="1" applyAlignment="1">
      <alignment horizontal="right" vertical="top" wrapText="1"/>
    </xf>
    <xf numFmtId="3" fontId="54" fillId="0" borderId="29" xfId="0" applyNumberFormat="1" applyFont="1" applyBorder="1" applyAlignment="1">
      <alignment horizontal="right" vertical="top" wrapText="1"/>
    </xf>
    <xf numFmtId="3" fontId="67" fillId="0" borderId="29" xfId="0" applyNumberFormat="1" applyFont="1" applyBorder="1" applyAlignment="1">
      <alignment horizontal="right" vertical="top" wrapText="1"/>
    </xf>
    <xf numFmtId="3" fontId="54" fillId="0" borderId="0" xfId="0" applyNumberFormat="1" applyFont="1" applyAlignment="1">
      <alignment horizontal="right" vertical="top" wrapText="1"/>
    </xf>
    <xf numFmtId="3" fontId="67" fillId="0" borderId="0" xfId="0" applyNumberFormat="1" applyFont="1" applyAlignment="1">
      <alignment horizontal="right" vertical="top" wrapText="1"/>
    </xf>
    <xf numFmtId="3" fontId="67" fillId="3" borderId="13" xfId="0" applyNumberFormat="1" applyFont="1" applyFill="1" applyBorder="1" applyAlignment="1">
      <alignment horizontal="right" vertical="top" wrapText="1"/>
    </xf>
    <xf numFmtId="0" fontId="54" fillId="0" borderId="0" xfId="0" applyFont="1" applyAlignment="1">
      <alignment horizontal="right" vertical="top" wrapText="1"/>
    </xf>
    <xf numFmtId="3" fontId="54" fillId="0" borderId="0" xfId="0" applyNumberFormat="1" applyFont="1" applyAlignment="1">
      <alignment vertical="top" wrapText="1"/>
    </xf>
    <xf numFmtId="0" fontId="60" fillId="0" borderId="0" xfId="0" applyFont="1" applyAlignment="1">
      <alignment vertical="top"/>
    </xf>
    <xf numFmtId="0" fontId="54" fillId="0" borderId="0" xfId="0" applyFont="1" applyAlignment="1">
      <alignment horizontal="left" vertical="top" wrapText="1"/>
    </xf>
    <xf numFmtId="3" fontId="67" fillId="3" borderId="29" xfId="0" applyNumberFormat="1" applyFont="1" applyFill="1" applyBorder="1" applyAlignment="1">
      <alignment horizontal="right" vertical="top" wrapText="1"/>
    </xf>
    <xf numFmtId="3" fontId="67" fillId="3" borderId="0" xfId="0" applyNumberFormat="1" applyFont="1" applyFill="1" applyAlignment="1">
      <alignment horizontal="right" vertical="top" wrapText="1"/>
    </xf>
    <xf numFmtId="0" fontId="195" fillId="3" borderId="0" xfId="93" applyFont="1" applyFill="1" applyAlignment="1">
      <alignment horizontal="right" vertical="top" wrapText="1"/>
    </xf>
    <xf numFmtId="0" fontId="195" fillId="3" borderId="2" xfId="93" applyFont="1" applyFill="1" applyBorder="1" applyAlignment="1">
      <alignment horizontal="right" vertical="top"/>
    </xf>
    <xf numFmtId="49" fontId="175" fillId="0" borderId="29" xfId="93" applyNumberFormat="1" applyFont="1" applyBorder="1" applyAlignment="1">
      <alignment horizontal="left" vertical="top"/>
    </xf>
    <xf numFmtId="3" fontId="103" fillId="0" borderId="29" xfId="93" applyNumberFormat="1" applyFont="1" applyBorder="1" applyAlignment="1">
      <alignment horizontal="right" vertical="top"/>
    </xf>
    <xf numFmtId="3" fontId="103" fillId="0" borderId="29" xfId="93" applyNumberFormat="1" applyFont="1" applyBorder="1" applyAlignment="1">
      <alignment horizontal="right" vertical="top" wrapText="1"/>
    </xf>
    <xf numFmtId="49" fontId="97" fillId="0" borderId="0" xfId="93" applyNumberFormat="1" applyFont="1" applyAlignment="1">
      <alignment horizontal="left" vertical="top"/>
    </xf>
    <xf numFmtId="3" fontId="103" fillId="0" borderId="0" xfId="93" applyNumberFormat="1" applyFont="1" applyAlignment="1">
      <alignment horizontal="right" vertical="top"/>
    </xf>
    <xf numFmtId="1" fontId="97" fillId="0" borderId="0" xfId="90" applyFont="1" applyAlignment="1" applyProtection="1">
      <alignment horizontal="left" vertical="top" wrapText="1"/>
    </xf>
    <xf numFmtId="1" fontId="97" fillId="0" borderId="2" xfId="90" applyFont="1" applyBorder="1" applyAlignment="1" applyProtection="1">
      <alignment horizontal="left" vertical="top" wrapText="1"/>
    </xf>
    <xf numFmtId="1" fontId="175" fillId="0" borderId="0" xfId="90" applyFont="1" applyAlignment="1" applyProtection="1">
      <alignment horizontal="left" vertical="top"/>
    </xf>
    <xf numFmtId="1" fontId="97" fillId="0" borderId="0" xfId="89" applyFont="1" applyAlignment="1" applyProtection="1">
      <alignment horizontal="left" vertical="top"/>
    </xf>
    <xf numFmtId="1" fontId="175" fillId="0" borderId="29" xfId="90" applyFont="1" applyBorder="1" applyAlignment="1" applyProtection="1">
      <alignment horizontal="left" vertical="top"/>
    </xf>
    <xf numFmtId="1" fontId="97" fillId="0" borderId="13" xfId="90" applyFont="1" applyBorder="1" applyAlignment="1" applyProtection="1">
      <alignment horizontal="left" vertical="top" wrapText="1"/>
    </xf>
    <xf numFmtId="0" fontId="175" fillId="3" borderId="13" xfId="92" applyFont="1" applyFill="1" applyBorder="1" applyAlignment="1">
      <alignment horizontal="left" vertical="top" wrapText="1"/>
    </xf>
    <xf numFmtId="0" fontId="100" fillId="3" borderId="0" xfId="0" applyFont="1" applyFill="1" applyAlignment="1">
      <alignment vertical="top" wrapText="1"/>
    </xf>
    <xf numFmtId="0" fontId="102" fillId="3" borderId="0" xfId="0" applyFont="1" applyFill="1" applyAlignment="1">
      <alignment vertical="top"/>
    </xf>
    <xf numFmtId="1" fontId="102" fillId="3" borderId="0" xfId="0" applyNumberFormat="1" applyFont="1" applyFill="1" applyAlignment="1">
      <alignment vertical="top" wrapText="1"/>
    </xf>
    <xf numFmtId="0" fontId="102" fillId="3" borderId="2" xfId="0" applyFont="1" applyFill="1" applyBorder="1" applyAlignment="1">
      <alignment vertical="top"/>
    </xf>
    <xf numFmtId="1" fontId="102" fillId="3" borderId="2" xfId="0" applyNumberFormat="1" applyFont="1" applyFill="1" applyBorder="1" applyAlignment="1">
      <alignment vertical="top" wrapText="1"/>
    </xf>
    <xf numFmtId="3" fontId="67" fillId="3" borderId="13" xfId="0" applyNumberFormat="1" applyFont="1" applyFill="1" applyBorder="1" applyAlignment="1">
      <alignment vertical="top"/>
    </xf>
    <xf numFmtId="3" fontId="54" fillId="3" borderId="0" xfId="0" applyNumberFormat="1" applyFont="1" applyFill="1" applyAlignment="1">
      <alignment horizontal="center" vertical="top" wrapText="1"/>
    </xf>
    <xf numFmtId="0" fontId="54" fillId="3" borderId="0" xfId="0" applyFont="1" applyFill="1" applyAlignment="1">
      <alignment horizontal="center" vertical="top" wrapText="1"/>
    </xf>
    <xf numFmtId="3" fontId="54" fillId="3" borderId="29" xfId="0" applyNumberFormat="1" applyFont="1" applyFill="1" applyBorder="1" applyAlignment="1">
      <alignment horizontal="center" vertical="top" wrapText="1"/>
    </xf>
    <xf numFmtId="1" fontId="104" fillId="3" borderId="29" xfId="0" applyNumberFormat="1" applyFont="1" applyFill="1" applyBorder="1" applyAlignment="1">
      <alignment horizontal="right" vertical="top" wrapText="1"/>
    </xf>
    <xf numFmtId="1" fontId="104" fillId="3" borderId="0" xfId="0" applyNumberFormat="1" applyFont="1" applyFill="1" applyAlignment="1">
      <alignment horizontal="right" vertical="top" wrapText="1"/>
    </xf>
    <xf numFmtId="0" fontId="104" fillId="3" borderId="2" xfId="0" applyFont="1" applyFill="1" applyBorder="1" applyAlignment="1">
      <alignment horizontal="right" vertical="top" wrapText="1"/>
    </xf>
    <xf numFmtId="1" fontId="102" fillId="0" borderId="2" xfId="0" applyNumberFormat="1" applyFont="1" applyBorder="1" applyAlignment="1">
      <alignment vertical="top" wrapText="1"/>
    </xf>
    <xf numFmtId="166" fontId="67" fillId="3" borderId="13" xfId="0" applyNumberFormat="1" applyFont="1" applyFill="1" applyBorder="1" applyAlignment="1">
      <alignment vertical="top"/>
    </xf>
    <xf numFmtId="1" fontId="58" fillId="0" borderId="0" xfId="0" applyNumberFormat="1" applyFont="1" applyAlignment="1">
      <alignment horizontal="center" vertical="top" wrapText="1"/>
    </xf>
    <xf numFmtId="0" fontId="60" fillId="0" borderId="29" xfId="0" applyFont="1" applyBorder="1" applyAlignment="1">
      <alignment vertical="top"/>
    </xf>
    <xf numFmtId="0" fontId="54" fillId="0" borderId="29" xfId="0" applyFont="1" applyBorder="1" applyAlignment="1">
      <alignment vertical="top"/>
    </xf>
    <xf numFmtId="3" fontId="58" fillId="3" borderId="0" xfId="0" applyNumberFormat="1" applyFont="1" applyFill="1" applyBorder="1" applyAlignment="1">
      <alignment vertical="top"/>
    </xf>
    <xf numFmtId="0" fontId="193" fillId="3" borderId="29" xfId="57" applyFont="1" applyFill="1" applyBorder="1" applyAlignment="1">
      <alignment horizontal="left" vertical="top" wrapText="1"/>
    </xf>
    <xf numFmtId="0" fontId="67" fillId="3" borderId="2" xfId="57" applyFont="1" applyFill="1" applyBorder="1" applyAlignment="1">
      <alignment horizontal="left" vertical="top"/>
    </xf>
    <xf numFmtId="0" fontId="67" fillId="3" borderId="2" xfId="57" applyFont="1" applyFill="1" applyBorder="1" applyAlignment="1">
      <alignment horizontal="right" vertical="top" wrapText="1"/>
    </xf>
    <xf numFmtId="0" fontId="107" fillId="0" borderId="29" xfId="57" applyFont="1" applyBorder="1" applyAlignment="1">
      <alignment horizontal="left" vertical="top"/>
    </xf>
    <xf numFmtId="169" fontId="107" fillId="0" borderId="29" xfId="57" applyNumberFormat="1" applyFont="1" applyBorder="1" applyAlignment="1">
      <alignment vertical="top"/>
    </xf>
    <xf numFmtId="3" fontId="107" fillId="0" borderId="29" xfId="57" applyNumberFormat="1" applyFont="1" applyBorder="1" applyAlignment="1">
      <alignment vertical="top"/>
    </xf>
    <xf numFmtId="168" fontId="107" fillId="0" borderId="29" xfId="57" applyNumberFormat="1" applyFont="1" applyBorder="1" applyAlignment="1">
      <alignment vertical="top"/>
    </xf>
    <xf numFmtId="0" fontId="107" fillId="0" borderId="0" xfId="57" applyFont="1" applyAlignment="1">
      <alignment horizontal="left" vertical="top"/>
    </xf>
    <xf numFmtId="169" fontId="107" fillId="0" borderId="0" xfId="57" applyNumberFormat="1" applyFont="1" applyAlignment="1">
      <alignment vertical="top"/>
    </xf>
    <xf numFmtId="3" fontId="107" fillId="0" borderId="0" xfId="57" applyNumberFormat="1" applyFont="1" applyAlignment="1">
      <alignment vertical="top"/>
    </xf>
    <xf numFmtId="168" fontId="107" fillId="0" borderId="0" xfId="57" applyNumberFormat="1" applyFont="1" applyAlignment="1">
      <alignment vertical="top"/>
    </xf>
    <xf numFmtId="0" fontId="107" fillId="0" borderId="2" xfId="57" applyFont="1" applyBorder="1" applyAlignment="1">
      <alignment horizontal="left" vertical="top"/>
    </xf>
    <xf numFmtId="169" fontId="107" fillId="0" borderId="2" xfId="57" applyNumberFormat="1" applyFont="1" applyBorder="1" applyAlignment="1">
      <alignment vertical="top"/>
    </xf>
    <xf numFmtId="3" fontId="107" fillId="0" borderId="2" xfId="57" applyNumberFormat="1" applyFont="1" applyBorder="1" applyAlignment="1">
      <alignment vertical="top"/>
    </xf>
    <xf numFmtId="168" fontId="107" fillId="0" borderId="2" xfId="57" applyNumberFormat="1" applyFont="1" applyBorder="1" applyAlignment="1">
      <alignment vertical="top"/>
    </xf>
    <xf numFmtId="0" fontId="54" fillId="0" borderId="29" xfId="57" applyFont="1" applyBorder="1" applyAlignment="1">
      <alignment horizontal="left" vertical="top"/>
    </xf>
    <xf numFmtId="169" fontId="54" fillId="0" borderId="29" xfId="57" applyNumberFormat="1" applyFont="1" applyBorder="1" applyAlignment="1">
      <alignment vertical="top"/>
    </xf>
    <xf numFmtId="169" fontId="54" fillId="3" borderId="29" xfId="57" applyNumberFormat="1" applyFont="1" applyFill="1" applyBorder="1" applyAlignment="1">
      <alignment vertical="top"/>
    </xf>
    <xf numFmtId="169" fontId="54" fillId="0" borderId="29" xfId="57" applyNumberFormat="1" applyFont="1" applyBorder="1" applyAlignment="1">
      <alignment horizontal="right" vertical="top"/>
    </xf>
    <xf numFmtId="169" fontId="67" fillId="3" borderId="29" xfId="57" applyNumberFormat="1" applyFont="1" applyFill="1" applyBorder="1" applyAlignment="1">
      <alignment vertical="top"/>
    </xf>
    <xf numFmtId="0" fontId="54" fillId="0" borderId="0" xfId="57" applyFont="1" applyAlignment="1">
      <alignment horizontal="left" vertical="top"/>
    </xf>
    <xf numFmtId="169" fontId="67" fillId="3" borderId="0" xfId="57" applyNumberFormat="1" applyFont="1" applyFill="1" applyAlignment="1">
      <alignment vertical="top"/>
    </xf>
    <xf numFmtId="0" fontId="54" fillId="0" borderId="2" xfId="57" applyFont="1" applyBorder="1" applyAlignment="1">
      <alignment horizontal="left" vertical="top"/>
    </xf>
    <xf numFmtId="169" fontId="54" fillId="0" borderId="2" xfId="57" applyNumberFormat="1" applyFont="1" applyBorder="1" applyAlignment="1">
      <alignment vertical="top"/>
    </xf>
    <xf numFmtId="169" fontId="54" fillId="3" borderId="2" xfId="57" applyNumberFormat="1" applyFont="1" applyFill="1" applyBorder="1" applyAlignment="1">
      <alignment vertical="top"/>
    </xf>
    <xf numFmtId="169" fontId="54" fillId="0" borderId="2" xfId="57" applyNumberFormat="1" applyFont="1" applyBorder="1" applyAlignment="1">
      <alignment horizontal="right" vertical="top"/>
    </xf>
    <xf numFmtId="169" fontId="67" fillId="3" borderId="2" xfId="57" applyNumberFormat="1" applyFont="1" applyFill="1" applyBorder="1" applyAlignment="1">
      <alignment vertical="top"/>
    </xf>
    <xf numFmtId="0" fontId="54" fillId="0" borderId="2" xfId="57" applyFont="1" applyBorder="1" applyAlignment="1">
      <alignment horizontal="right" vertical="top"/>
    </xf>
    <xf numFmtId="0" fontId="67" fillId="3" borderId="29" xfId="57" applyFont="1" applyFill="1" applyBorder="1" applyAlignment="1">
      <alignment horizontal="left" vertical="top"/>
    </xf>
    <xf numFmtId="0" fontId="54" fillId="0" borderId="29" xfId="57" applyFont="1" applyBorder="1" applyAlignment="1">
      <alignment horizontal="right" vertical="top"/>
    </xf>
    <xf numFmtId="3" fontId="221" fillId="0" borderId="0" xfId="93" applyNumberFormat="1" applyFont="1" applyAlignment="1">
      <alignment horizontal="right" vertical="top"/>
    </xf>
    <xf numFmtId="3" fontId="221" fillId="0" borderId="2" xfId="93" applyNumberFormat="1" applyFont="1" applyBorder="1" applyAlignment="1">
      <alignment horizontal="right" vertical="top"/>
    </xf>
    <xf numFmtId="3" fontId="221" fillId="0" borderId="13" xfId="93" applyNumberFormat="1" applyFont="1" applyBorder="1" applyAlignment="1">
      <alignment horizontal="right" vertical="top"/>
    </xf>
    <xf numFmtId="3" fontId="222" fillId="3" borderId="13" xfId="93" applyNumberFormat="1" applyFont="1" applyFill="1" applyBorder="1" applyAlignment="1">
      <alignment horizontal="right" vertical="top"/>
    </xf>
    <xf numFmtId="0" fontId="54" fillId="0" borderId="29" xfId="0" applyFont="1" applyBorder="1" applyAlignment="1">
      <alignment horizontal="left" vertical="top"/>
    </xf>
    <xf numFmtId="0" fontId="54" fillId="0" borderId="2" xfId="0" applyFont="1" applyBorder="1" applyAlignment="1">
      <alignment horizontal="left" vertical="top"/>
    </xf>
    <xf numFmtId="0" fontId="54" fillId="3" borderId="0" xfId="15" applyFont="1" applyFill="1" applyBorder="1" applyAlignment="1">
      <alignment horizontal="left" vertical="top"/>
    </xf>
    <xf numFmtId="0" fontId="54" fillId="3" borderId="0" xfId="15" applyFont="1" applyFill="1" applyBorder="1" applyAlignment="1">
      <alignment horizontal="right" vertical="top"/>
    </xf>
    <xf numFmtId="169" fontId="54" fillId="3" borderId="0" xfId="15" applyNumberFormat="1" applyFont="1" applyFill="1" applyBorder="1" applyAlignment="1">
      <alignment vertical="top"/>
    </xf>
    <xf numFmtId="169" fontId="54" fillId="3" borderId="0" xfId="15" applyNumberFormat="1" applyFont="1" applyFill="1" applyBorder="1" applyAlignment="1">
      <alignment horizontal="right" vertical="top"/>
    </xf>
    <xf numFmtId="166" fontId="54" fillId="3" borderId="0" xfId="1" applyNumberFormat="1" applyFont="1" applyFill="1" applyBorder="1" applyAlignment="1">
      <alignment vertical="top"/>
    </xf>
    <xf numFmtId="0" fontId="37" fillId="0" borderId="0" xfId="0" applyFont="1" applyBorder="1" applyAlignment="1">
      <alignment horizontal="center"/>
    </xf>
    <xf numFmtId="0" fontId="54" fillId="0" borderId="0" xfId="0" applyFont="1" applyBorder="1" applyAlignment="1">
      <alignment horizontal="left" vertical="top"/>
    </xf>
    <xf numFmtId="169" fontId="54" fillId="0" borderId="0" xfId="0" applyNumberFormat="1" applyFont="1" applyBorder="1" applyAlignment="1">
      <alignment vertical="top"/>
    </xf>
    <xf numFmtId="3" fontId="54" fillId="3" borderId="0" xfId="0" applyNumberFormat="1" applyFont="1" applyFill="1" applyAlignment="1">
      <alignment vertical="center"/>
    </xf>
    <xf numFmtId="3" fontId="60" fillId="3" borderId="0" xfId="0" applyNumberFormat="1" applyFont="1" applyFill="1"/>
    <xf numFmtId="0" fontId="60" fillId="3" borderId="0" xfId="0" applyFont="1" applyFill="1"/>
    <xf numFmtId="0" fontId="175" fillId="0" borderId="0" xfId="3" applyFont="1" applyAlignment="1">
      <alignment horizontal="left" vertical="top"/>
    </xf>
    <xf numFmtId="3" fontId="97" fillId="0" borderId="0" xfId="3" applyNumberFormat="1" applyFont="1" applyAlignment="1">
      <alignment horizontal="right" vertical="top"/>
    </xf>
    <xf numFmtId="3" fontId="97" fillId="0" borderId="0" xfId="3" applyNumberFormat="1" applyFont="1" applyAlignment="1">
      <alignment vertical="top"/>
    </xf>
    <xf numFmtId="3" fontId="175" fillId="0" borderId="0" xfId="3" applyNumberFormat="1" applyFont="1" applyAlignment="1">
      <alignment vertical="top"/>
    </xf>
    <xf numFmtId="0" fontId="175" fillId="3" borderId="13" xfId="3" applyFont="1" applyFill="1" applyBorder="1" applyAlignment="1">
      <alignment horizontal="left" vertical="top"/>
    </xf>
    <xf numFmtId="3" fontId="175" fillId="3" borderId="13" xfId="3" applyNumberFormat="1" applyFont="1" applyFill="1" applyBorder="1" applyAlignment="1">
      <alignment horizontal="right" vertical="top"/>
    </xf>
    <xf numFmtId="3" fontId="175" fillId="3" borderId="13" xfId="3" applyNumberFormat="1" applyFont="1" applyFill="1" applyBorder="1" applyAlignment="1">
      <alignment vertical="top"/>
    </xf>
    <xf numFmtId="0" fontId="58" fillId="3" borderId="0" xfId="3" applyFont="1" applyFill="1"/>
    <xf numFmtId="0" fontId="54" fillId="3" borderId="0" xfId="3" applyFont="1" applyFill="1"/>
    <xf numFmtId="178" fontId="54" fillId="3" borderId="0" xfId="3" applyNumberFormat="1" applyFont="1" applyFill="1"/>
    <xf numFmtId="0" fontId="54" fillId="3" borderId="0" xfId="57" applyFont="1" applyFill="1"/>
    <xf numFmtId="20" fontId="67" fillId="3" borderId="29" xfId="3" applyNumberFormat="1" applyFont="1" applyFill="1" applyBorder="1" applyAlignment="1">
      <alignment horizontal="left" vertical="top"/>
    </xf>
    <xf numFmtId="0" fontId="67" fillId="3" borderId="29" xfId="57" applyFont="1" applyFill="1" applyBorder="1" applyAlignment="1">
      <alignment horizontal="left" vertical="top"/>
    </xf>
    <xf numFmtId="0" fontId="54" fillId="3" borderId="0" xfId="19" applyFont="1" applyFill="1" applyBorder="1" applyAlignment="1">
      <alignment horizontal="left" vertical="top"/>
    </xf>
    <xf numFmtId="169" fontId="54" fillId="3" borderId="0" xfId="0" applyNumberFormat="1" applyFont="1" applyFill="1" applyBorder="1" applyAlignment="1">
      <alignment vertical="top"/>
    </xf>
    <xf numFmtId="169" fontId="54" fillId="3" borderId="0" xfId="0" applyNumberFormat="1" applyFont="1" applyFill="1" applyBorder="1" applyAlignment="1">
      <alignment horizontal="right" vertical="top"/>
    </xf>
    <xf numFmtId="20" fontId="67" fillId="3" borderId="2" xfId="3" applyNumberFormat="1" applyFont="1" applyFill="1" applyBorder="1" applyAlignment="1">
      <alignment horizontal="left" vertical="top"/>
    </xf>
    <xf numFmtId="168" fontId="54" fillId="3" borderId="2" xfId="3" applyNumberFormat="1" applyFont="1" applyFill="1" applyBorder="1" applyAlignment="1">
      <alignment horizontal="right" vertical="top"/>
    </xf>
    <xf numFmtId="168" fontId="54" fillId="3" borderId="2" xfId="3" applyNumberFormat="1" applyFont="1" applyFill="1" applyBorder="1" applyAlignment="1">
      <alignment vertical="top"/>
    </xf>
    <xf numFmtId="168" fontId="54" fillId="3" borderId="2" xfId="3" applyNumberFormat="1" applyFont="1" applyFill="1" applyBorder="1" applyAlignment="1">
      <alignment horizontal="left" vertical="top"/>
    </xf>
    <xf numFmtId="168" fontId="54" fillId="3" borderId="29" xfId="3" applyNumberFormat="1" applyFont="1" applyFill="1" applyBorder="1" applyAlignment="1">
      <alignment horizontal="right" vertical="top"/>
    </xf>
    <xf numFmtId="168" fontId="54" fillId="3" borderId="29" xfId="3" applyNumberFormat="1" applyFont="1" applyFill="1" applyBorder="1" applyAlignment="1">
      <alignment vertical="top"/>
    </xf>
    <xf numFmtId="168" fontId="54" fillId="3" borderId="29" xfId="3" applyNumberFormat="1" applyFont="1" applyFill="1" applyBorder="1" applyAlignment="1">
      <alignment horizontal="left" vertical="top"/>
    </xf>
    <xf numFmtId="169" fontId="54" fillId="3" borderId="0" xfId="3" applyNumberFormat="1" applyFont="1" applyFill="1" applyBorder="1" applyAlignment="1">
      <alignment horizontal="right" vertical="top"/>
    </xf>
    <xf numFmtId="169" fontId="54" fillId="3" borderId="0" xfId="3" applyNumberFormat="1" applyFont="1" applyFill="1" applyBorder="1" applyAlignment="1">
      <alignment vertical="top"/>
    </xf>
    <xf numFmtId="20" fontId="67" fillId="3" borderId="13" xfId="3" applyNumberFormat="1" applyFont="1" applyFill="1" applyBorder="1" applyAlignment="1">
      <alignment horizontal="left" vertical="top"/>
    </xf>
    <xf numFmtId="169" fontId="67" fillId="3" borderId="13" xfId="3" applyNumberFormat="1" applyFont="1" applyFill="1" applyBorder="1" applyAlignment="1">
      <alignment horizontal="right" vertical="top"/>
    </xf>
    <xf numFmtId="3" fontId="54" fillId="3" borderId="2" xfId="0" applyNumberFormat="1" applyFont="1" applyFill="1" applyBorder="1" applyAlignment="1">
      <alignment horizontal="right" vertical="top" wrapText="1"/>
    </xf>
    <xf numFmtId="1" fontId="67" fillId="3" borderId="2" xfId="0" applyNumberFormat="1" applyFont="1" applyFill="1" applyBorder="1" applyAlignment="1">
      <alignment horizontal="left" vertical="top" wrapText="1"/>
    </xf>
    <xf numFmtId="1" fontId="67" fillId="3" borderId="29" xfId="0" applyNumberFormat="1" applyFont="1" applyFill="1" applyBorder="1" applyAlignment="1">
      <alignment horizontal="left" vertical="top" wrapText="1"/>
    </xf>
    <xf numFmtId="0" fontId="67" fillId="0" borderId="2" xfId="3" applyFont="1" applyBorder="1" applyAlignment="1">
      <alignment horizontal="right" vertical="top"/>
    </xf>
    <xf numFmtId="168" fontId="54" fillId="0" borderId="2" xfId="3" applyNumberFormat="1" applyFont="1" applyBorder="1" applyAlignment="1">
      <alignment vertical="top"/>
    </xf>
    <xf numFmtId="0" fontId="67" fillId="0" borderId="29" xfId="3" applyFont="1" applyBorder="1" applyAlignment="1">
      <alignment horizontal="right" vertical="top"/>
    </xf>
    <xf numFmtId="168" fontId="54" fillId="0" borderId="29" xfId="3" applyNumberFormat="1" applyFont="1" applyBorder="1" applyAlignment="1">
      <alignment vertical="top"/>
    </xf>
    <xf numFmtId="0" fontId="67" fillId="0" borderId="0" xfId="0" applyFont="1" applyAlignment="1">
      <alignment horizontal="left" wrapText="1"/>
    </xf>
    <xf numFmtId="3" fontId="221" fillId="0" borderId="0" xfId="93" applyNumberFormat="1" applyFont="1" applyAlignment="1">
      <alignment horizontal="right" vertical="top" wrapText="1"/>
    </xf>
    <xf numFmtId="0" fontId="205" fillId="0" borderId="0" xfId="3" applyFont="1"/>
    <xf numFmtId="0" fontId="54" fillId="0" borderId="2" xfId="0" applyFont="1" applyBorder="1" applyAlignment="1">
      <alignment vertical="top" wrapText="1"/>
    </xf>
    <xf numFmtId="1" fontId="58" fillId="0" borderId="2" xfId="0" applyNumberFormat="1" applyFont="1" applyBorder="1" applyAlignment="1">
      <alignment horizontal="center" vertical="top" wrapText="1"/>
    </xf>
    <xf numFmtId="0" fontId="54" fillId="0" borderId="2" xfId="0" applyFont="1" applyBorder="1" applyAlignment="1">
      <alignment horizontal="center" vertical="top" wrapText="1"/>
    </xf>
    <xf numFmtId="0" fontId="60" fillId="0" borderId="2" xfId="0" applyFont="1" applyBorder="1" applyAlignment="1">
      <alignment vertical="top"/>
    </xf>
    <xf numFmtId="0" fontId="190" fillId="3" borderId="0" xfId="0" applyFont="1" applyFill="1" applyBorder="1" applyAlignment="1">
      <alignment horizontal="center" wrapText="1"/>
    </xf>
    <xf numFmtId="0" fontId="67" fillId="3" borderId="0" xfId="0" applyFont="1" applyFill="1" applyBorder="1" applyAlignment="1">
      <alignment horizontal="center" wrapText="1"/>
    </xf>
    <xf numFmtId="0" fontId="67" fillId="3" borderId="0" xfId="0" applyFont="1" applyFill="1" applyBorder="1" applyAlignment="1">
      <alignment wrapText="1"/>
    </xf>
    <xf numFmtId="0" fontId="60" fillId="0" borderId="0" xfId="0" applyFont="1" applyBorder="1"/>
    <xf numFmtId="0" fontId="100" fillId="0" borderId="0" xfId="0" applyFont="1" applyBorder="1" applyAlignment="1">
      <alignment vertical="top" wrapText="1"/>
    </xf>
    <xf numFmtId="0" fontId="102" fillId="0" borderId="0" xfId="0" applyFont="1" applyBorder="1" applyAlignment="1">
      <alignment vertical="top"/>
    </xf>
    <xf numFmtId="1" fontId="102" fillId="0" borderId="0" xfId="0" applyNumberFormat="1" applyFont="1" applyBorder="1" applyAlignment="1">
      <alignment vertical="top" wrapText="1"/>
    </xf>
    <xf numFmtId="0" fontId="102" fillId="0" borderId="2" xfId="0" applyFont="1" applyBorder="1" applyAlignment="1">
      <alignment vertical="top"/>
    </xf>
    <xf numFmtId="0" fontId="67" fillId="3" borderId="2" xfId="0" applyFont="1" applyFill="1" applyBorder="1" applyAlignment="1">
      <alignment horizontal="right" vertical="top" wrapText="1"/>
    </xf>
    <xf numFmtId="20" fontId="54" fillId="3" borderId="29" xfId="3" applyNumberFormat="1" applyFont="1" applyFill="1" applyBorder="1" applyAlignment="1">
      <alignment horizontal="right" vertical="top"/>
    </xf>
    <xf numFmtId="20" fontId="54" fillId="3" borderId="0" xfId="3" applyNumberFormat="1" applyFont="1" applyFill="1" applyBorder="1" applyAlignment="1">
      <alignment horizontal="right" vertical="top"/>
    </xf>
    <xf numFmtId="20" fontId="54" fillId="3" borderId="2" xfId="3" applyNumberFormat="1" applyFont="1" applyFill="1" applyBorder="1" applyAlignment="1">
      <alignment horizontal="right" vertical="top"/>
    </xf>
    <xf numFmtId="0" fontId="67" fillId="3" borderId="29" xfId="3" applyFont="1" applyFill="1" applyBorder="1" applyAlignment="1">
      <alignment horizontal="right" vertical="top" wrapText="1"/>
    </xf>
    <xf numFmtId="0" fontId="67" fillId="3" borderId="29" xfId="15" applyFont="1" applyFill="1" applyBorder="1" applyAlignment="1">
      <alignment horizontal="right" vertical="top" wrapText="1"/>
    </xf>
    <xf numFmtId="0" fontId="67" fillId="3" borderId="2" xfId="3" applyFont="1" applyFill="1" applyBorder="1" applyAlignment="1">
      <alignment horizontal="right" vertical="top" wrapText="1"/>
    </xf>
    <xf numFmtId="0" fontId="67" fillId="3" borderId="2" xfId="0" applyFont="1" applyFill="1" applyBorder="1" applyAlignment="1">
      <alignment horizontal="right" vertical="top" wrapText="1"/>
    </xf>
    <xf numFmtId="0" fontId="54" fillId="3" borderId="29" xfId="0" applyFont="1" applyFill="1" applyBorder="1" applyAlignment="1">
      <alignment horizontal="center" vertical="top" wrapText="1"/>
    </xf>
    <xf numFmtId="0" fontId="67" fillId="3" borderId="2" xfId="0" applyFont="1" applyFill="1" applyBorder="1" applyAlignment="1">
      <alignment horizontal="right" wrapText="1"/>
    </xf>
    <xf numFmtId="0" fontId="198" fillId="0" borderId="0" xfId="3" applyFont="1" applyAlignment="1">
      <alignment horizontal="right"/>
    </xf>
    <xf numFmtId="0" fontId="207" fillId="0" borderId="0" xfId="3" applyFont="1"/>
    <xf numFmtId="0" fontId="223" fillId="0" borderId="0" xfId="3" applyFont="1"/>
    <xf numFmtId="0" fontId="224" fillId="0" borderId="0" xfId="3" quotePrefix="1" applyFont="1" applyAlignment="1">
      <alignment horizontal="left"/>
    </xf>
    <xf numFmtId="0" fontId="224" fillId="0" borderId="0" xfId="3" applyFont="1" applyAlignment="1">
      <alignment horizontal="left"/>
    </xf>
    <xf numFmtId="0" fontId="224" fillId="0" borderId="0" xfId="3" applyFont="1" applyAlignment="1">
      <alignment horizontal="right"/>
    </xf>
    <xf numFmtId="0" fontId="225" fillId="0" borderId="0" xfId="3" quotePrefix="1" applyFont="1" applyAlignment="1">
      <alignment horizontal="left"/>
    </xf>
    <xf numFmtId="0" fontId="225" fillId="0" borderId="0" xfId="3" applyFont="1" applyAlignment="1">
      <alignment horizontal="left"/>
    </xf>
    <xf numFmtId="0" fontId="225" fillId="0" borderId="0" xfId="3" applyFont="1" applyAlignment="1">
      <alignment horizontal="right"/>
    </xf>
    <xf numFmtId="0" fontId="225" fillId="0" borderId="0" xfId="3" quotePrefix="1" applyFont="1" applyAlignment="1">
      <alignment horizontal="left" vertical="center"/>
    </xf>
    <xf numFmtId="0" fontId="225" fillId="0" borderId="0" xfId="3" applyFont="1" applyAlignment="1">
      <alignment horizontal="left" vertical="center"/>
    </xf>
    <xf numFmtId="0" fontId="198" fillId="0" borderId="0" xfId="3" applyFont="1"/>
    <xf numFmtId="0" fontId="225" fillId="0" borderId="0" xfId="3" quotePrefix="1" applyFont="1" applyAlignment="1">
      <alignment vertical="top"/>
    </xf>
    <xf numFmtId="0" fontId="225" fillId="0" borderId="0" xfId="3" applyFont="1" applyAlignment="1">
      <alignment vertical="top"/>
    </xf>
    <xf numFmtId="0" fontId="225" fillId="0" borderId="0" xfId="0" quotePrefix="1" applyFont="1" applyAlignment="1">
      <alignment horizontal="left" vertical="top"/>
    </xf>
    <xf numFmtId="0" fontId="225" fillId="0" borderId="0" xfId="0" applyFont="1" applyAlignment="1">
      <alignment horizontal="left" vertical="top"/>
    </xf>
    <xf numFmtId="0" fontId="225" fillId="0" borderId="0" xfId="0" quotePrefix="1" applyFont="1" applyAlignment="1">
      <alignment vertical="top"/>
    </xf>
    <xf numFmtId="0" fontId="225" fillId="0" borderId="0" xfId="0" applyFont="1" applyAlignment="1">
      <alignment vertical="top"/>
    </xf>
    <xf numFmtId="0" fontId="224" fillId="0" borderId="0" xfId="3" quotePrefix="1" applyFont="1"/>
    <xf numFmtId="0" fontId="224" fillId="0" borderId="0" xfId="3" applyFont="1"/>
    <xf numFmtId="0" fontId="225" fillId="0" borderId="0" xfId="3" quotePrefix="1" applyFont="1"/>
    <xf numFmtId="0" fontId="225" fillId="0" borderId="0" xfId="3" applyFont="1"/>
    <xf numFmtId="0" fontId="207" fillId="0" borderId="0" xfId="3" applyFont="1" applyAlignment="1">
      <alignment horizontal="right"/>
    </xf>
    <xf numFmtId="0" fontId="67" fillId="3" borderId="32" xfId="3" applyFont="1" applyFill="1" applyBorder="1" applyAlignment="1">
      <alignment horizontal="right" vertical="top" wrapText="1"/>
    </xf>
    <xf numFmtId="169" fontId="54" fillId="3" borderId="32" xfId="3" applyNumberFormat="1" applyFont="1" applyFill="1" applyBorder="1" applyAlignment="1">
      <alignment horizontal="right" vertical="top"/>
    </xf>
    <xf numFmtId="169" fontId="54" fillId="3" borderId="33" xfId="3" applyNumberFormat="1" applyFont="1" applyFill="1" applyBorder="1" applyAlignment="1">
      <alignment horizontal="right" vertical="top"/>
    </xf>
    <xf numFmtId="169" fontId="54" fillId="3" borderId="34" xfId="3" applyNumberFormat="1" applyFont="1" applyFill="1" applyBorder="1" applyAlignment="1">
      <alignment horizontal="right" vertical="top"/>
    </xf>
    <xf numFmtId="169" fontId="54" fillId="3" borderId="31" xfId="3" applyNumberFormat="1" applyFont="1" applyFill="1" applyBorder="1" applyAlignment="1">
      <alignment horizontal="right" vertical="top"/>
    </xf>
    <xf numFmtId="169" fontId="54" fillId="3" borderId="35" xfId="3" applyNumberFormat="1" applyFont="1" applyFill="1" applyBorder="1" applyAlignment="1">
      <alignment vertical="top"/>
    </xf>
    <xf numFmtId="169" fontId="54" fillId="3" borderId="36" xfId="3" applyNumberFormat="1" applyFont="1" applyFill="1" applyBorder="1" applyAlignment="1">
      <alignment vertical="top"/>
    </xf>
    <xf numFmtId="169" fontId="54" fillId="3" borderId="37" xfId="3" applyNumberFormat="1" applyFont="1" applyFill="1" applyBorder="1" applyAlignment="1">
      <alignment vertical="top"/>
    </xf>
    <xf numFmtId="169" fontId="54" fillId="3" borderId="35" xfId="3" applyNumberFormat="1" applyFont="1" applyFill="1" applyBorder="1" applyAlignment="1">
      <alignment horizontal="right" vertical="top"/>
    </xf>
    <xf numFmtId="169" fontId="54" fillId="3" borderId="36" xfId="3" applyNumberFormat="1" applyFont="1" applyFill="1" applyBorder="1" applyAlignment="1">
      <alignment horizontal="right" vertical="top"/>
    </xf>
    <xf numFmtId="169" fontId="54" fillId="3" borderId="37" xfId="3" applyNumberFormat="1" applyFont="1" applyFill="1" applyBorder="1" applyAlignment="1">
      <alignment horizontal="right" vertical="top"/>
    </xf>
    <xf numFmtId="169" fontId="54" fillId="3" borderId="38" xfId="3" applyNumberFormat="1" applyFont="1" applyFill="1" applyBorder="1" applyAlignment="1">
      <alignment horizontal="right" vertical="top"/>
    </xf>
    <xf numFmtId="169" fontId="54" fillId="0" borderId="32" xfId="3" applyNumberFormat="1" applyFont="1" applyBorder="1" applyAlignment="1">
      <alignment horizontal="right" vertical="top"/>
    </xf>
    <xf numFmtId="169" fontId="54" fillId="0" borderId="33" xfId="3" applyNumberFormat="1" applyFont="1" applyBorder="1" applyAlignment="1">
      <alignment horizontal="right" vertical="top"/>
    </xf>
    <xf numFmtId="169" fontId="54" fillId="0" borderId="0" xfId="3" applyNumberFormat="1" applyFont="1" applyBorder="1" applyAlignment="1">
      <alignment vertical="top"/>
    </xf>
    <xf numFmtId="169" fontId="54" fillId="0" borderId="34" xfId="3" applyNumberFormat="1" applyFont="1" applyBorder="1" applyAlignment="1">
      <alignment horizontal="right" vertical="top"/>
    </xf>
    <xf numFmtId="169" fontId="54" fillId="0" borderId="35" xfId="3" applyNumberFormat="1" applyFont="1" applyBorder="1" applyAlignment="1">
      <alignment vertical="top"/>
    </xf>
    <xf numFmtId="169" fontId="54" fillId="0" borderId="36" xfId="3" applyNumberFormat="1" applyFont="1" applyBorder="1" applyAlignment="1">
      <alignment vertical="top"/>
    </xf>
    <xf numFmtId="169" fontId="54" fillId="0" borderId="37" xfId="3" applyNumberFormat="1" applyFont="1" applyBorder="1" applyAlignment="1">
      <alignment vertical="top"/>
    </xf>
    <xf numFmtId="0" fontId="54" fillId="3" borderId="0" xfId="3" applyFont="1" applyFill="1" applyBorder="1" applyAlignment="1">
      <alignment horizontal="right" vertical="top"/>
    </xf>
    <xf numFmtId="169" fontId="54" fillId="3" borderId="33" xfId="15" applyNumberFormat="1" applyFont="1" applyFill="1" applyBorder="1" applyAlignment="1">
      <alignment horizontal="right" vertical="top"/>
    </xf>
    <xf numFmtId="169" fontId="54" fillId="3" borderId="36" xfId="15" applyNumberFormat="1" applyFont="1" applyFill="1" applyBorder="1" applyAlignment="1">
      <alignment horizontal="right" vertical="top"/>
    </xf>
    <xf numFmtId="169" fontId="54" fillId="3" borderId="32" xfId="15" applyNumberFormat="1" applyFont="1" applyFill="1" applyBorder="1" applyAlignment="1">
      <alignment horizontal="right" vertical="top"/>
    </xf>
    <xf numFmtId="169" fontId="54" fillId="3" borderId="35" xfId="15" applyNumberFormat="1" applyFont="1" applyFill="1" applyBorder="1" applyAlignment="1">
      <alignment horizontal="right" vertical="top"/>
    </xf>
    <xf numFmtId="169" fontId="54" fillId="3" borderId="34" xfId="15" applyNumberFormat="1" applyFont="1" applyFill="1" applyBorder="1" applyAlignment="1">
      <alignment horizontal="right" vertical="top"/>
    </xf>
    <xf numFmtId="169" fontId="54" fillId="3" borderId="37" xfId="15" applyNumberFormat="1" applyFont="1" applyFill="1" applyBorder="1" applyAlignment="1">
      <alignment horizontal="right" vertical="top"/>
    </xf>
    <xf numFmtId="0" fontId="67" fillId="3" borderId="36" xfId="3" applyFont="1" applyFill="1" applyBorder="1" applyAlignment="1">
      <alignment vertical="top"/>
    </xf>
    <xf numFmtId="0" fontId="67" fillId="3" borderId="37" xfId="3" applyFont="1" applyFill="1" applyBorder="1" applyAlignment="1">
      <alignment vertical="top"/>
    </xf>
    <xf numFmtId="0" fontId="67" fillId="3" borderId="35" xfId="3" applyFont="1" applyFill="1" applyBorder="1" applyAlignment="1">
      <alignment horizontal="left" vertical="center"/>
    </xf>
    <xf numFmtId="0" fontId="67" fillId="3" borderId="35" xfId="3" applyFont="1" applyFill="1" applyBorder="1" applyAlignment="1">
      <alignment vertical="center"/>
    </xf>
    <xf numFmtId="3" fontId="67" fillId="3" borderId="34" xfId="3" applyNumberFormat="1" applyFont="1" applyFill="1" applyBorder="1" applyAlignment="1">
      <alignment horizontal="right" vertical="top"/>
    </xf>
    <xf numFmtId="3" fontId="67" fillId="3" borderId="2" xfId="3" applyNumberFormat="1" applyFont="1" applyFill="1" applyBorder="1" applyAlignment="1">
      <alignment horizontal="right" vertical="top"/>
    </xf>
    <xf numFmtId="0" fontId="67" fillId="3" borderId="37" xfId="3" applyFont="1" applyFill="1" applyBorder="1" applyAlignment="1">
      <alignment horizontal="right" vertical="top"/>
    </xf>
    <xf numFmtId="169" fontId="54" fillId="3" borderId="32" xfId="15" applyNumberFormat="1" applyFont="1" applyFill="1" applyBorder="1" applyAlignment="1">
      <alignment vertical="top"/>
    </xf>
    <xf numFmtId="166" fontId="54" fillId="3" borderId="35" xfId="1" applyNumberFormat="1" applyFont="1" applyFill="1" applyBorder="1" applyAlignment="1">
      <alignment horizontal="right" vertical="top"/>
    </xf>
    <xf numFmtId="169" fontId="54" fillId="3" borderId="33" xfId="15" applyNumberFormat="1" applyFont="1" applyFill="1" applyBorder="1" applyAlignment="1">
      <alignment vertical="top"/>
    </xf>
    <xf numFmtId="166" fontId="54" fillId="3" borderId="36" xfId="1" applyNumberFormat="1" applyFont="1" applyFill="1" applyBorder="1" applyAlignment="1">
      <alignment horizontal="right" vertical="top"/>
    </xf>
    <xf numFmtId="169" fontId="54" fillId="3" borderId="34" xfId="15" applyNumberFormat="1" applyFont="1" applyFill="1" applyBorder="1" applyAlignment="1">
      <alignment vertical="top"/>
    </xf>
    <xf numFmtId="166" fontId="54" fillId="3" borderId="37" xfId="1" applyNumberFormat="1" applyFont="1" applyFill="1" applyBorder="1" applyAlignment="1">
      <alignment horizontal="right" vertical="top"/>
    </xf>
    <xf numFmtId="169" fontId="54" fillId="3" borderId="32" xfId="0" applyNumberFormat="1" applyFont="1" applyFill="1" applyBorder="1" applyAlignment="1">
      <alignment horizontal="right" vertical="top"/>
    </xf>
    <xf numFmtId="169" fontId="54" fillId="3" borderId="33" xfId="0" applyNumberFormat="1" applyFont="1" applyFill="1" applyBorder="1" applyAlignment="1">
      <alignment horizontal="right" vertical="top"/>
    </xf>
    <xf numFmtId="169" fontId="54" fillId="3" borderId="32" xfId="0" applyNumberFormat="1" applyFont="1" applyFill="1" applyBorder="1" applyAlignment="1">
      <alignment vertical="top"/>
    </xf>
    <xf numFmtId="169" fontId="54" fillId="3" borderId="33" xfId="0" applyNumberFormat="1" applyFont="1" applyFill="1" applyBorder="1" applyAlignment="1">
      <alignment vertical="top"/>
    </xf>
    <xf numFmtId="0" fontId="67" fillId="3" borderId="32" xfId="15" applyFont="1" applyFill="1" applyBorder="1" applyAlignment="1">
      <alignment horizontal="right" vertical="top" wrapText="1"/>
    </xf>
    <xf numFmtId="0" fontId="67" fillId="3" borderId="35" xfId="15" applyFont="1" applyFill="1" applyBorder="1" applyAlignment="1">
      <alignment horizontal="right" vertical="top" wrapText="1"/>
    </xf>
    <xf numFmtId="172" fontId="54" fillId="3" borderId="32" xfId="15" applyNumberFormat="1" applyFont="1" applyFill="1" applyBorder="1" applyAlignment="1">
      <alignment horizontal="right" vertical="top"/>
    </xf>
    <xf numFmtId="172" fontId="54" fillId="3" borderId="35" xfId="15" applyNumberFormat="1" applyFont="1" applyFill="1" applyBorder="1" applyAlignment="1">
      <alignment horizontal="right" vertical="top"/>
    </xf>
    <xf numFmtId="172" fontId="54" fillId="3" borderId="33" xfId="15" applyNumberFormat="1" applyFont="1" applyFill="1" applyBorder="1" applyAlignment="1">
      <alignment horizontal="right" vertical="top"/>
    </xf>
    <xf numFmtId="172" fontId="54" fillId="3" borderId="0" xfId="15" applyNumberFormat="1" applyFont="1" applyFill="1" applyBorder="1" applyAlignment="1">
      <alignment horizontal="right" vertical="top"/>
    </xf>
    <xf numFmtId="172" fontId="54" fillId="3" borderId="36" xfId="15" applyNumberFormat="1" applyFont="1" applyFill="1" applyBorder="1" applyAlignment="1">
      <alignment horizontal="right" vertical="top"/>
    </xf>
    <xf numFmtId="172" fontId="54" fillId="3" borderId="34" xfId="15" applyNumberFormat="1" applyFont="1" applyFill="1" applyBorder="1" applyAlignment="1">
      <alignment horizontal="right" vertical="top"/>
    </xf>
    <xf numFmtId="172" fontId="54" fillId="3" borderId="37" xfId="15" applyNumberFormat="1" applyFont="1" applyFill="1" applyBorder="1" applyAlignment="1">
      <alignment horizontal="right" vertical="top"/>
    </xf>
    <xf numFmtId="166" fontId="54" fillId="0" borderId="36" xfId="1" applyNumberFormat="1" applyFont="1" applyFill="1" applyBorder="1" applyAlignment="1">
      <alignment horizontal="right" vertical="top"/>
    </xf>
    <xf numFmtId="166" fontId="54" fillId="0" borderId="35" xfId="1" applyNumberFormat="1" applyFont="1" applyFill="1" applyBorder="1" applyAlignment="1">
      <alignment horizontal="right" vertical="top"/>
    </xf>
    <xf numFmtId="166" fontId="54" fillId="0" borderId="37" xfId="1" applyNumberFormat="1" applyFont="1" applyFill="1" applyBorder="1" applyAlignment="1">
      <alignment horizontal="right" vertical="top"/>
    </xf>
    <xf numFmtId="169" fontId="54" fillId="0" borderId="0" xfId="3" applyNumberFormat="1" applyFont="1" applyBorder="1" applyAlignment="1">
      <alignment horizontal="right" vertical="top"/>
    </xf>
    <xf numFmtId="0" fontId="67" fillId="3" borderId="34" xfId="3" applyFont="1" applyFill="1" applyBorder="1" applyAlignment="1">
      <alignment horizontal="right" vertical="top"/>
    </xf>
    <xf numFmtId="169" fontId="54" fillId="3" borderId="32" xfId="1" applyNumberFormat="1" applyFont="1" applyFill="1" applyBorder="1" applyAlignment="1">
      <alignment horizontal="right" vertical="top"/>
    </xf>
    <xf numFmtId="169" fontId="54" fillId="3" borderId="35" xfId="1" applyNumberFormat="1" applyFont="1" applyFill="1" applyBorder="1" applyAlignment="1">
      <alignment horizontal="right" vertical="top"/>
    </xf>
    <xf numFmtId="169" fontId="54" fillId="0" borderId="34" xfId="1" applyNumberFormat="1" applyFont="1" applyFill="1" applyBorder="1" applyAlignment="1">
      <alignment horizontal="right" vertical="top"/>
    </xf>
    <xf numFmtId="169" fontId="54" fillId="0" borderId="37" xfId="1" applyNumberFormat="1" applyFont="1" applyFill="1" applyBorder="1" applyAlignment="1">
      <alignment horizontal="right" vertical="top"/>
    </xf>
    <xf numFmtId="169" fontId="54" fillId="0" borderId="32" xfId="1" applyNumberFormat="1" applyFont="1" applyFill="1" applyBorder="1" applyAlignment="1">
      <alignment horizontal="right" vertical="top"/>
    </xf>
    <xf numFmtId="169" fontId="54" fillId="0" borderId="35" xfId="1" applyNumberFormat="1" applyFont="1" applyFill="1" applyBorder="1" applyAlignment="1">
      <alignment horizontal="right" vertical="top"/>
    </xf>
    <xf numFmtId="169" fontId="54" fillId="0" borderId="33" xfId="1" applyNumberFormat="1" applyFont="1" applyFill="1" applyBorder="1" applyAlignment="1">
      <alignment horizontal="right" vertical="top"/>
    </xf>
    <xf numFmtId="169" fontId="54" fillId="0" borderId="36" xfId="1" applyNumberFormat="1" applyFont="1" applyFill="1" applyBorder="1" applyAlignment="1">
      <alignment horizontal="right" vertical="top"/>
    </xf>
    <xf numFmtId="0" fontId="67" fillId="3" borderId="0" xfId="19" applyFont="1" applyFill="1" applyBorder="1" applyAlignment="1">
      <alignment horizontal="right" vertical="top"/>
    </xf>
    <xf numFmtId="0" fontId="67" fillId="3" borderId="33" xfId="19" applyFont="1" applyFill="1" applyBorder="1" applyAlignment="1">
      <alignment horizontal="right" vertical="top"/>
    </xf>
    <xf numFmtId="167" fontId="54" fillId="3" borderId="32" xfId="19" applyNumberFormat="1" applyFont="1" applyFill="1" applyBorder="1" applyAlignment="1">
      <alignment horizontal="right" vertical="top"/>
    </xf>
    <xf numFmtId="167" fontId="54" fillId="3" borderId="33" xfId="19" applyNumberFormat="1" applyFont="1" applyFill="1" applyBorder="1" applyAlignment="1">
      <alignment horizontal="right" vertical="top"/>
    </xf>
    <xf numFmtId="167" fontId="54" fillId="3" borderId="0" xfId="19" applyNumberFormat="1" applyFont="1" applyFill="1" applyBorder="1" applyAlignment="1">
      <alignment horizontal="right" vertical="top"/>
    </xf>
    <xf numFmtId="168" fontId="54" fillId="3" borderId="0" xfId="19" applyNumberFormat="1" applyFont="1" applyFill="1" applyBorder="1" applyAlignment="1">
      <alignment horizontal="right" vertical="top"/>
    </xf>
    <xf numFmtId="167" fontId="54" fillId="3" borderId="34" xfId="19" applyNumberFormat="1" applyFont="1" applyFill="1" applyBorder="1" applyAlignment="1">
      <alignment horizontal="right" vertical="top"/>
    </xf>
    <xf numFmtId="0" fontId="67" fillId="3" borderId="36" xfId="19" applyFont="1" applyFill="1" applyBorder="1" applyAlignment="1">
      <alignment horizontal="right" vertical="top"/>
    </xf>
    <xf numFmtId="168" fontId="54" fillId="3" borderId="35" xfId="19" applyNumberFormat="1" applyFont="1" applyFill="1" applyBorder="1" applyAlignment="1">
      <alignment horizontal="right" vertical="top"/>
    </xf>
    <xf numFmtId="168" fontId="54" fillId="3" borderId="36" xfId="19" applyNumberFormat="1" applyFont="1" applyFill="1" applyBorder="1" applyAlignment="1">
      <alignment horizontal="right" vertical="top"/>
    </xf>
    <xf numFmtId="168" fontId="54" fillId="3" borderId="37" xfId="19" applyNumberFormat="1" applyFont="1" applyFill="1" applyBorder="1" applyAlignment="1">
      <alignment horizontal="right" vertical="top"/>
    </xf>
    <xf numFmtId="0" fontId="175" fillId="3" borderId="36" xfId="3" applyFont="1" applyFill="1" applyBorder="1" applyAlignment="1">
      <alignment horizontal="center" vertical="top" wrapText="1"/>
    </xf>
    <xf numFmtId="0" fontId="67" fillId="3" borderId="34" xfId="19" applyFont="1" applyFill="1" applyBorder="1" applyAlignment="1">
      <alignment horizontal="right" vertical="top"/>
    </xf>
    <xf numFmtId="168" fontId="54" fillId="3" borderId="32" xfId="3" applyNumberFormat="1" applyFont="1" applyFill="1" applyBorder="1" applyAlignment="1">
      <alignment horizontal="right" vertical="top"/>
    </xf>
    <xf numFmtId="168" fontId="54" fillId="3" borderId="35" xfId="3" applyNumberFormat="1" applyFont="1" applyFill="1" applyBorder="1" applyAlignment="1">
      <alignment horizontal="right" vertical="top"/>
    </xf>
    <xf numFmtId="168" fontId="54" fillId="3" borderId="34" xfId="3" applyNumberFormat="1" applyFont="1" applyFill="1" applyBorder="1" applyAlignment="1">
      <alignment horizontal="right" vertical="top"/>
    </xf>
    <xf numFmtId="168" fontId="54" fillId="3" borderId="37" xfId="3" applyNumberFormat="1" applyFont="1" applyFill="1" applyBorder="1" applyAlignment="1">
      <alignment horizontal="right" vertical="top"/>
    </xf>
    <xf numFmtId="0" fontId="175" fillId="3" borderId="0" xfId="3" applyFont="1" applyFill="1" applyBorder="1" applyAlignment="1">
      <alignment horizontal="center" vertical="top" wrapText="1"/>
    </xf>
    <xf numFmtId="0" fontId="67" fillId="3" borderId="34" xfId="3" applyFont="1" applyFill="1" applyBorder="1" applyAlignment="1">
      <alignment horizontal="right" textRotation="90" wrapText="1"/>
    </xf>
    <xf numFmtId="0" fontId="67" fillId="3" borderId="37" xfId="3" applyFont="1" applyFill="1" applyBorder="1" applyAlignment="1">
      <alignment horizontal="right" textRotation="90" wrapText="1"/>
    </xf>
    <xf numFmtId="169" fontId="67" fillId="3" borderId="31" xfId="3" applyNumberFormat="1" applyFont="1" applyFill="1" applyBorder="1" applyAlignment="1">
      <alignment horizontal="right" vertical="top"/>
    </xf>
    <xf numFmtId="169" fontId="67" fillId="3" borderId="38" xfId="3" applyNumberFormat="1" applyFont="1" applyFill="1" applyBorder="1" applyAlignment="1">
      <alignment horizontal="right" vertical="top"/>
    </xf>
    <xf numFmtId="169" fontId="67" fillId="3" borderId="32" xfId="3" applyNumberFormat="1" applyFont="1" applyFill="1" applyBorder="1" applyAlignment="1">
      <alignment horizontal="right" vertical="top"/>
    </xf>
    <xf numFmtId="169" fontId="67" fillId="3" borderId="35" xfId="3" applyNumberFormat="1" applyFont="1" applyFill="1" applyBorder="1" applyAlignment="1">
      <alignment horizontal="right" vertical="top"/>
    </xf>
    <xf numFmtId="169" fontId="67" fillId="3" borderId="34" xfId="3" applyNumberFormat="1" applyFont="1" applyFill="1" applyBorder="1" applyAlignment="1">
      <alignment horizontal="right" vertical="top"/>
    </xf>
    <xf numFmtId="169" fontId="67" fillId="3" borderId="37" xfId="3" applyNumberFormat="1" applyFont="1" applyFill="1" applyBorder="1" applyAlignment="1">
      <alignment horizontal="right" vertical="top"/>
    </xf>
    <xf numFmtId="0" fontId="67" fillId="3" borderId="34" xfId="56" applyFont="1" applyFill="1" applyBorder="1" applyAlignment="1">
      <alignment horizontal="right" textRotation="90"/>
    </xf>
    <xf numFmtId="168" fontId="54" fillId="3" borderId="32" xfId="56" applyNumberFormat="1" applyFont="1" applyFill="1" applyBorder="1" applyAlignment="1">
      <alignment horizontal="right" vertical="top"/>
    </xf>
    <xf numFmtId="168" fontId="54" fillId="3" borderId="33" xfId="56" applyNumberFormat="1" applyFont="1" applyFill="1" applyBorder="1" applyAlignment="1">
      <alignment horizontal="right" vertical="top"/>
    </xf>
    <xf numFmtId="168" fontId="54" fillId="3" borderId="34" xfId="56" applyNumberFormat="1" applyFont="1" applyFill="1" applyBorder="1" applyAlignment="1">
      <alignment horizontal="right" vertical="top"/>
    </xf>
    <xf numFmtId="3" fontId="54" fillId="0" borderId="32" xfId="3" applyNumberFormat="1" applyFont="1" applyBorder="1" applyAlignment="1">
      <alignment horizontal="right" vertical="top"/>
    </xf>
    <xf numFmtId="3" fontId="54" fillId="0" borderId="33" xfId="3" applyNumberFormat="1" applyFont="1" applyBorder="1" applyAlignment="1">
      <alignment horizontal="right" vertical="top"/>
    </xf>
    <xf numFmtId="3" fontId="54" fillId="0" borderId="34" xfId="3" applyNumberFormat="1" applyFont="1" applyBorder="1" applyAlignment="1">
      <alignment horizontal="right" vertical="top"/>
    </xf>
    <xf numFmtId="3" fontId="54" fillId="3" borderId="31" xfId="3" applyNumberFormat="1" applyFont="1" applyFill="1" applyBorder="1" applyAlignment="1">
      <alignment horizontal="right" vertical="top"/>
    </xf>
    <xf numFmtId="3" fontId="54" fillId="0" borderId="0" xfId="3" applyNumberFormat="1" applyFont="1" applyBorder="1" applyAlignment="1">
      <alignment horizontal="right" vertical="top"/>
    </xf>
    <xf numFmtId="172" fontId="54" fillId="0" borderId="0" xfId="3" applyNumberFormat="1" applyFont="1" applyBorder="1" applyAlignment="1">
      <alignment horizontal="right" vertical="top"/>
    </xf>
    <xf numFmtId="172" fontId="54" fillId="0" borderId="0" xfId="3" applyNumberFormat="1" applyFont="1" applyBorder="1" applyAlignment="1">
      <alignment vertical="top"/>
    </xf>
    <xf numFmtId="1" fontId="67" fillId="3" borderId="31" xfId="0" applyNumberFormat="1" applyFont="1" applyFill="1" applyBorder="1" applyAlignment="1">
      <alignment horizontal="right" vertical="top" wrapText="1"/>
    </xf>
    <xf numFmtId="1" fontId="67" fillId="3" borderId="38" xfId="3" applyNumberFormat="1" applyFont="1" applyFill="1" applyBorder="1" applyAlignment="1">
      <alignment horizontal="right" vertical="top" wrapText="1"/>
    </xf>
    <xf numFmtId="3" fontId="54" fillId="0" borderId="0" xfId="3" applyNumberFormat="1" applyFont="1" applyBorder="1" applyAlignment="1">
      <alignment vertical="top"/>
    </xf>
    <xf numFmtId="3" fontId="67" fillId="0" borderId="36" xfId="3" applyNumberFormat="1" applyFont="1" applyBorder="1" applyAlignment="1">
      <alignment vertical="top"/>
    </xf>
    <xf numFmtId="3" fontId="67" fillId="0" borderId="35" xfId="3" applyNumberFormat="1" applyFont="1" applyBorder="1" applyAlignment="1">
      <alignment vertical="top"/>
    </xf>
    <xf numFmtId="3" fontId="67" fillId="0" borderId="37" xfId="3" applyNumberFormat="1" applyFont="1" applyBorder="1" applyAlignment="1">
      <alignment vertical="top"/>
    </xf>
    <xf numFmtId="3" fontId="67" fillId="0" borderId="35" xfId="3" applyNumberFormat="1" applyFont="1" applyBorder="1" applyAlignment="1">
      <alignment horizontal="right" vertical="top"/>
    </xf>
    <xf numFmtId="3" fontId="67" fillId="0" borderId="36" xfId="3" applyNumberFormat="1" applyFont="1" applyBorder="1" applyAlignment="1">
      <alignment horizontal="right" vertical="top"/>
    </xf>
    <xf numFmtId="3" fontId="67" fillId="0" borderId="37" xfId="3" applyNumberFormat="1" applyFont="1" applyBorder="1" applyAlignment="1">
      <alignment horizontal="right" vertical="top"/>
    </xf>
    <xf numFmtId="3" fontId="54" fillId="3" borderId="31" xfId="0" applyNumberFormat="1" applyFont="1" applyFill="1" applyBorder="1" applyAlignment="1">
      <alignment horizontal="right" vertical="top" wrapText="1"/>
    </xf>
    <xf numFmtId="3" fontId="67" fillId="3" borderId="38" xfId="3" applyNumberFormat="1" applyFont="1" applyFill="1" applyBorder="1" applyAlignment="1">
      <alignment horizontal="right" vertical="top"/>
    </xf>
    <xf numFmtId="3" fontId="67" fillId="3" borderId="38" xfId="3" applyNumberFormat="1" applyFont="1" applyFill="1" applyBorder="1" applyAlignment="1">
      <alignment horizontal="right" vertical="top" wrapText="1"/>
    </xf>
    <xf numFmtId="3" fontId="54" fillId="3" borderId="29" xfId="0" applyNumberFormat="1" applyFont="1" applyFill="1" applyBorder="1" applyAlignment="1">
      <alignment vertical="top"/>
    </xf>
    <xf numFmtId="0" fontId="67" fillId="3" borderId="34" xfId="0" applyFont="1" applyFill="1" applyBorder="1" applyAlignment="1">
      <alignment horizontal="right" vertical="top" wrapText="1"/>
    </xf>
    <xf numFmtId="0" fontId="54" fillId="3" borderId="32" xfId="0" applyFont="1" applyFill="1" applyBorder="1" applyAlignment="1">
      <alignment horizontal="center" vertical="top" wrapText="1"/>
    </xf>
    <xf numFmtId="3" fontId="54" fillId="3" borderId="33" xfId="0" applyNumberFormat="1" applyFont="1" applyFill="1" applyBorder="1" applyAlignment="1">
      <alignment horizontal="right" vertical="top"/>
    </xf>
    <xf numFmtId="3" fontId="54" fillId="3" borderId="0" xfId="0" applyNumberFormat="1" applyFont="1" applyFill="1" applyBorder="1" applyAlignment="1">
      <alignment horizontal="right" vertical="top"/>
    </xf>
    <xf numFmtId="3" fontId="67" fillId="3" borderId="31" xfId="0" applyNumberFormat="1" applyFont="1" applyFill="1" applyBorder="1" applyAlignment="1">
      <alignment horizontal="right" vertical="top"/>
    </xf>
    <xf numFmtId="0" fontId="67" fillId="3" borderId="37" xfId="0" applyFont="1" applyFill="1" applyBorder="1" applyAlignment="1">
      <alignment horizontal="right" vertical="top" wrapText="1"/>
    </xf>
    <xf numFmtId="3" fontId="54" fillId="3" borderId="32" xfId="0" applyNumberFormat="1" applyFont="1" applyFill="1" applyBorder="1" applyAlignment="1">
      <alignment horizontal="right" vertical="top" wrapText="1"/>
    </xf>
    <xf numFmtId="3" fontId="54" fillId="3" borderId="35" xfId="0" applyNumberFormat="1" applyFont="1" applyFill="1" applyBorder="1" applyAlignment="1">
      <alignment horizontal="right" vertical="top" wrapText="1"/>
    </xf>
    <xf numFmtId="3" fontId="54" fillId="0" borderId="33" xfId="0" applyNumberFormat="1" applyFont="1" applyBorder="1" applyAlignment="1">
      <alignment horizontal="right" vertical="top" wrapText="1"/>
    </xf>
    <xf numFmtId="3" fontId="54" fillId="0" borderId="0" xfId="0" applyNumberFormat="1" applyFont="1" applyBorder="1" applyAlignment="1">
      <alignment horizontal="right" vertical="top" wrapText="1"/>
    </xf>
    <xf numFmtId="3" fontId="54" fillId="0" borderId="36" xfId="0" applyNumberFormat="1" applyFont="1" applyBorder="1" applyAlignment="1">
      <alignment horizontal="right" vertical="top" wrapText="1"/>
    </xf>
    <xf numFmtId="3" fontId="67" fillId="3" borderId="31" xfId="0" applyNumberFormat="1" applyFont="1" applyFill="1" applyBorder="1" applyAlignment="1">
      <alignment horizontal="right" vertical="top" wrapText="1"/>
    </xf>
    <xf numFmtId="3" fontId="67" fillId="3" borderId="38" xfId="0" applyNumberFormat="1" applyFont="1" applyFill="1" applyBorder="1" applyAlignment="1">
      <alignment horizontal="right" vertical="top" wrapText="1"/>
    </xf>
    <xf numFmtId="3" fontId="54" fillId="3" borderId="38" xfId="0" applyNumberFormat="1" applyFont="1" applyFill="1" applyBorder="1" applyAlignment="1">
      <alignment horizontal="right" vertical="top" wrapText="1"/>
    </xf>
    <xf numFmtId="3" fontId="54" fillId="3" borderId="33" xfId="0" applyNumberFormat="1" applyFont="1" applyFill="1" applyBorder="1" applyAlignment="1">
      <alignment horizontal="right" vertical="top" wrapText="1"/>
    </xf>
    <xf numFmtId="3" fontId="54" fillId="3" borderId="0" xfId="0" applyNumberFormat="1" applyFont="1" applyFill="1" applyBorder="1" applyAlignment="1">
      <alignment horizontal="right" vertical="top" wrapText="1"/>
    </xf>
    <xf numFmtId="3" fontId="54" fillId="3" borderId="36" xfId="0" applyNumberFormat="1" applyFont="1" applyFill="1" applyBorder="1" applyAlignment="1">
      <alignment horizontal="right" vertical="top" wrapText="1"/>
    </xf>
    <xf numFmtId="3" fontId="54" fillId="0" borderId="32" xfId="0" applyNumberFormat="1" applyFont="1" applyBorder="1" applyAlignment="1">
      <alignment horizontal="right" vertical="top" wrapText="1"/>
    </xf>
    <xf numFmtId="3" fontId="54" fillId="0" borderId="35" xfId="0" applyNumberFormat="1" applyFont="1" applyBorder="1" applyAlignment="1">
      <alignment horizontal="right" vertical="top" wrapText="1"/>
    </xf>
    <xf numFmtId="3" fontId="54" fillId="0" borderId="32" xfId="0" applyNumberFormat="1" applyFont="1" applyBorder="1" applyAlignment="1">
      <alignment horizontal="right" vertical="center" wrapText="1"/>
    </xf>
    <xf numFmtId="3" fontId="54" fillId="0" borderId="35" xfId="0" applyNumberFormat="1" applyFont="1" applyBorder="1" applyAlignment="1">
      <alignment horizontal="right" vertical="center" wrapText="1"/>
    </xf>
    <xf numFmtId="3" fontId="54" fillId="0" borderId="34" xfId="0" applyNumberFormat="1" applyFont="1" applyBorder="1" applyAlignment="1">
      <alignment horizontal="right" vertical="center" wrapText="1"/>
    </xf>
    <xf numFmtId="3" fontId="54" fillId="0" borderId="37" xfId="0" applyNumberFormat="1" applyFont="1" applyBorder="1" applyAlignment="1">
      <alignment horizontal="right" vertical="center" wrapText="1"/>
    </xf>
    <xf numFmtId="3" fontId="54" fillId="0" borderId="33" xfId="0" applyNumberFormat="1" applyFont="1" applyBorder="1" applyAlignment="1">
      <alignment horizontal="right" vertical="center" wrapText="1"/>
    </xf>
    <xf numFmtId="3" fontId="54" fillId="0" borderId="0" xfId="0" applyNumberFormat="1" applyFont="1" applyBorder="1" applyAlignment="1">
      <alignment horizontal="right" vertical="center" wrapText="1"/>
    </xf>
    <xf numFmtId="3" fontId="54" fillId="0" borderId="36" xfId="0" applyNumberFormat="1" applyFont="1" applyBorder="1" applyAlignment="1">
      <alignment horizontal="right" vertical="center" wrapText="1"/>
    </xf>
    <xf numFmtId="3" fontId="54" fillId="0" borderId="34" xfId="0" applyNumberFormat="1" applyFont="1" applyBorder="1" applyAlignment="1">
      <alignment vertical="center" wrapText="1"/>
    </xf>
    <xf numFmtId="3" fontId="54" fillId="0" borderId="37" xfId="0" applyNumberFormat="1" applyFont="1" applyBorder="1" applyAlignment="1">
      <alignment vertical="center" wrapText="1"/>
    </xf>
    <xf numFmtId="3" fontId="54" fillId="0" borderId="33" xfId="0" applyNumberFormat="1" applyFont="1" applyBorder="1" applyAlignment="1">
      <alignment vertical="center"/>
    </xf>
    <xf numFmtId="3" fontId="54" fillId="0" borderId="0" xfId="0" applyNumberFormat="1" applyFont="1" applyBorder="1" applyAlignment="1">
      <alignment vertical="center"/>
    </xf>
    <xf numFmtId="3" fontId="54" fillId="0" borderId="36" xfId="0" applyNumberFormat="1" applyFont="1" applyBorder="1" applyAlignment="1">
      <alignment vertical="center"/>
    </xf>
    <xf numFmtId="3" fontId="54" fillId="0" borderId="32" xfId="0" applyNumberFormat="1" applyFont="1" applyBorder="1" applyAlignment="1">
      <alignment vertical="center" wrapText="1"/>
    </xf>
    <xf numFmtId="3" fontId="54" fillId="0" borderId="35" xfId="0" applyNumberFormat="1" applyFont="1" applyBorder="1" applyAlignment="1">
      <alignment vertical="center" wrapText="1"/>
    </xf>
    <xf numFmtId="0" fontId="195" fillId="3" borderId="33" xfId="93" applyFont="1" applyFill="1" applyBorder="1" applyAlignment="1">
      <alignment horizontal="right" vertical="top" wrapText="1"/>
    </xf>
    <xf numFmtId="0" fontId="195" fillId="3" borderId="0" xfId="93" applyFont="1" applyFill="1" applyBorder="1" applyAlignment="1">
      <alignment horizontal="right" vertical="top" wrapText="1"/>
    </xf>
    <xf numFmtId="0" fontId="195" fillId="3" borderId="34" xfId="93" applyFont="1" applyFill="1" applyBorder="1" applyAlignment="1">
      <alignment horizontal="right" vertical="top"/>
    </xf>
    <xf numFmtId="3" fontId="103" fillId="0" borderId="32" xfId="93" applyNumberFormat="1" applyFont="1" applyBorder="1" applyAlignment="1">
      <alignment horizontal="right" vertical="top"/>
    </xf>
    <xf numFmtId="3" fontId="103" fillId="0" borderId="35" xfId="93" applyNumberFormat="1" applyFont="1" applyBorder="1" applyAlignment="1">
      <alignment horizontal="right" vertical="top" wrapText="1"/>
    </xf>
    <xf numFmtId="3" fontId="221" fillId="0" borderId="33" xfId="93" applyNumberFormat="1" applyFont="1" applyBorder="1" applyAlignment="1">
      <alignment horizontal="right" vertical="top"/>
    </xf>
    <xf numFmtId="3" fontId="221" fillId="0" borderId="0" xfId="93" applyNumberFormat="1" applyFont="1" applyBorder="1" applyAlignment="1">
      <alignment horizontal="right" vertical="top" wrapText="1"/>
    </xf>
    <xf numFmtId="3" fontId="221" fillId="0" borderId="0" xfId="93" applyNumberFormat="1" applyFont="1" applyBorder="1" applyAlignment="1">
      <alignment horizontal="right" vertical="top"/>
    </xf>
    <xf numFmtId="3" fontId="221" fillId="0" borderId="36" xfId="93" applyNumberFormat="1" applyFont="1" applyBorder="1" applyAlignment="1">
      <alignment horizontal="right" vertical="top" wrapText="1"/>
    </xf>
    <xf numFmtId="3" fontId="221" fillId="0" borderId="36" xfId="93" applyNumberFormat="1" applyFont="1" applyBorder="1" applyAlignment="1">
      <alignment horizontal="right" vertical="top"/>
    </xf>
    <xf numFmtId="3" fontId="221" fillId="0" borderId="34" xfId="93" applyNumberFormat="1" applyFont="1" applyBorder="1" applyAlignment="1">
      <alignment horizontal="right" vertical="top"/>
    </xf>
    <xf numFmtId="3" fontId="221" fillId="0" borderId="37" xfId="93" applyNumberFormat="1" applyFont="1" applyBorder="1" applyAlignment="1">
      <alignment horizontal="right" vertical="top"/>
    </xf>
    <xf numFmtId="3" fontId="103" fillId="0" borderId="33" xfId="93" applyNumberFormat="1" applyFont="1" applyBorder="1" applyAlignment="1">
      <alignment horizontal="right" vertical="top"/>
    </xf>
    <xf numFmtId="3" fontId="103" fillId="0" borderId="0" xfId="93" applyNumberFormat="1" applyFont="1" applyBorder="1" applyAlignment="1">
      <alignment horizontal="right" vertical="top"/>
    </xf>
    <xf numFmtId="3" fontId="103" fillId="0" borderId="36" xfId="93" applyNumberFormat="1" applyFont="1" applyBorder="1" applyAlignment="1">
      <alignment horizontal="right" vertical="top"/>
    </xf>
    <xf numFmtId="3" fontId="103" fillId="0" borderId="35" xfId="93" applyNumberFormat="1" applyFont="1" applyBorder="1" applyAlignment="1">
      <alignment horizontal="right" vertical="top"/>
    </xf>
    <xf numFmtId="3" fontId="221" fillId="0" borderId="31" xfId="93" applyNumberFormat="1" applyFont="1" applyBorder="1" applyAlignment="1">
      <alignment horizontal="right" vertical="top"/>
    </xf>
    <xf numFmtId="3" fontId="221" fillId="0" borderId="38" xfId="93" applyNumberFormat="1" applyFont="1" applyBorder="1" applyAlignment="1">
      <alignment horizontal="right" vertical="top"/>
    </xf>
    <xf numFmtId="3" fontId="222" fillId="3" borderId="31" xfId="93" applyNumberFormat="1" applyFont="1" applyFill="1" applyBorder="1" applyAlignment="1">
      <alignment horizontal="right" vertical="top"/>
    </xf>
    <xf numFmtId="3" fontId="222" fillId="3" borderId="38" xfId="93" applyNumberFormat="1" applyFont="1" applyFill="1" applyBorder="1" applyAlignment="1">
      <alignment horizontal="right" vertical="top"/>
    </xf>
    <xf numFmtId="0" fontId="67" fillId="3" borderId="33" xfId="0" applyFont="1" applyFill="1" applyBorder="1" applyAlignment="1">
      <alignment horizontal="right" wrapText="1"/>
    </xf>
    <xf numFmtId="0" fontId="67" fillId="3" borderId="0" xfId="0" applyFont="1" applyFill="1" applyBorder="1" applyAlignment="1">
      <alignment horizontal="right" wrapText="1"/>
    </xf>
    <xf numFmtId="3" fontId="54" fillId="3" borderId="32" xfId="0" applyNumberFormat="1" applyFont="1" applyFill="1" applyBorder="1" applyAlignment="1">
      <alignment horizontal="center" vertical="top" wrapText="1"/>
    </xf>
    <xf numFmtId="3" fontId="54" fillId="3" borderId="33" xfId="0" applyNumberFormat="1" applyFont="1" applyFill="1" applyBorder="1" applyAlignment="1">
      <alignment horizontal="center" vertical="top" wrapText="1"/>
    </xf>
    <xf numFmtId="3" fontId="54" fillId="3" borderId="0" xfId="0" applyNumberFormat="1" applyFont="1" applyFill="1" applyBorder="1" applyAlignment="1">
      <alignment horizontal="center" vertical="top" wrapText="1"/>
    </xf>
    <xf numFmtId="0" fontId="54" fillId="3" borderId="0" xfId="0" applyFont="1" applyFill="1" applyBorder="1" applyAlignment="1">
      <alignment horizontal="center" vertical="top" wrapText="1"/>
    </xf>
    <xf numFmtId="0" fontId="67" fillId="3" borderId="34" xfId="0" applyFont="1" applyFill="1" applyBorder="1" applyAlignment="1">
      <alignment horizontal="right" wrapText="1"/>
    </xf>
    <xf numFmtId="169" fontId="54" fillId="0" borderId="32" xfId="57" applyNumberFormat="1" applyFont="1" applyBorder="1" applyAlignment="1">
      <alignment vertical="top"/>
    </xf>
    <xf numFmtId="169" fontId="54" fillId="3" borderId="35" xfId="57" applyNumberFormat="1" applyFont="1" applyFill="1" applyBorder="1" applyAlignment="1">
      <alignment vertical="top"/>
    </xf>
    <xf numFmtId="169" fontId="54" fillId="0" borderId="33" xfId="57" applyNumberFormat="1" applyFont="1" applyBorder="1" applyAlignment="1">
      <alignment vertical="top"/>
    </xf>
    <xf numFmtId="169" fontId="54" fillId="0" borderId="0" xfId="57" applyNumberFormat="1" applyFont="1" applyBorder="1" applyAlignment="1">
      <alignment vertical="top"/>
    </xf>
    <xf numFmtId="169" fontId="54" fillId="3" borderId="0" xfId="57" applyNumberFormat="1" applyFont="1" applyFill="1" applyBorder="1" applyAlignment="1">
      <alignment vertical="top"/>
    </xf>
    <xf numFmtId="169" fontId="54" fillId="3" borderId="36" xfId="57" applyNumberFormat="1" applyFont="1" applyFill="1" applyBorder="1" applyAlignment="1">
      <alignment vertical="top"/>
    </xf>
    <xf numFmtId="169" fontId="54" fillId="0" borderId="34" xfId="57" applyNumberFormat="1" applyFont="1" applyBorder="1" applyAlignment="1">
      <alignment vertical="top"/>
    </xf>
    <xf numFmtId="169" fontId="54" fillId="3" borderId="37" xfId="57" applyNumberFormat="1" applyFont="1" applyFill="1" applyBorder="1" applyAlignment="1">
      <alignment vertical="top"/>
    </xf>
    <xf numFmtId="169" fontId="54" fillId="0" borderId="33" xfId="57" applyNumberFormat="1" applyFont="1" applyBorder="1" applyAlignment="1">
      <alignment horizontal="right" vertical="top"/>
    </xf>
    <xf numFmtId="169" fontId="54" fillId="0" borderId="0" xfId="57" applyNumberFormat="1" applyFont="1" applyBorder="1" applyAlignment="1">
      <alignment horizontal="right" vertical="top"/>
    </xf>
    <xf numFmtId="169" fontId="54" fillId="0" borderId="32" xfId="57" applyNumberFormat="1" applyFont="1" applyBorder="1" applyAlignment="1">
      <alignment horizontal="right" vertical="top"/>
    </xf>
    <xf numFmtId="0" fontId="54" fillId="0" borderId="33" xfId="57" applyFont="1" applyBorder="1" applyAlignment="1">
      <alignment horizontal="right" vertical="top"/>
    </xf>
    <xf numFmtId="0" fontId="54" fillId="0" borderId="0" xfId="57" applyFont="1" applyBorder="1" applyAlignment="1">
      <alignment horizontal="right" vertical="top"/>
    </xf>
    <xf numFmtId="0" fontId="54" fillId="0" borderId="34" xfId="57" applyFont="1" applyBorder="1" applyAlignment="1">
      <alignment horizontal="right" vertical="top"/>
    </xf>
    <xf numFmtId="0" fontId="54" fillId="0" borderId="32" xfId="57" applyFont="1" applyBorder="1" applyAlignment="1">
      <alignment horizontal="right" vertical="top"/>
    </xf>
    <xf numFmtId="0" fontId="67" fillId="3" borderId="2" xfId="19" applyFont="1" applyFill="1" applyBorder="1" applyAlignment="1">
      <alignment horizontal="left" vertical="top"/>
    </xf>
    <xf numFmtId="0" fontId="67" fillId="3" borderId="2" xfId="0" applyFont="1" applyFill="1" applyBorder="1" applyAlignment="1">
      <alignment horizontal="right" wrapText="1"/>
    </xf>
    <xf numFmtId="0" fontId="67" fillId="3" borderId="0" xfId="0" applyFont="1" applyFill="1" applyAlignment="1">
      <alignment horizontal="right" wrapText="1"/>
    </xf>
    <xf numFmtId="3" fontId="54" fillId="3" borderId="33" xfId="19" applyNumberFormat="1" applyFont="1" applyFill="1" applyBorder="1" applyAlignment="1">
      <alignment horizontal="right" vertical="top"/>
    </xf>
    <xf numFmtId="3" fontId="54" fillId="3" borderId="36" xfId="19" applyNumberFormat="1" applyFont="1" applyFill="1" applyBorder="1" applyAlignment="1">
      <alignment horizontal="right" vertical="top"/>
    </xf>
    <xf numFmtId="3" fontId="54" fillId="3" borderId="33" xfId="0" applyNumberFormat="1" applyFont="1" applyFill="1" applyBorder="1" applyAlignment="1">
      <alignment vertical="top"/>
    </xf>
    <xf numFmtId="3" fontId="54" fillId="3" borderId="36" xfId="0" applyNumberFormat="1" applyFont="1" applyFill="1" applyBorder="1" applyAlignment="1">
      <alignment vertical="top"/>
    </xf>
    <xf numFmtId="3" fontId="67" fillId="3" borderId="32" xfId="19" applyNumberFormat="1" applyFont="1" applyFill="1" applyBorder="1" applyAlignment="1">
      <alignment horizontal="right" vertical="top"/>
    </xf>
    <xf numFmtId="3" fontId="67" fillId="3" borderId="35" xfId="19" applyNumberFormat="1" applyFont="1" applyFill="1" applyBorder="1" applyAlignment="1">
      <alignment horizontal="right" vertical="top"/>
    </xf>
    <xf numFmtId="3" fontId="67" fillId="3" borderId="31" xfId="19" applyNumberFormat="1" applyFont="1" applyFill="1" applyBorder="1" applyAlignment="1">
      <alignment horizontal="right" vertical="top"/>
    </xf>
    <xf numFmtId="3" fontId="67" fillId="3" borderId="38" xfId="19" applyNumberFormat="1" applyFont="1" applyFill="1" applyBorder="1" applyAlignment="1">
      <alignment horizontal="right" vertical="top"/>
    </xf>
    <xf numFmtId="166" fontId="58" fillId="3" borderId="36" xfId="1" applyNumberFormat="1" applyFont="1" applyFill="1" applyBorder="1" applyAlignment="1">
      <alignment horizontal="right" vertical="top"/>
    </xf>
    <xf numFmtId="169" fontId="67" fillId="3" borderId="32" xfId="19" applyNumberFormat="1" applyFont="1" applyFill="1" applyBorder="1" applyAlignment="1">
      <alignment horizontal="right" vertical="top"/>
    </xf>
    <xf numFmtId="166" fontId="67" fillId="3" borderId="35" xfId="1" applyNumberFormat="1" applyFont="1" applyFill="1" applyBorder="1" applyAlignment="1">
      <alignment horizontal="right" vertical="top"/>
    </xf>
    <xf numFmtId="169" fontId="67" fillId="3" borderId="31" xfId="19" applyNumberFormat="1" applyFont="1" applyFill="1" applyBorder="1" applyAlignment="1">
      <alignment horizontal="right" vertical="top"/>
    </xf>
    <xf numFmtId="166" fontId="67" fillId="3" borderId="38" xfId="1" applyNumberFormat="1" applyFont="1" applyFill="1" applyBorder="1" applyAlignment="1">
      <alignment horizontal="right" vertical="top"/>
    </xf>
    <xf numFmtId="3" fontId="54" fillId="3" borderId="0" xfId="19" applyNumberFormat="1" applyFont="1" applyFill="1" applyBorder="1" applyAlignment="1">
      <alignment horizontal="right" vertical="top"/>
    </xf>
    <xf numFmtId="0" fontId="67" fillId="3" borderId="34" xfId="0" applyFont="1" applyFill="1" applyBorder="1" applyAlignment="1">
      <alignment horizontal="right" vertical="top"/>
    </xf>
    <xf numFmtId="0" fontId="67" fillId="3" borderId="37" xfId="0" applyFont="1" applyFill="1" applyBorder="1" applyAlignment="1">
      <alignment horizontal="right" vertical="top"/>
    </xf>
    <xf numFmtId="0" fontId="67" fillId="3" borderId="2" xfId="0" applyFont="1" applyFill="1" applyBorder="1" applyAlignment="1">
      <alignment horizontal="right" vertical="top"/>
    </xf>
    <xf numFmtId="0" fontId="0" fillId="0" borderId="0" xfId="0" applyAlignment="1"/>
    <xf numFmtId="169" fontId="67" fillId="3" borderId="36" xfId="3" applyNumberFormat="1" applyFont="1" applyFill="1" applyBorder="1" applyAlignment="1">
      <alignment horizontal="right" vertical="top"/>
    </xf>
    <xf numFmtId="169" fontId="67" fillId="3" borderId="0" xfId="3" applyNumberFormat="1" applyFont="1" applyFill="1" applyAlignment="1">
      <alignment horizontal="right" vertical="top"/>
    </xf>
    <xf numFmtId="169" fontId="67" fillId="3" borderId="31" xfId="0" applyNumberFormat="1" applyFont="1" applyFill="1" applyBorder="1" applyAlignment="1">
      <alignment vertical="top"/>
    </xf>
    <xf numFmtId="169" fontId="67" fillId="3" borderId="13" xfId="0" applyNumberFormat="1" applyFont="1" applyFill="1" applyBorder="1" applyAlignment="1">
      <alignment vertical="top"/>
    </xf>
    <xf numFmtId="169" fontId="67" fillId="3" borderId="31" xfId="0" applyNumberFormat="1" applyFont="1" applyFill="1" applyBorder="1" applyAlignment="1">
      <alignment horizontal="right" vertical="top"/>
    </xf>
    <xf numFmtId="169" fontId="67" fillId="3" borderId="13" xfId="0" applyNumberFormat="1" applyFont="1" applyFill="1" applyBorder="1" applyAlignment="1">
      <alignment horizontal="right" vertical="top"/>
    </xf>
    <xf numFmtId="169" fontId="67" fillId="3" borderId="34" xfId="0" applyNumberFormat="1" applyFont="1" applyFill="1" applyBorder="1" applyAlignment="1">
      <alignment vertical="top"/>
    </xf>
    <xf numFmtId="169" fontId="67" fillId="3" borderId="2" xfId="0" applyNumberFormat="1" applyFont="1" applyFill="1" applyBorder="1" applyAlignment="1">
      <alignment vertical="top"/>
    </xf>
    <xf numFmtId="166" fontId="67" fillId="3" borderId="2" xfId="1" applyNumberFormat="1" applyFont="1" applyFill="1" applyBorder="1" applyAlignment="1">
      <alignment horizontal="right" vertical="top"/>
    </xf>
    <xf numFmtId="169" fontId="67" fillId="3" borderId="34" xfId="0" applyNumberFormat="1" applyFont="1" applyFill="1" applyBorder="1" applyAlignment="1">
      <alignment horizontal="right" vertical="top"/>
    </xf>
    <xf numFmtId="169" fontId="67" fillId="3" borderId="2" xfId="0" applyNumberFormat="1" applyFont="1" applyFill="1" applyBorder="1" applyAlignment="1">
      <alignment horizontal="right" vertical="top"/>
    </xf>
    <xf numFmtId="1" fontId="67" fillId="3" borderId="34" xfId="3" applyNumberFormat="1" applyFont="1" applyFill="1" applyBorder="1" applyAlignment="1">
      <alignment horizontal="right" vertical="top" wrapText="1"/>
    </xf>
    <xf numFmtId="1" fontId="67" fillId="3" borderId="34" xfId="3" applyNumberFormat="1" applyFont="1" applyFill="1" applyBorder="1" applyAlignment="1">
      <alignment horizontal="right" vertical="center" wrapText="1"/>
    </xf>
    <xf numFmtId="1" fontId="67" fillId="3" borderId="2" xfId="3" applyNumberFormat="1" applyFont="1" applyFill="1" applyBorder="1" applyAlignment="1">
      <alignment horizontal="right" vertical="center" wrapText="1"/>
    </xf>
    <xf numFmtId="0" fontId="214" fillId="3" borderId="2" xfId="3" applyFont="1" applyFill="1" applyBorder="1" applyAlignment="1">
      <alignment horizontal="right" vertical="center" wrapText="1"/>
    </xf>
    <xf numFmtId="0" fontId="214" fillId="3" borderId="37" xfId="3" applyFont="1" applyFill="1" applyBorder="1" applyAlignment="1">
      <alignment horizontal="right" vertical="center" wrapText="1"/>
    </xf>
    <xf numFmtId="1" fontId="54" fillId="3" borderId="37" xfId="3" applyNumberFormat="1" applyFont="1" applyFill="1" applyBorder="1" applyAlignment="1">
      <alignment horizontal="right" vertical="top" wrapText="1"/>
    </xf>
    <xf numFmtId="1" fontId="54" fillId="3" borderId="2" xfId="3" applyNumberFormat="1" applyFont="1" applyFill="1" applyBorder="1" applyAlignment="1">
      <alignment horizontal="right" vertical="top" wrapText="1"/>
    </xf>
    <xf numFmtId="0" fontId="77" fillId="3" borderId="13" xfId="0" applyFont="1" applyFill="1" applyBorder="1" applyAlignment="1">
      <alignment horizontal="right" vertical="top" wrapText="1"/>
    </xf>
    <xf numFmtId="0" fontId="67" fillId="3" borderId="34" xfId="3" applyFont="1" applyFill="1" applyBorder="1" applyAlignment="1">
      <alignment horizontal="right" vertical="center"/>
    </xf>
    <xf numFmtId="0" fontId="67" fillId="3" borderId="2" xfId="3" applyFont="1" applyFill="1" applyBorder="1" applyAlignment="1">
      <alignment horizontal="right" vertical="center"/>
    </xf>
    <xf numFmtId="0" fontId="67" fillId="3" borderId="36" xfId="3" applyFont="1" applyFill="1" applyBorder="1" applyAlignment="1">
      <alignment horizontal="right" vertical="center" wrapText="1"/>
    </xf>
    <xf numFmtId="0" fontId="60" fillId="0" borderId="35" xfId="3" applyFont="1" applyBorder="1"/>
    <xf numFmtId="3" fontId="67" fillId="3" borderId="2" xfId="0" applyNumberFormat="1" applyFont="1" applyFill="1" applyBorder="1" applyAlignment="1">
      <alignment horizontal="right" vertical="top" wrapText="1"/>
    </xf>
    <xf numFmtId="166" fontId="67" fillId="3" borderId="0" xfId="1" applyNumberFormat="1" applyFont="1" applyFill="1" applyBorder="1" applyAlignment="1">
      <alignment horizontal="right" vertical="top" wrapText="1"/>
    </xf>
    <xf numFmtId="3" fontId="67" fillId="3" borderId="13" xfId="1" applyNumberFormat="1" applyFont="1" applyFill="1" applyBorder="1" applyAlignment="1">
      <alignment horizontal="right" vertical="top" wrapText="1"/>
    </xf>
    <xf numFmtId="3" fontId="67" fillId="3" borderId="29" xfId="3" applyNumberFormat="1" applyFont="1" applyFill="1" applyBorder="1" applyAlignment="1">
      <alignment horizontal="right" vertical="top"/>
    </xf>
    <xf numFmtId="3" fontId="67" fillId="3" borderId="0" xfId="3" applyNumberFormat="1" applyFont="1" applyFill="1" applyAlignment="1">
      <alignment horizontal="right" vertical="top"/>
    </xf>
    <xf numFmtId="3" fontId="67" fillId="3" borderId="13" xfId="3" applyNumberFormat="1" applyFont="1" applyFill="1" applyBorder="1" applyAlignment="1">
      <alignment horizontal="right" vertical="top"/>
    </xf>
    <xf numFmtId="3" fontId="67" fillId="0" borderId="0" xfId="3" applyNumberFormat="1" applyFont="1" applyBorder="1" applyAlignment="1">
      <alignment horizontal="right" vertical="top"/>
    </xf>
    <xf numFmtId="168" fontId="67" fillId="3" borderId="13" xfId="3" applyNumberFormat="1" applyFont="1" applyFill="1" applyBorder="1" applyAlignment="1">
      <alignment vertical="top"/>
    </xf>
    <xf numFmtId="168" fontId="67" fillId="0" borderId="29" xfId="3" applyNumberFormat="1" applyFont="1" applyBorder="1" applyAlignment="1">
      <alignment vertical="top"/>
    </xf>
    <xf numFmtId="168" fontId="67" fillId="0" borderId="2" xfId="3" applyNumberFormat="1" applyFont="1" applyBorder="1" applyAlignment="1">
      <alignment vertical="top"/>
    </xf>
    <xf numFmtId="0" fontId="67" fillId="3" borderId="36" xfId="0" applyFont="1" applyFill="1" applyBorder="1" applyAlignment="1">
      <alignment wrapText="1"/>
    </xf>
    <xf numFmtId="0" fontId="63" fillId="3" borderId="0" xfId="15" applyFont="1" applyFill="1" applyBorder="1" applyAlignment="1">
      <alignment vertical="top"/>
    </xf>
    <xf numFmtId="0" fontId="67" fillId="3" borderId="37" xfId="0" applyFont="1" applyFill="1" applyBorder="1" applyAlignment="1">
      <alignment vertical="top" wrapText="1"/>
    </xf>
    <xf numFmtId="3" fontId="67" fillId="0" borderId="29" xfId="3" applyNumberFormat="1" applyFont="1" applyBorder="1" applyAlignment="1">
      <alignment vertical="center"/>
    </xf>
    <xf numFmtId="3" fontId="67" fillId="0" borderId="2" xfId="3" applyNumberFormat="1" applyFont="1" applyBorder="1" applyAlignment="1">
      <alignment vertical="center"/>
    </xf>
    <xf numFmtId="3" fontId="67" fillId="0" borderId="0" xfId="3" applyNumberFormat="1" applyFont="1" applyAlignment="1">
      <alignment vertical="center"/>
    </xf>
    <xf numFmtId="169" fontId="67" fillId="0" borderId="29" xfId="3" applyNumberFormat="1" applyFont="1" applyBorder="1" applyAlignment="1">
      <alignment vertical="top"/>
    </xf>
    <xf numFmtId="169" fontId="67" fillId="0" borderId="2" xfId="3" applyNumberFormat="1" applyFont="1" applyBorder="1" applyAlignment="1">
      <alignment vertical="top"/>
    </xf>
    <xf numFmtId="169" fontId="67" fillId="0" borderId="0" xfId="3" applyNumberFormat="1" applyFont="1" applyAlignment="1">
      <alignment horizontal="right" vertical="top"/>
    </xf>
    <xf numFmtId="169" fontId="67" fillId="0" borderId="29" xfId="3" applyNumberFormat="1" applyFont="1" applyBorder="1" applyAlignment="1">
      <alignment horizontal="right" vertical="top"/>
    </xf>
    <xf numFmtId="169" fontId="67" fillId="0" borderId="2" xfId="3" applyNumberFormat="1" applyFont="1" applyBorder="1" applyAlignment="1">
      <alignment horizontal="right" vertical="top"/>
    </xf>
    <xf numFmtId="0" fontId="67" fillId="3" borderId="2" xfId="57" applyFont="1" applyFill="1" applyBorder="1" applyAlignment="1">
      <alignment horizontal="right"/>
    </xf>
    <xf numFmtId="169" fontId="54" fillId="0" borderId="35" xfId="57" applyNumberFormat="1" applyFont="1" applyBorder="1" applyAlignment="1">
      <alignment horizontal="right" vertical="top"/>
    </xf>
    <xf numFmtId="169" fontId="54" fillId="0" borderId="36" xfId="57" applyNumberFormat="1" applyFont="1" applyBorder="1" applyAlignment="1">
      <alignment horizontal="right" vertical="top"/>
    </xf>
    <xf numFmtId="169" fontId="54" fillId="0" borderId="34" xfId="57" applyNumberFormat="1" applyFont="1" applyBorder="1" applyAlignment="1">
      <alignment horizontal="right" vertical="top"/>
    </xf>
    <xf numFmtId="169" fontId="54" fillId="0" borderId="37" xfId="57" applyNumberFormat="1" applyFont="1" applyBorder="1" applyAlignment="1">
      <alignment horizontal="right" vertical="top"/>
    </xf>
    <xf numFmtId="169" fontId="54" fillId="0" borderId="36" xfId="57" applyNumberFormat="1" applyFont="1" applyBorder="1" applyAlignment="1">
      <alignment vertical="top"/>
    </xf>
    <xf numFmtId="169" fontId="54" fillId="0" borderId="37" xfId="57" applyNumberFormat="1" applyFont="1" applyBorder="1" applyAlignment="1">
      <alignment vertical="top"/>
    </xf>
    <xf numFmtId="169" fontId="54" fillId="0" borderId="35" xfId="57" applyNumberFormat="1" applyFont="1" applyBorder="1" applyAlignment="1">
      <alignment vertical="top"/>
    </xf>
    <xf numFmtId="0" fontId="67" fillId="3" borderId="35" xfId="3" applyFont="1" applyFill="1" applyBorder="1" applyAlignment="1">
      <alignment horizontal="left" vertical="top"/>
    </xf>
    <xf numFmtId="0" fontId="67" fillId="3" borderId="0" xfId="3" applyFont="1" applyFill="1" applyBorder="1" applyAlignment="1">
      <alignment horizontal="left" vertical="top"/>
    </xf>
    <xf numFmtId="0" fontId="67" fillId="3" borderId="29" xfId="3" applyFont="1" applyFill="1" applyBorder="1" applyAlignment="1">
      <alignment horizontal="left" vertical="top"/>
    </xf>
    <xf numFmtId="0" fontId="67" fillId="3" borderId="32" xfId="3" applyFont="1" applyFill="1" applyBorder="1" applyAlignment="1">
      <alignment horizontal="left" vertical="top"/>
    </xf>
    <xf numFmtId="0" fontId="54" fillId="3" borderId="29" xfId="0" applyFont="1" applyFill="1" applyBorder="1" applyAlignment="1">
      <alignment horizontal="center" vertical="top" wrapText="1"/>
    </xf>
    <xf numFmtId="0" fontId="67" fillId="3" borderId="2" xfId="0" applyFont="1" applyFill="1" applyBorder="1" applyAlignment="1">
      <alignment horizontal="right" wrapText="1"/>
    </xf>
    <xf numFmtId="169" fontId="54" fillId="0" borderId="33" xfId="3" applyNumberFormat="1" applyFont="1" applyBorder="1" applyAlignment="1">
      <alignment horizontal="right" vertical="center"/>
    </xf>
    <xf numFmtId="169" fontId="54" fillId="0" borderId="0" xfId="3" applyNumberFormat="1" applyFont="1" applyBorder="1" applyAlignment="1">
      <alignment horizontal="right" vertical="center"/>
    </xf>
    <xf numFmtId="169" fontId="54" fillId="0" borderId="33" xfId="19" applyNumberFormat="1" applyFont="1" applyBorder="1" applyAlignment="1">
      <alignment horizontal="right" vertical="center"/>
    </xf>
    <xf numFmtId="169" fontId="54" fillId="0" borderId="0" xfId="19" applyNumberFormat="1" applyFont="1" applyBorder="1" applyAlignment="1">
      <alignment horizontal="right" vertical="center"/>
    </xf>
    <xf numFmtId="166" fontId="54" fillId="0" borderId="36" xfId="1" applyNumberFormat="1" applyFont="1" applyFill="1" applyBorder="1" applyAlignment="1">
      <alignment horizontal="right" vertical="center"/>
    </xf>
    <xf numFmtId="169" fontId="54" fillId="0" borderId="32" xfId="3" applyNumberFormat="1" applyFont="1" applyBorder="1" applyAlignment="1">
      <alignment horizontal="right" vertical="center"/>
    </xf>
    <xf numFmtId="169" fontId="54" fillId="0" borderId="29" xfId="3" applyNumberFormat="1" applyFont="1" applyBorder="1" applyAlignment="1">
      <alignment horizontal="right" vertical="center"/>
    </xf>
    <xf numFmtId="166" fontId="54" fillId="0" borderId="29" xfId="1" applyNumberFormat="1" applyFont="1" applyFill="1" applyBorder="1" applyAlignment="1">
      <alignment horizontal="right" vertical="center"/>
    </xf>
    <xf numFmtId="169" fontId="54" fillId="0" borderId="32" xfId="19" applyNumberFormat="1" applyFont="1" applyBorder="1" applyAlignment="1">
      <alignment horizontal="right" vertical="center"/>
    </xf>
    <xf numFmtId="169" fontId="54" fillId="0" borderId="29" xfId="19" applyNumberFormat="1" applyFont="1" applyBorder="1" applyAlignment="1">
      <alignment horizontal="right" vertical="center"/>
    </xf>
    <xf numFmtId="166" fontId="54" fillId="0" borderId="35" xfId="1" applyNumberFormat="1" applyFont="1" applyFill="1" applyBorder="1" applyAlignment="1">
      <alignment horizontal="right" vertical="center"/>
    </xf>
    <xf numFmtId="169" fontId="54" fillId="0" borderId="34" xfId="3" applyNumberFormat="1" applyFont="1" applyBorder="1" applyAlignment="1">
      <alignment horizontal="right" vertical="center"/>
    </xf>
    <xf numFmtId="169" fontId="54" fillId="0" borderId="2" xfId="3" applyNumberFormat="1" applyFont="1" applyBorder="1" applyAlignment="1">
      <alignment horizontal="right" vertical="center"/>
    </xf>
    <xf numFmtId="166" fontId="54" fillId="0" borderId="2" xfId="1" applyNumberFormat="1" applyFont="1" applyFill="1" applyBorder="1" applyAlignment="1">
      <alignment horizontal="right" vertical="center"/>
    </xf>
    <xf numFmtId="169" fontId="54" fillId="0" borderId="34" xfId="19" applyNumberFormat="1" applyFont="1" applyBorder="1" applyAlignment="1">
      <alignment horizontal="right" vertical="center"/>
    </xf>
    <xf numFmtId="169" fontId="54" fillId="0" borderId="2" xfId="19" applyNumberFormat="1" applyFont="1" applyBorder="1" applyAlignment="1">
      <alignment horizontal="right" vertical="center"/>
    </xf>
    <xf numFmtId="166" fontId="54" fillId="0" borderId="37" xfId="1" applyNumberFormat="1" applyFont="1" applyFill="1" applyBorder="1" applyAlignment="1">
      <alignment horizontal="right" vertical="center"/>
    </xf>
    <xf numFmtId="169" fontId="54" fillId="3" borderId="31" xfId="3" applyNumberFormat="1" applyFont="1" applyFill="1" applyBorder="1" applyAlignment="1">
      <alignment horizontal="right" vertical="center"/>
    </xf>
    <xf numFmtId="169" fontId="54" fillId="3" borderId="13" xfId="3" applyNumberFormat="1" applyFont="1" applyFill="1" applyBorder="1" applyAlignment="1">
      <alignment horizontal="right" vertical="center"/>
    </xf>
    <xf numFmtId="166" fontId="54" fillId="3" borderId="13" xfId="1" applyNumberFormat="1" applyFont="1" applyFill="1" applyBorder="1" applyAlignment="1">
      <alignment horizontal="right" vertical="center"/>
    </xf>
    <xf numFmtId="166" fontId="54" fillId="3" borderId="38" xfId="1" applyNumberFormat="1" applyFont="1" applyFill="1" applyBorder="1" applyAlignment="1">
      <alignment horizontal="right" vertical="center"/>
    </xf>
    <xf numFmtId="0" fontId="54" fillId="0" borderId="29" xfId="3" applyFont="1" applyBorder="1" applyAlignment="1">
      <alignment horizontal="left" vertical="center"/>
    </xf>
    <xf numFmtId="0" fontId="54" fillId="0" borderId="2" xfId="3" applyFont="1" applyBorder="1" applyAlignment="1">
      <alignment horizontal="left" vertical="center"/>
    </xf>
    <xf numFmtId="0" fontId="54" fillId="3" borderId="13" xfId="3" applyFont="1" applyFill="1" applyBorder="1" applyAlignment="1">
      <alignment horizontal="left" vertical="center"/>
    </xf>
    <xf numFmtId="166" fontId="54" fillId="0" borderId="33" xfId="1" applyNumberFormat="1" applyFont="1" applyFill="1" applyBorder="1" applyAlignment="1">
      <alignment horizontal="right" vertical="center"/>
    </xf>
    <xf numFmtId="166" fontId="54" fillId="0" borderId="33" xfId="1" applyNumberFormat="1" applyFont="1" applyFill="1" applyBorder="1" applyAlignment="1">
      <alignment vertical="center"/>
    </xf>
    <xf numFmtId="166" fontId="54" fillId="0" borderId="0" xfId="1" applyNumberFormat="1" applyFont="1" applyFill="1" applyBorder="1" applyAlignment="1">
      <alignment vertical="center"/>
    </xf>
    <xf numFmtId="0" fontId="54" fillId="0" borderId="29" xfId="3" applyFont="1" applyBorder="1" applyAlignment="1">
      <alignment vertical="center"/>
    </xf>
    <xf numFmtId="166" fontId="54" fillId="0" borderId="32" xfId="1" applyNumberFormat="1" applyFont="1" applyFill="1" applyBorder="1" applyAlignment="1">
      <alignment horizontal="right" vertical="center"/>
    </xf>
    <xf numFmtId="166" fontId="54" fillId="0" borderId="32" xfId="1" applyNumberFormat="1" applyFont="1" applyFill="1" applyBorder="1" applyAlignment="1">
      <alignment vertical="center"/>
    </xf>
    <xf numFmtId="166" fontId="54" fillId="0" borderId="29" xfId="1" applyNumberFormat="1" applyFont="1" applyFill="1" applyBorder="1" applyAlignment="1">
      <alignment vertical="center"/>
    </xf>
    <xf numFmtId="0" fontId="54" fillId="0" borderId="2" xfId="3" applyFont="1" applyBorder="1" applyAlignment="1">
      <alignment vertical="center"/>
    </xf>
    <xf numFmtId="166" fontId="54" fillId="0" borderId="34" xfId="1" applyNumberFormat="1" applyFont="1" applyFill="1" applyBorder="1" applyAlignment="1">
      <alignment horizontal="right" vertical="center"/>
    </xf>
    <xf numFmtId="166" fontId="54" fillId="0" borderId="34" xfId="1" applyNumberFormat="1" applyFont="1" applyFill="1" applyBorder="1" applyAlignment="1">
      <alignment vertical="center"/>
    </xf>
    <xf numFmtId="166" fontId="54" fillId="0" borderId="2" xfId="1" applyNumberFormat="1" applyFont="1" applyFill="1" applyBorder="1" applyAlignment="1">
      <alignment vertical="center"/>
    </xf>
    <xf numFmtId="0" fontId="54" fillId="0" borderId="13" xfId="3" applyFont="1" applyBorder="1" applyAlignment="1">
      <alignment vertical="center"/>
    </xf>
    <xf numFmtId="166" fontId="54" fillId="0" borderId="31" xfId="1" applyNumberFormat="1" applyFont="1" applyFill="1" applyBorder="1" applyAlignment="1">
      <alignment horizontal="right" vertical="center"/>
    </xf>
    <xf numFmtId="166" fontId="54" fillId="0" borderId="38" xfId="1" applyNumberFormat="1" applyFont="1" applyFill="1" applyBorder="1" applyAlignment="1">
      <alignment horizontal="right" vertical="center"/>
    </xf>
    <xf numFmtId="166" fontId="54" fillId="0" borderId="31" xfId="1" applyNumberFormat="1" applyFont="1" applyFill="1" applyBorder="1" applyAlignment="1">
      <alignment vertical="center"/>
    </xf>
    <xf numFmtId="166" fontId="54" fillId="0" borderId="13" xfId="1" applyNumberFormat="1" applyFont="1" applyFill="1" applyBorder="1" applyAlignment="1">
      <alignment vertical="center"/>
    </xf>
    <xf numFmtId="0" fontId="67" fillId="3" borderId="29" xfId="3" applyFont="1" applyFill="1" applyBorder="1" applyAlignment="1">
      <alignment horizontal="right" wrapText="1"/>
    </xf>
    <xf numFmtId="0" fontId="67" fillId="3" borderId="35" xfId="3" applyFont="1" applyFill="1" applyBorder="1" applyAlignment="1">
      <alignment horizontal="right" wrapText="1"/>
    </xf>
    <xf numFmtId="0" fontId="54" fillId="3" borderId="29" xfId="3" applyFont="1" applyFill="1" applyBorder="1" applyAlignment="1">
      <alignment horizontal="left" vertical="center"/>
    </xf>
    <xf numFmtId="169" fontId="54" fillId="3" borderId="29" xfId="3" applyNumberFormat="1" applyFont="1" applyFill="1" applyBorder="1" applyAlignment="1">
      <alignment horizontal="right" vertical="center"/>
    </xf>
    <xf numFmtId="169" fontId="76" fillId="3" borderId="29" xfId="3" applyNumberFormat="1" applyFont="1" applyFill="1" applyBorder="1" applyAlignment="1">
      <alignment horizontal="right" vertical="center"/>
    </xf>
    <xf numFmtId="0" fontId="54" fillId="3" borderId="0" xfId="3" applyFont="1" applyFill="1" applyAlignment="1">
      <alignment horizontal="left" vertical="center"/>
    </xf>
    <xf numFmtId="169" fontId="54" fillId="3" borderId="0" xfId="3" applyNumberFormat="1" applyFont="1" applyFill="1" applyAlignment="1">
      <alignment vertical="center"/>
    </xf>
    <xf numFmtId="169" fontId="54" fillId="3" borderId="0" xfId="3" applyNumberFormat="1" applyFont="1" applyFill="1" applyBorder="1" applyAlignment="1">
      <alignment vertical="center"/>
    </xf>
    <xf numFmtId="169" fontId="76" fillId="3" borderId="0" xfId="3" applyNumberFormat="1" applyFont="1" applyFill="1" applyAlignment="1">
      <alignment horizontal="right" vertical="center"/>
    </xf>
    <xf numFmtId="169" fontId="54" fillId="3" borderId="0" xfId="3" applyNumberFormat="1" applyFont="1" applyFill="1" applyAlignment="1">
      <alignment horizontal="right" vertical="center"/>
    </xf>
    <xf numFmtId="0" fontId="54" fillId="3" borderId="2" xfId="3" applyFont="1" applyFill="1" applyBorder="1" applyAlignment="1">
      <alignment horizontal="left" vertical="center"/>
    </xf>
    <xf numFmtId="169" fontId="54" fillId="3" borderId="2" xfId="3" applyNumberFormat="1" applyFont="1" applyFill="1" applyBorder="1" applyAlignment="1">
      <alignment vertical="center"/>
    </xf>
    <xf numFmtId="169" fontId="54" fillId="3" borderId="2" xfId="3" applyNumberFormat="1" applyFont="1" applyFill="1" applyBorder="1" applyAlignment="1">
      <alignment horizontal="right" vertical="center"/>
    </xf>
    <xf numFmtId="169" fontId="76" fillId="3" borderId="2" xfId="3" applyNumberFormat="1" applyFont="1" applyFill="1" applyBorder="1" applyAlignment="1">
      <alignment horizontal="right" vertical="center"/>
    </xf>
    <xf numFmtId="169" fontId="76" fillId="3" borderId="13" xfId="3" applyNumberFormat="1" applyFont="1" applyFill="1" applyBorder="1" applyAlignment="1">
      <alignment horizontal="right" vertical="center"/>
    </xf>
    <xf numFmtId="0" fontId="54" fillId="3" borderId="29" xfId="19" applyFont="1" applyFill="1" applyBorder="1" applyAlignment="1">
      <alignment horizontal="left" vertical="center" wrapText="1"/>
    </xf>
    <xf numFmtId="167" fontId="54" fillId="3" borderId="29" xfId="19" applyNumberFormat="1" applyFont="1" applyFill="1" applyBorder="1" applyAlignment="1">
      <alignment horizontal="right" vertical="center"/>
    </xf>
    <xf numFmtId="0" fontId="54" fillId="3" borderId="0" xfId="19" applyFont="1" applyFill="1" applyAlignment="1">
      <alignment horizontal="left" vertical="center" wrapText="1"/>
    </xf>
    <xf numFmtId="167" fontId="54" fillId="3" borderId="0" xfId="19" applyNumberFormat="1" applyFont="1" applyFill="1" applyAlignment="1">
      <alignment horizontal="right" vertical="center"/>
    </xf>
    <xf numFmtId="0" fontId="54" fillId="3" borderId="2" xfId="19" applyFont="1" applyFill="1" applyBorder="1" applyAlignment="1">
      <alignment horizontal="left" vertical="center" wrapText="1"/>
    </xf>
    <xf numFmtId="167" fontId="54" fillId="3" borderId="2" xfId="19" applyNumberFormat="1" applyFont="1" applyFill="1" applyBorder="1" applyAlignment="1">
      <alignment horizontal="right" vertical="center"/>
    </xf>
    <xf numFmtId="0" fontId="54" fillId="0" borderId="2" xfId="19" applyFont="1" applyBorder="1" applyAlignment="1">
      <alignment horizontal="left" vertical="center" wrapText="1"/>
    </xf>
    <xf numFmtId="167" fontId="54" fillId="0" borderId="2" xfId="19" applyNumberFormat="1" applyFont="1" applyBorder="1" applyAlignment="1">
      <alignment horizontal="right" vertical="center"/>
    </xf>
    <xf numFmtId="0" fontId="67" fillId="3" borderId="0" xfId="19" applyFont="1" applyFill="1" applyAlignment="1">
      <alignment vertical="top" wrapText="1"/>
    </xf>
    <xf numFmtId="0" fontId="67" fillId="3" borderId="2" xfId="19" applyFont="1" applyFill="1" applyBorder="1" applyAlignment="1">
      <alignment vertical="top" wrapText="1"/>
    </xf>
    <xf numFmtId="0" fontId="67" fillId="3" borderId="29" xfId="19" applyFont="1" applyFill="1" applyBorder="1" applyAlignment="1">
      <alignment horizontal="left" vertical="center" wrapText="1"/>
    </xf>
    <xf numFmtId="3" fontId="54" fillId="3" borderId="0" xfId="0" applyNumberFormat="1" applyFont="1" applyFill="1" applyBorder="1" applyAlignment="1">
      <alignment vertical="top"/>
    </xf>
    <xf numFmtId="3" fontId="54" fillId="3" borderId="32" xfId="0" applyNumberFormat="1" applyFont="1" applyFill="1" applyBorder="1" applyAlignment="1">
      <alignment vertical="top"/>
    </xf>
    <xf numFmtId="3" fontId="54" fillId="3" borderId="33" xfId="0" applyNumberFormat="1" applyFont="1" applyFill="1" applyBorder="1" applyAlignment="1">
      <alignment vertical="top" wrapText="1"/>
    </xf>
    <xf numFmtId="0" fontId="54" fillId="3" borderId="0" xfId="0" applyFont="1" applyFill="1" applyBorder="1" applyAlignment="1">
      <alignment vertical="top" wrapText="1"/>
    </xf>
    <xf numFmtId="3" fontId="54" fillId="3" borderId="32" xfId="0" applyNumberFormat="1" applyFont="1" applyFill="1" applyBorder="1" applyAlignment="1">
      <alignment vertical="top" wrapText="1"/>
    </xf>
    <xf numFmtId="0" fontId="75" fillId="3" borderId="2" xfId="3" applyFont="1" applyFill="1" applyBorder="1" applyAlignment="1">
      <alignment horizontal="left"/>
    </xf>
    <xf numFmtId="0" fontId="75" fillId="3" borderId="2" xfId="3" applyFont="1" applyFill="1" applyBorder="1" applyAlignment="1">
      <alignment horizontal="right" textRotation="90" wrapText="1"/>
    </xf>
    <xf numFmtId="0" fontId="75" fillId="3" borderId="2" xfId="3" applyFont="1" applyFill="1" applyBorder="1" applyAlignment="1">
      <alignment horizontal="left" vertical="top"/>
    </xf>
    <xf numFmtId="0" fontId="67" fillId="3" borderId="13" xfId="3" applyFont="1" applyFill="1" applyBorder="1" applyAlignment="1">
      <alignment horizontal="left" vertical="center"/>
    </xf>
    <xf numFmtId="1" fontId="67" fillId="3" borderId="31" xfId="3" applyNumberFormat="1" applyFont="1" applyFill="1" applyBorder="1" applyAlignment="1">
      <alignment vertical="center"/>
    </xf>
    <xf numFmtId="1" fontId="67" fillId="3" borderId="13" xfId="3" applyNumberFormat="1" applyFont="1" applyFill="1" applyBorder="1" applyAlignment="1">
      <alignment vertical="center"/>
    </xf>
    <xf numFmtId="1" fontId="67" fillId="3" borderId="38" xfId="3" applyNumberFormat="1" applyFont="1" applyFill="1" applyBorder="1" applyAlignment="1">
      <alignment vertical="center"/>
    </xf>
    <xf numFmtId="168" fontId="54" fillId="0" borderId="32" xfId="3" applyNumberFormat="1" applyFont="1" applyBorder="1" applyAlignment="1">
      <alignment horizontal="right" vertical="center"/>
    </xf>
    <xf numFmtId="168" fontId="54" fillId="0" borderId="29" xfId="3" applyNumberFormat="1" applyFont="1" applyBorder="1" applyAlignment="1">
      <alignment horizontal="right" vertical="center"/>
    </xf>
    <xf numFmtId="168" fontId="54" fillId="0" borderId="35" xfId="3" applyNumberFormat="1" applyFont="1" applyBorder="1" applyAlignment="1">
      <alignment horizontal="right" vertical="center"/>
    </xf>
    <xf numFmtId="168" fontId="54" fillId="0" borderId="33" xfId="3" applyNumberFormat="1" applyFont="1" applyBorder="1" applyAlignment="1">
      <alignment horizontal="right" vertical="center"/>
    </xf>
    <xf numFmtId="168" fontId="54" fillId="0" borderId="0" xfId="3" applyNumberFormat="1" applyFont="1" applyBorder="1" applyAlignment="1">
      <alignment horizontal="right" vertical="center"/>
    </xf>
    <xf numFmtId="168" fontId="54" fillId="0" borderId="36" xfId="3" applyNumberFormat="1" applyFont="1" applyBorder="1" applyAlignment="1">
      <alignment horizontal="right" vertical="center"/>
    </xf>
    <xf numFmtId="168" fontId="54" fillId="0" borderId="36" xfId="1" applyNumberFormat="1" applyFont="1" applyFill="1" applyBorder="1" applyAlignment="1">
      <alignment horizontal="right" vertical="center"/>
    </xf>
    <xf numFmtId="168" fontId="54" fillId="0" borderId="0" xfId="3" applyNumberFormat="1" applyFont="1" applyAlignment="1">
      <alignment horizontal="right" vertical="center"/>
    </xf>
    <xf numFmtId="168" fontId="54" fillId="0" borderId="34" xfId="3" applyNumberFormat="1" applyFont="1" applyBorder="1" applyAlignment="1">
      <alignment horizontal="right" vertical="center"/>
    </xf>
    <xf numFmtId="168" fontId="54" fillId="0" borderId="2" xfId="3" applyNumberFormat="1" applyFont="1" applyBorder="1" applyAlignment="1">
      <alignment horizontal="right" vertical="center"/>
    </xf>
    <xf numFmtId="168" fontId="54" fillId="0" borderId="37" xfId="3" applyNumberFormat="1" applyFont="1" applyBorder="1" applyAlignment="1">
      <alignment horizontal="right" vertical="center"/>
    </xf>
    <xf numFmtId="168" fontId="54" fillId="0" borderId="37" xfId="1" applyNumberFormat="1" applyFont="1" applyFill="1" applyBorder="1" applyAlignment="1">
      <alignment horizontal="right" vertical="center"/>
    </xf>
    <xf numFmtId="168" fontId="54" fillId="0" borderId="35" xfId="1" applyNumberFormat="1" applyFont="1" applyFill="1" applyBorder="1" applyAlignment="1">
      <alignment horizontal="right" vertical="center"/>
    </xf>
    <xf numFmtId="168" fontId="54" fillId="3" borderId="31" xfId="3" applyNumberFormat="1" applyFont="1" applyFill="1" applyBorder="1" applyAlignment="1">
      <alignment horizontal="right" vertical="center"/>
    </xf>
    <xf numFmtId="168" fontId="54" fillId="3" borderId="13" xfId="3" applyNumberFormat="1" applyFont="1" applyFill="1" applyBorder="1" applyAlignment="1">
      <alignment horizontal="right" vertical="center"/>
    </xf>
    <xf numFmtId="168" fontId="54" fillId="3" borderId="38" xfId="3" applyNumberFormat="1" applyFont="1" applyFill="1" applyBorder="1" applyAlignment="1">
      <alignment horizontal="right" vertical="center"/>
    </xf>
    <xf numFmtId="0" fontId="67" fillId="3" borderId="31" xfId="56" applyFont="1" applyFill="1" applyBorder="1" applyAlignment="1">
      <alignment vertical="center"/>
    </xf>
    <xf numFmtId="0" fontId="116" fillId="0" borderId="0" xfId="1538" applyFont="1" applyAlignment="1">
      <alignment horizontal="center"/>
    </xf>
    <xf numFmtId="49" fontId="116" fillId="0" borderId="0" xfId="1538" applyNumberFormat="1" applyFont="1" applyAlignment="1">
      <alignment horizontal="center" vertical="center"/>
    </xf>
    <xf numFmtId="49" fontId="71" fillId="0" borderId="0" xfId="1538" applyNumberFormat="1" applyFont="1" applyAlignment="1">
      <alignment horizontal="center" vertical="center"/>
    </xf>
    <xf numFmtId="0" fontId="202" fillId="0" borderId="0" xfId="1538" applyFont="1" applyAlignment="1">
      <alignment horizontal="left" vertical="center" wrapText="1"/>
    </xf>
    <xf numFmtId="0" fontId="180" fillId="0" borderId="0" xfId="1538" applyFont="1" applyAlignment="1">
      <alignment horizontal="left" vertical="center" wrapText="1"/>
    </xf>
    <xf numFmtId="0" fontId="93" fillId="0" borderId="0" xfId="0" applyFont="1" applyAlignment="1">
      <alignment horizontal="justify" vertical="top" wrapText="1"/>
    </xf>
    <xf numFmtId="0" fontId="173" fillId="0" borderId="0" xfId="0" applyFont="1" applyAlignment="1">
      <alignment horizontal="justify" vertical="top" wrapText="1"/>
    </xf>
    <xf numFmtId="0" fontId="53" fillId="3" borderId="0" xfId="3" applyFont="1" applyFill="1" applyAlignment="1">
      <alignment horizontal="justify" vertical="top" wrapText="1"/>
    </xf>
    <xf numFmtId="0" fontId="67" fillId="3" borderId="29" xfId="0" applyFont="1" applyFill="1" applyBorder="1" applyAlignment="1">
      <alignment horizontal="left" vertical="top" wrapText="1"/>
    </xf>
    <xf numFmtId="0" fontId="67" fillId="3" borderId="0" xfId="0" applyFont="1" applyFill="1" applyAlignment="1">
      <alignment horizontal="left" vertical="top" wrapText="1"/>
    </xf>
    <xf numFmtId="0" fontId="67" fillId="3" borderId="2" xfId="0" applyFont="1" applyFill="1" applyBorder="1" applyAlignment="1">
      <alignment horizontal="left" vertical="top" wrapText="1"/>
    </xf>
    <xf numFmtId="0" fontId="54" fillId="0" borderId="29" xfId="0" applyFont="1" applyBorder="1" applyAlignment="1">
      <alignment horizontal="left" vertical="top" wrapText="1"/>
    </xf>
    <xf numFmtId="0" fontId="54" fillId="0" borderId="0" xfId="0" applyFont="1" applyAlignment="1">
      <alignment horizontal="left" vertical="top" wrapText="1"/>
    </xf>
    <xf numFmtId="0" fontId="54" fillId="0" borderId="2" xfId="0" applyFont="1" applyBorder="1" applyAlignment="1">
      <alignment horizontal="left" vertical="top" wrapText="1"/>
    </xf>
    <xf numFmtId="0" fontId="54" fillId="0" borderId="13" xfId="0" applyFont="1" applyBorder="1" applyAlignment="1">
      <alignment horizontal="left" vertical="top" wrapText="1"/>
    </xf>
    <xf numFmtId="0" fontId="67" fillId="0" borderId="29" xfId="0" applyFont="1" applyBorder="1" applyAlignment="1">
      <alignment horizontal="left" vertical="top" wrapText="1"/>
    </xf>
    <xf numFmtId="0" fontId="67" fillId="0" borderId="0" xfId="0" applyFont="1" applyAlignment="1">
      <alignment horizontal="left" vertical="top" wrapText="1"/>
    </xf>
    <xf numFmtId="0" fontId="67" fillId="0" borderId="2" xfId="0" applyFont="1" applyBorder="1" applyAlignment="1">
      <alignment horizontal="left" vertical="top" wrapText="1"/>
    </xf>
    <xf numFmtId="0" fontId="54" fillId="0" borderId="0" xfId="0" applyFont="1" applyAlignment="1">
      <alignment horizontal="justify" vertical="top" wrapText="1"/>
    </xf>
    <xf numFmtId="0" fontId="205" fillId="0" borderId="0" xfId="0" applyFont="1" applyAlignment="1">
      <alignment horizontal="left" vertical="center"/>
    </xf>
    <xf numFmtId="0" fontId="54" fillId="0" borderId="29" xfId="0" applyFont="1" applyBorder="1" applyAlignment="1">
      <alignment horizontal="left" vertical="top"/>
    </xf>
    <xf numFmtId="0" fontId="54" fillId="0" borderId="0" xfId="0" applyFont="1" applyAlignment="1">
      <alignment horizontal="left" vertical="top"/>
    </xf>
    <xf numFmtId="0" fontId="54" fillId="0" borderId="2" xfId="0" applyFont="1" applyBorder="1" applyAlignment="1">
      <alignment horizontal="left" vertical="top"/>
    </xf>
    <xf numFmtId="0" fontId="67" fillId="0" borderId="0" xfId="0" applyFont="1" applyAlignment="1">
      <alignment horizontal="left" vertical="top"/>
    </xf>
    <xf numFmtId="0" fontId="67" fillId="0" borderId="2" xfId="0" applyFont="1" applyBorder="1" applyAlignment="1">
      <alignment horizontal="left" vertical="top"/>
    </xf>
    <xf numFmtId="0" fontId="67" fillId="0" borderId="13" xfId="0" applyFont="1" applyBorder="1" applyAlignment="1">
      <alignment horizontal="left" vertical="top"/>
    </xf>
    <xf numFmtId="0" fontId="198" fillId="0" borderId="0" xfId="0" applyFont="1" applyAlignment="1">
      <alignment horizontal="left"/>
    </xf>
    <xf numFmtId="0" fontId="75" fillId="3" borderId="0" xfId="0" applyFont="1" applyFill="1" applyAlignment="1">
      <alignment horizontal="left"/>
    </xf>
    <xf numFmtId="168" fontId="54" fillId="0" borderId="0" xfId="3" applyNumberFormat="1" applyFont="1" applyAlignment="1">
      <alignment horizontal="left" vertical="top" wrapText="1"/>
    </xf>
    <xf numFmtId="0" fontId="67" fillId="3" borderId="32" xfId="3" applyFont="1" applyFill="1" applyBorder="1" applyAlignment="1">
      <alignment horizontal="left" vertical="top" wrapText="1"/>
    </xf>
    <xf numFmtId="0" fontId="67" fillId="3" borderId="29" xfId="3" applyFont="1" applyFill="1" applyBorder="1" applyAlignment="1">
      <alignment horizontal="left" vertical="top" wrapText="1"/>
    </xf>
    <xf numFmtId="0" fontId="67" fillId="3" borderId="29" xfId="3" applyFont="1" applyFill="1" applyBorder="1" applyAlignment="1">
      <alignment horizontal="right" vertical="top" wrapText="1"/>
    </xf>
    <xf numFmtId="0" fontId="67" fillId="3" borderId="0" xfId="3" applyFont="1" applyFill="1" applyBorder="1" applyAlignment="1">
      <alignment horizontal="right" vertical="top" wrapText="1"/>
    </xf>
    <xf numFmtId="0" fontId="205" fillId="0" borderId="0" xfId="3" applyFont="1" applyAlignment="1">
      <alignment horizontal="left" vertical="center"/>
    </xf>
    <xf numFmtId="0" fontId="67" fillId="3" borderId="35" xfId="3" applyFont="1" applyFill="1" applyBorder="1" applyAlignment="1">
      <alignment horizontal="right" vertical="top" wrapText="1"/>
    </xf>
    <xf numFmtId="0" fontId="67" fillId="3" borderId="36" xfId="3" applyFont="1" applyFill="1" applyBorder="1" applyAlignment="1">
      <alignment horizontal="right" vertical="top" wrapText="1"/>
    </xf>
    <xf numFmtId="0" fontId="67" fillId="3" borderId="32" xfId="3" applyFont="1" applyFill="1" applyBorder="1" applyAlignment="1">
      <alignment horizontal="left" vertical="center" wrapText="1"/>
    </xf>
    <xf numFmtId="0" fontId="67" fillId="3" borderId="29" xfId="3" applyFont="1" applyFill="1" applyBorder="1" applyAlignment="1">
      <alignment horizontal="left" vertical="center" wrapText="1"/>
    </xf>
    <xf numFmtId="0" fontId="67" fillId="3" borderId="35" xfId="3" applyFont="1" applyFill="1" applyBorder="1" applyAlignment="1">
      <alignment horizontal="left" vertical="center" wrapText="1"/>
    </xf>
    <xf numFmtId="169" fontId="112" fillId="0" borderId="0" xfId="3" applyNumberFormat="1" applyFont="1" applyAlignment="1">
      <alignment horizontal="left" wrapText="1"/>
    </xf>
    <xf numFmtId="0" fontId="67" fillId="3" borderId="0" xfId="3" applyFont="1" applyFill="1" applyAlignment="1">
      <alignment horizontal="right" vertical="top" wrapText="1"/>
    </xf>
    <xf numFmtId="0" fontId="67" fillId="3" borderId="13" xfId="3" applyFont="1" applyFill="1" applyBorder="1" applyAlignment="1">
      <alignment horizontal="left" vertical="top" wrapText="1"/>
    </xf>
    <xf numFmtId="0" fontId="67" fillId="3" borderId="31" xfId="3" applyFont="1" applyFill="1" applyBorder="1" applyAlignment="1">
      <alignment horizontal="left" vertical="center" wrapText="1"/>
    </xf>
    <xf numFmtId="0" fontId="67" fillId="3" borderId="13" xfId="3" applyFont="1" applyFill="1" applyBorder="1" applyAlignment="1">
      <alignment horizontal="left" vertical="center" wrapText="1"/>
    </xf>
    <xf numFmtId="0" fontId="67" fillId="3" borderId="38" xfId="3" applyFont="1" applyFill="1" applyBorder="1" applyAlignment="1">
      <alignment horizontal="left" vertical="center" wrapText="1"/>
    </xf>
    <xf numFmtId="0" fontId="67" fillId="3" borderId="32" xfId="3" applyFont="1" applyFill="1" applyBorder="1" applyAlignment="1">
      <alignment vertical="top" wrapText="1"/>
    </xf>
    <xf numFmtId="0" fontId="67" fillId="3" borderId="29" xfId="3" applyFont="1" applyFill="1" applyBorder="1" applyAlignment="1">
      <alignment vertical="top" wrapText="1"/>
    </xf>
    <xf numFmtId="0" fontId="198" fillId="0" borderId="0" xfId="3" applyFont="1" applyAlignment="1">
      <alignment horizontal="left" vertical="top" wrapText="1"/>
    </xf>
    <xf numFmtId="0" fontId="67" fillId="3" borderId="0" xfId="3" applyFont="1" applyFill="1" applyAlignment="1">
      <alignment horizontal="center" vertical="top"/>
    </xf>
    <xf numFmtId="0" fontId="67" fillId="3" borderId="2" xfId="3" applyFont="1" applyFill="1" applyBorder="1" applyAlignment="1">
      <alignment horizontal="center" vertical="top"/>
    </xf>
    <xf numFmtId="0" fontId="198" fillId="0" borderId="0" xfId="0" applyFont="1" applyBorder="1" applyAlignment="1">
      <alignment horizontal="left" vertical="center" wrapText="1"/>
    </xf>
    <xf numFmtId="0" fontId="198" fillId="0" borderId="0" xfId="3" applyFont="1" applyBorder="1" applyAlignment="1">
      <alignment horizontal="left" wrapText="1"/>
    </xf>
    <xf numFmtId="0" fontId="205" fillId="0" borderId="0" xfId="3" applyFont="1" applyAlignment="1">
      <alignment horizontal="left" vertical="top" wrapText="1"/>
    </xf>
    <xf numFmtId="0" fontId="67" fillId="3" borderId="35" xfId="3" applyFont="1" applyFill="1" applyBorder="1" applyAlignment="1">
      <alignment horizontal="left" vertical="top" wrapText="1"/>
    </xf>
    <xf numFmtId="0" fontId="67" fillId="3" borderId="29" xfId="3" applyFont="1" applyFill="1" applyBorder="1" applyAlignment="1">
      <alignment horizontal="center" vertical="top"/>
    </xf>
    <xf numFmtId="0" fontId="67" fillId="3" borderId="29" xfId="3" applyFont="1" applyFill="1" applyBorder="1" applyAlignment="1">
      <alignment horizontal="right" vertical="top"/>
    </xf>
    <xf numFmtId="0" fontId="67" fillId="3" borderId="35" xfId="3" applyFont="1" applyFill="1" applyBorder="1" applyAlignment="1">
      <alignment horizontal="right" vertical="top"/>
    </xf>
    <xf numFmtId="0" fontId="67" fillId="3" borderId="2" xfId="3" applyFont="1" applyFill="1" applyBorder="1" applyAlignment="1">
      <alignment horizontal="right" vertical="top"/>
    </xf>
    <xf numFmtId="0" fontId="67" fillId="3" borderId="37" xfId="3" applyFont="1" applyFill="1" applyBorder="1" applyAlignment="1">
      <alignment horizontal="right" vertical="top"/>
    </xf>
    <xf numFmtId="0" fontId="112" fillId="0" borderId="0" xfId="15" applyFont="1" applyAlignment="1">
      <alignment horizontal="left" wrapText="1"/>
    </xf>
    <xf numFmtId="0" fontId="54" fillId="0" borderId="0" xfId="15" applyFont="1" applyAlignment="1">
      <alignment horizontal="left" wrapText="1"/>
    </xf>
    <xf numFmtId="2" fontId="58" fillId="0" borderId="0" xfId="15" applyNumberFormat="1" applyFont="1" applyAlignment="1">
      <alignment horizontal="right" wrapText="1"/>
    </xf>
    <xf numFmtId="0" fontId="58" fillId="0" borderId="0" xfId="15" applyFont="1" applyAlignment="1">
      <alignment horizontal="right" wrapText="1"/>
    </xf>
    <xf numFmtId="0" fontId="54" fillId="0" borderId="0" xfId="15" applyFont="1" applyAlignment="1">
      <alignment horizontal="right" wrapText="1"/>
    </xf>
    <xf numFmtId="2" fontId="58" fillId="0" borderId="0" xfId="15" applyNumberFormat="1" applyFont="1" applyAlignment="1">
      <alignment horizontal="left" wrapText="1"/>
    </xf>
    <xf numFmtId="0" fontId="58" fillId="0" borderId="0" xfId="15" applyFont="1" applyAlignment="1">
      <alignment horizontal="left" vertical="top" wrapText="1"/>
    </xf>
    <xf numFmtId="0" fontId="67" fillId="3" borderId="29" xfId="15" applyFont="1" applyFill="1" applyBorder="1" applyAlignment="1">
      <alignment horizontal="right" vertical="top" wrapText="1"/>
    </xf>
    <xf numFmtId="0" fontId="67" fillId="3" borderId="0" xfId="15" applyFont="1" applyFill="1" applyAlignment="1">
      <alignment horizontal="right" vertical="top" wrapText="1"/>
    </xf>
    <xf numFmtId="0" fontId="67" fillId="3" borderId="13" xfId="15" applyFont="1" applyFill="1" applyBorder="1" applyAlignment="1">
      <alignment horizontal="left" vertical="top"/>
    </xf>
    <xf numFmtId="0" fontId="67" fillId="3" borderId="13" xfId="15" applyFont="1" applyFill="1" applyBorder="1" applyAlignment="1">
      <alignment horizontal="left" vertical="top" wrapText="1"/>
    </xf>
    <xf numFmtId="0" fontId="67" fillId="3" borderId="32" xfId="15" applyFont="1" applyFill="1" applyBorder="1" applyAlignment="1">
      <alignment horizontal="right" vertical="top" wrapText="1"/>
    </xf>
    <xf numFmtId="0" fontId="67" fillId="3" borderId="33" xfId="15" applyFont="1" applyFill="1" applyBorder="1" applyAlignment="1">
      <alignment horizontal="right" vertical="top" wrapText="1"/>
    </xf>
    <xf numFmtId="0" fontId="67" fillId="3" borderId="0" xfId="15" applyFont="1" applyFill="1" applyBorder="1" applyAlignment="1">
      <alignment horizontal="right" vertical="top"/>
    </xf>
    <xf numFmtId="0" fontId="67" fillId="3" borderId="0" xfId="15" applyFont="1" applyFill="1" applyAlignment="1">
      <alignment horizontal="right" vertical="top"/>
    </xf>
    <xf numFmtId="0" fontId="67" fillId="3" borderId="29" xfId="15" applyFont="1" applyFill="1" applyBorder="1" applyAlignment="1">
      <alignment horizontal="center" vertical="top"/>
    </xf>
    <xf numFmtId="0" fontId="67" fillId="3" borderId="0" xfId="15" applyFont="1" applyFill="1" applyAlignment="1">
      <alignment horizontal="center" vertical="top"/>
    </xf>
    <xf numFmtId="0" fontId="67" fillId="3" borderId="2" xfId="15" applyFont="1" applyFill="1" applyBorder="1" applyAlignment="1">
      <alignment horizontal="center" vertical="top"/>
    </xf>
    <xf numFmtId="0" fontId="70" fillId="0" borderId="0" xfId="3" applyFont="1" applyAlignment="1">
      <alignment horizontal="right"/>
    </xf>
    <xf numFmtId="0" fontId="67" fillId="3" borderId="35" xfId="15" applyFont="1" applyFill="1" applyBorder="1" applyAlignment="1">
      <alignment horizontal="right" vertical="top" wrapText="1"/>
    </xf>
    <xf numFmtId="0" fontId="67" fillId="3" borderId="36" xfId="15" applyFont="1" applyFill="1" applyBorder="1" applyAlignment="1">
      <alignment horizontal="right" vertical="top" wrapText="1"/>
    </xf>
    <xf numFmtId="0" fontId="67" fillId="3" borderId="29" xfId="15" applyFont="1" applyFill="1" applyBorder="1" applyAlignment="1">
      <alignment horizontal="left" vertical="top" wrapText="1"/>
    </xf>
    <xf numFmtId="0" fontId="67" fillId="3" borderId="2" xfId="15" applyFont="1" applyFill="1" applyBorder="1" applyAlignment="1">
      <alignment horizontal="left" vertical="top" wrapText="1"/>
    </xf>
    <xf numFmtId="0" fontId="67" fillId="3" borderId="0" xfId="15" applyFont="1" applyFill="1" applyAlignment="1">
      <alignment horizontal="left" vertical="top" wrapText="1"/>
    </xf>
    <xf numFmtId="0" fontId="112" fillId="0" borderId="0" xfId="15" applyFont="1" applyAlignment="1">
      <alignment horizontal="left"/>
    </xf>
    <xf numFmtId="0" fontId="67" fillId="3" borderId="32" xfId="15" applyFont="1" applyFill="1" applyBorder="1" applyAlignment="1">
      <alignment horizontal="left" vertical="center"/>
    </xf>
    <xf numFmtId="0" fontId="67" fillId="3" borderId="29" xfId="15" applyFont="1" applyFill="1" applyBorder="1" applyAlignment="1">
      <alignment horizontal="left" vertical="center"/>
    </xf>
    <xf numFmtId="0" fontId="67" fillId="3" borderId="35" xfId="15" applyFont="1" applyFill="1" applyBorder="1" applyAlignment="1">
      <alignment horizontal="left" vertical="center"/>
    </xf>
    <xf numFmtId="0" fontId="67" fillId="3" borderId="29" xfId="15" applyFont="1" applyFill="1" applyBorder="1" applyAlignment="1">
      <alignment horizontal="right" vertical="top"/>
    </xf>
    <xf numFmtId="0" fontId="67" fillId="3" borderId="2" xfId="15" applyFont="1" applyFill="1" applyBorder="1" applyAlignment="1">
      <alignment horizontal="right" vertical="top"/>
    </xf>
    <xf numFmtId="0" fontId="54" fillId="0" borderId="0" xfId="15" applyFont="1" applyAlignment="1">
      <alignment horizontal="justify" vertical="top" wrapText="1"/>
    </xf>
    <xf numFmtId="0" fontId="67" fillId="3" borderId="2" xfId="15" applyFont="1" applyFill="1" applyBorder="1" applyAlignment="1">
      <alignment horizontal="right" vertical="top" wrapText="1"/>
    </xf>
    <xf numFmtId="0" fontId="67" fillId="3" borderId="37" xfId="15" applyFont="1" applyFill="1" applyBorder="1" applyAlignment="1">
      <alignment horizontal="right" vertical="top" wrapText="1"/>
    </xf>
    <xf numFmtId="0" fontId="60" fillId="0" borderId="0" xfId="15" applyFont="1" applyAlignment="1">
      <alignment horizontal="center"/>
    </xf>
    <xf numFmtId="0" fontId="67" fillId="3" borderId="32" xfId="15" applyFont="1" applyFill="1" applyBorder="1" applyAlignment="1">
      <alignment horizontal="right" vertical="top"/>
    </xf>
    <xf numFmtId="0" fontId="67" fillId="3" borderId="34" xfId="15" applyFont="1" applyFill="1" applyBorder="1" applyAlignment="1">
      <alignment horizontal="right" vertical="top"/>
    </xf>
    <xf numFmtId="0" fontId="67" fillId="3" borderId="29" xfId="64" applyFont="1" applyFill="1" applyBorder="1" applyAlignment="1">
      <alignment horizontal="left" vertical="top" wrapText="1"/>
    </xf>
    <xf numFmtId="0" fontId="67" fillId="3" borderId="2" xfId="64" applyFont="1" applyFill="1" applyBorder="1" applyAlignment="1">
      <alignment horizontal="left" vertical="top" wrapText="1"/>
    </xf>
    <xf numFmtId="0" fontId="92" fillId="0" borderId="0" xfId="15" applyFont="1" applyAlignment="1">
      <alignment horizontal="left" vertical="justify" wrapText="1"/>
    </xf>
    <xf numFmtId="0" fontId="203" fillId="0" borderId="0" xfId="15" applyFont="1" applyAlignment="1">
      <alignment horizontal="left" vertical="center"/>
    </xf>
    <xf numFmtId="0" fontId="60" fillId="0" borderId="0" xfId="15" applyFont="1" applyAlignment="1">
      <alignment horizontal="center" wrapText="1"/>
    </xf>
    <xf numFmtId="0" fontId="67" fillId="3" borderId="32" xfId="0" applyFont="1" applyFill="1" applyBorder="1" applyAlignment="1">
      <alignment horizontal="left" vertical="top"/>
    </xf>
    <xf numFmtId="0" fontId="67" fillId="3" borderId="29" xfId="0" applyFont="1" applyFill="1" applyBorder="1" applyAlignment="1">
      <alignment horizontal="left" vertical="top"/>
    </xf>
    <xf numFmtId="0" fontId="205" fillId="0" borderId="0" xfId="15" applyFont="1" applyAlignment="1">
      <alignment horizontal="left" vertical="center"/>
    </xf>
    <xf numFmtId="0" fontId="220" fillId="3" borderId="0" xfId="15" applyFont="1" applyFill="1" applyAlignment="1">
      <alignment horizontal="center" vertical="center"/>
    </xf>
    <xf numFmtId="0" fontId="67" fillId="3" borderId="30" xfId="19" applyFont="1" applyFill="1" applyBorder="1" applyAlignment="1">
      <alignment horizontal="left" vertical="top" wrapText="1"/>
    </xf>
    <xf numFmtId="0" fontId="67" fillId="3" borderId="27" xfId="19" applyFont="1" applyFill="1" applyBorder="1" applyAlignment="1">
      <alignment horizontal="left" vertical="top"/>
    </xf>
    <xf numFmtId="0" fontId="67" fillId="3" borderId="28" xfId="19" applyFont="1" applyFill="1" applyBorder="1" applyAlignment="1">
      <alignment horizontal="left" vertical="top"/>
    </xf>
    <xf numFmtId="0" fontId="67" fillId="3" borderId="27" xfId="19" applyFont="1" applyFill="1" applyBorder="1" applyAlignment="1">
      <alignment horizontal="left" vertical="top" wrapText="1"/>
    </xf>
    <xf numFmtId="0" fontId="67" fillId="3" borderId="28" xfId="19" applyFont="1" applyFill="1" applyBorder="1" applyAlignment="1">
      <alignment horizontal="left" vertical="top" wrapText="1"/>
    </xf>
    <xf numFmtId="0" fontId="67" fillId="3" borderId="2" xfId="0" applyFont="1" applyFill="1" applyBorder="1" applyAlignment="1">
      <alignment horizontal="left" vertical="top"/>
    </xf>
    <xf numFmtId="0" fontId="54" fillId="0" borderId="0" xfId="3" applyFont="1" applyAlignment="1">
      <alignment horizontal="left"/>
    </xf>
    <xf numFmtId="0" fontId="67" fillId="3" borderId="31" xfId="15" applyFont="1" applyFill="1" applyBorder="1" applyAlignment="1">
      <alignment horizontal="left" vertical="top"/>
    </xf>
    <xf numFmtId="0" fontId="67" fillId="3" borderId="38" xfId="15" applyFont="1" applyFill="1" applyBorder="1" applyAlignment="1">
      <alignment horizontal="left" vertical="top"/>
    </xf>
    <xf numFmtId="0" fontId="67" fillId="3" borderId="29" xfId="3" applyFont="1" applyFill="1" applyBorder="1" applyAlignment="1">
      <alignment horizontal="left" wrapText="1"/>
    </xf>
    <xf numFmtId="0" fontId="67" fillId="3" borderId="32" xfId="3" applyFont="1" applyFill="1" applyBorder="1" applyAlignment="1">
      <alignment horizontal="left" wrapText="1"/>
    </xf>
    <xf numFmtId="0" fontId="29" fillId="0" borderId="0" xfId="3" applyFont="1" applyAlignment="1">
      <alignment horizontal="center" vertical="center" wrapText="1"/>
    </xf>
    <xf numFmtId="0" fontId="32" fillId="0" borderId="0" xfId="3" applyFont="1" applyAlignment="1">
      <alignment horizontal="center" wrapText="1"/>
    </xf>
    <xf numFmtId="0" fontId="181" fillId="0" borderId="0" xfId="3" applyFont="1" applyAlignment="1">
      <alignment horizontal="left" vertical="center"/>
    </xf>
    <xf numFmtId="1" fontId="220" fillId="0" borderId="2" xfId="3" applyNumberFormat="1" applyFont="1" applyFill="1" applyBorder="1" applyAlignment="1">
      <alignment horizontal="center" vertical="center" wrapText="1"/>
    </xf>
    <xf numFmtId="0" fontId="220" fillId="3" borderId="0" xfId="3" applyFont="1" applyFill="1" applyAlignment="1">
      <alignment horizontal="center" vertical="center"/>
    </xf>
    <xf numFmtId="0" fontId="33" fillId="0" borderId="0" xfId="3" applyFont="1" applyAlignment="1">
      <alignment horizontal="left" wrapText="1"/>
    </xf>
    <xf numFmtId="0" fontId="29" fillId="0" borderId="0" xfId="3" applyFont="1" applyAlignment="1">
      <alignment horizontal="left" wrapText="1"/>
    </xf>
    <xf numFmtId="0" fontId="112" fillId="0" borderId="0" xfId="3" applyFont="1" applyAlignment="1">
      <alignment horizontal="left" vertical="center" wrapText="1"/>
    </xf>
    <xf numFmtId="1" fontId="64" fillId="0" borderId="0" xfId="3" applyNumberFormat="1" applyFont="1" applyAlignment="1">
      <alignment horizontal="center" vertical="top"/>
    </xf>
    <xf numFmtId="1" fontId="67" fillId="0" borderId="0" xfId="3" applyNumberFormat="1" applyFont="1" applyAlignment="1">
      <alignment horizontal="center" vertical="top"/>
    </xf>
    <xf numFmtId="0" fontId="79" fillId="0" borderId="0" xfId="3" applyFont="1" applyAlignment="1">
      <alignment horizontal="left" wrapText="1"/>
    </xf>
    <xf numFmtId="0" fontId="220" fillId="3" borderId="0" xfId="3" applyFont="1" applyFill="1" applyAlignment="1">
      <alignment horizontal="center" vertical="center" wrapText="1"/>
    </xf>
    <xf numFmtId="0" fontId="54" fillId="3" borderId="13" xfId="3" applyFont="1" applyFill="1" applyBorder="1" applyAlignment="1">
      <alignment horizontal="left" vertical="center"/>
    </xf>
    <xf numFmtId="0" fontId="54" fillId="0" borderId="0" xfId="3" applyFont="1" applyAlignment="1">
      <alignment horizontal="center"/>
    </xf>
    <xf numFmtId="0" fontId="67" fillId="3" borderId="33" xfId="3" applyFont="1" applyFill="1" applyBorder="1" applyAlignment="1">
      <alignment horizontal="right" vertical="top" wrapText="1"/>
    </xf>
    <xf numFmtId="0" fontId="67" fillId="3" borderId="34" xfId="3" applyFont="1" applyFill="1" applyBorder="1" applyAlignment="1">
      <alignment horizontal="left" vertical="top" wrapText="1"/>
    </xf>
    <xf numFmtId="0" fontId="67" fillId="3" borderId="37" xfId="3" applyFont="1" applyFill="1" applyBorder="1" applyAlignment="1">
      <alignment horizontal="left" vertical="top" wrapText="1"/>
    </xf>
    <xf numFmtId="0" fontId="67" fillId="3" borderId="34" xfId="3" applyFont="1" applyFill="1" applyBorder="1" applyAlignment="1">
      <alignment horizontal="left" vertical="top"/>
    </xf>
    <xf numFmtId="0" fontId="67" fillId="3" borderId="2" xfId="3" applyFont="1" applyFill="1" applyBorder="1" applyAlignment="1">
      <alignment horizontal="left" vertical="top"/>
    </xf>
    <xf numFmtId="0" fontId="67" fillId="3" borderId="37" xfId="3" applyFont="1" applyFill="1" applyBorder="1" applyAlignment="1">
      <alignment horizontal="left" vertical="top"/>
    </xf>
    <xf numFmtId="0" fontId="81" fillId="0" borderId="0" xfId="3" applyFont="1" applyAlignment="1">
      <alignment horizontal="center" vertical="center" textRotation="180"/>
    </xf>
    <xf numFmtId="0" fontId="54" fillId="0" borderId="0" xfId="3" applyFont="1" applyAlignment="1">
      <alignment horizontal="center" vertical="center" wrapText="1"/>
    </xf>
    <xf numFmtId="0" fontId="67" fillId="3" borderId="0" xfId="3" applyFont="1" applyFill="1" applyBorder="1" applyAlignment="1">
      <alignment horizontal="left" vertical="top"/>
    </xf>
    <xf numFmtId="0" fontId="67" fillId="3" borderId="32" xfId="3" applyFont="1" applyFill="1" applyBorder="1" applyAlignment="1">
      <alignment horizontal="left" vertical="top"/>
    </xf>
    <xf numFmtId="0" fontId="67" fillId="3" borderId="29" xfId="3" applyFont="1" applyFill="1" applyBorder="1" applyAlignment="1">
      <alignment horizontal="left" vertical="top"/>
    </xf>
    <xf numFmtId="0" fontId="67" fillId="3" borderId="2" xfId="19" applyFont="1" applyFill="1" applyBorder="1" applyAlignment="1">
      <alignment horizontal="left" vertical="top"/>
    </xf>
    <xf numFmtId="0" fontId="178" fillId="0" borderId="0" xfId="19" applyFont="1" applyFill="1" applyAlignment="1">
      <alignment horizontal="center" vertical="center" textRotation="180"/>
    </xf>
    <xf numFmtId="0" fontId="37" fillId="0" borderId="0" xfId="19" applyFont="1" applyAlignment="1">
      <alignment horizontal="center" vertical="top"/>
    </xf>
    <xf numFmtId="0" fontId="67" fillId="3" borderId="32" xfId="19" applyFont="1" applyFill="1" applyBorder="1" applyAlignment="1">
      <alignment horizontal="left" vertical="top" wrapText="1"/>
    </xf>
    <xf numFmtId="0" fontId="67" fillId="3" borderId="29" xfId="19" applyFont="1" applyFill="1" applyBorder="1" applyAlignment="1">
      <alignment horizontal="left" vertical="top" wrapText="1"/>
    </xf>
    <xf numFmtId="0" fontId="67" fillId="3" borderId="35" xfId="19" applyFont="1" applyFill="1" applyBorder="1" applyAlignment="1">
      <alignment horizontal="left" vertical="top" wrapText="1"/>
    </xf>
    <xf numFmtId="0" fontId="67" fillId="3" borderId="33" xfId="19" applyFont="1" applyFill="1" applyBorder="1" applyAlignment="1">
      <alignment horizontal="center" vertical="top"/>
    </xf>
    <xf numFmtId="0" fontId="67" fillId="3" borderId="0" xfId="19" applyFont="1" applyFill="1" applyBorder="1" applyAlignment="1">
      <alignment horizontal="center" vertical="top"/>
    </xf>
    <xf numFmtId="0" fontId="67" fillId="3" borderId="32" xfId="19" applyFont="1" applyFill="1" applyBorder="1" applyAlignment="1">
      <alignment horizontal="center" vertical="top"/>
    </xf>
    <xf numFmtId="0" fontId="67" fillId="3" borderId="29" xfId="19" applyFont="1" applyFill="1" applyBorder="1" applyAlignment="1">
      <alignment horizontal="center" vertical="top"/>
    </xf>
    <xf numFmtId="0" fontId="67" fillId="3" borderId="0" xfId="19" applyFont="1" applyFill="1" applyAlignment="1">
      <alignment horizontal="center" vertical="top"/>
    </xf>
    <xf numFmtId="0" fontId="67" fillId="3" borderId="34" xfId="19" applyFont="1" applyFill="1" applyBorder="1" applyAlignment="1">
      <alignment horizontal="left" vertical="top"/>
    </xf>
    <xf numFmtId="0" fontId="67" fillId="3" borderId="37" xfId="19" applyFont="1" applyFill="1" applyBorder="1" applyAlignment="1">
      <alignment horizontal="left" vertical="top"/>
    </xf>
    <xf numFmtId="0" fontId="220" fillId="3" borderId="2" xfId="19" applyFont="1" applyFill="1" applyBorder="1" applyAlignment="1">
      <alignment horizontal="center" vertical="top"/>
    </xf>
    <xf numFmtId="0" fontId="67" fillId="3" borderId="29" xfId="19" applyFont="1" applyFill="1" applyBorder="1" applyAlignment="1">
      <alignment horizontal="left" vertical="center" wrapText="1"/>
    </xf>
    <xf numFmtId="0" fontId="220" fillId="3" borderId="0" xfId="19" applyFont="1" applyFill="1" applyAlignment="1">
      <alignment horizontal="center" vertical="top"/>
    </xf>
    <xf numFmtId="0" fontId="67" fillId="3" borderId="2" xfId="19" applyFont="1" applyFill="1" applyBorder="1" applyAlignment="1">
      <alignment horizontal="center" vertical="top"/>
    </xf>
    <xf numFmtId="0" fontId="112" fillId="0" borderId="0" xfId="19" applyFont="1" applyAlignment="1">
      <alignment horizontal="left" wrapText="1"/>
    </xf>
    <xf numFmtId="0" fontId="67" fillId="3" borderId="0" xfId="19" applyFont="1" applyFill="1" applyAlignment="1">
      <alignment horizontal="center"/>
    </xf>
    <xf numFmtId="167" fontId="67" fillId="3" borderId="0" xfId="19" applyNumberFormat="1" applyFont="1" applyFill="1" applyAlignment="1">
      <alignment horizontal="center" vertical="center"/>
    </xf>
    <xf numFmtId="0" fontId="67" fillId="3" borderId="2" xfId="19" applyFont="1" applyFill="1" applyBorder="1" applyAlignment="1">
      <alignment horizontal="center" vertical="center"/>
    </xf>
    <xf numFmtId="0" fontId="67" fillId="3" borderId="13" xfId="19" applyFont="1" applyFill="1" applyBorder="1" applyAlignment="1">
      <alignment horizontal="center" vertical="center"/>
    </xf>
    <xf numFmtId="0" fontId="67" fillId="3" borderId="0" xfId="3" applyFont="1" applyFill="1" applyAlignment="1">
      <alignment horizontal="left" vertical="top" wrapText="1"/>
    </xf>
    <xf numFmtId="0" fontId="67" fillId="3" borderId="2" xfId="3" applyFont="1" applyFill="1" applyBorder="1" applyAlignment="1">
      <alignment horizontal="left" vertical="top" wrapText="1"/>
    </xf>
    <xf numFmtId="0" fontId="54" fillId="0" borderId="0" xfId="3" applyFont="1" applyFill="1" applyAlignment="1">
      <alignment horizontal="left" vertical="top" wrapText="1"/>
    </xf>
    <xf numFmtId="0" fontId="77" fillId="0" borderId="0" xfId="56" applyFont="1" applyAlignment="1">
      <alignment horizontal="center" wrapText="1"/>
    </xf>
    <xf numFmtId="0" fontId="74" fillId="3" borderId="0" xfId="3" applyFont="1" applyFill="1" applyAlignment="1">
      <alignment horizontal="center" vertical="center"/>
    </xf>
    <xf numFmtId="0" fontId="67" fillId="3" borderId="31" xfId="3" applyFont="1" applyFill="1" applyBorder="1" applyAlignment="1">
      <alignment vertical="center" wrapText="1"/>
    </xf>
    <xf numFmtId="0" fontId="67" fillId="3" borderId="13" xfId="3" applyFont="1" applyFill="1" applyBorder="1" applyAlignment="1">
      <alignment vertical="center" wrapText="1"/>
    </xf>
    <xf numFmtId="0" fontId="67" fillId="3" borderId="38" xfId="3" applyFont="1" applyFill="1" applyBorder="1" applyAlignment="1">
      <alignment vertical="center" wrapText="1"/>
    </xf>
    <xf numFmtId="169" fontId="112" fillId="0" borderId="0" xfId="56" applyNumberFormat="1" applyFont="1" applyAlignment="1">
      <alignment horizontal="left" wrapText="1"/>
    </xf>
    <xf numFmtId="14" fontId="67" fillId="3" borderId="35" xfId="3" applyNumberFormat="1" applyFont="1" applyFill="1" applyBorder="1" applyAlignment="1">
      <alignment horizontal="center" textRotation="90" wrapText="1"/>
    </xf>
    <xf numFmtId="14" fontId="67" fillId="3" borderId="37" xfId="3" applyNumberFormat="1" applyFont="1" applyFill="1" applyBorder="1" applyAlignment="1">
      <alignment horizontal="center" textRotation="90" wrapText="1"/>
    </xf>
    <xf numFmtId="0" fontId="92" fillId="0" borderId="0" xfId="0" applyFont="1" applyAlignment="1">
      <alignment horizontal="left" vertical="top" wrapText="1"/>
    </xf>
    <xf numFmtId="0" fontId="54" fillId="0" borderId="0" xfId="0" applyFont="1" applyBorder="1" applyAlignment="1">
      <alignment horizontal="left" vertical="top" wrapText="1"/>
    </xf>
    <xf numFmtId="0" fontId="67" fillId="0" borderId="0" xfId="0" applyFont="1" applyBorder="1" applyAlignment="1">
      <alignment horizontal="left" vertical="top" wrapText="1"/>
    </xf>
    <xf numFmtId="0" fontId="54" fillId="0" borderId="0" xfId="0" applyFont="1" applyBorder="1" applyAlignment="1">
      <alignment horizontal="left" vertical="top"/>
    </xf>
    <xf numFmtId="0" fontId="54" fillId="0" borderId="0" xfId="0" applyFont="1" applyBorder="1" applyAlignment="1">
      <alignment horizontal="right"/>
    </xf>
    <xf numFmtId="0" fontId="205" fillId="0" borderId="0" xfId="0" applyFont="1" applyBorder="1" applyAlignment="1">
      <alignment horizontal="left" vertical="center"/>
    </xf>
    <xf numFmtId="0" fontId="67" fillId="0" borderId="13" xfId="58" applyFont="1" applyBorder="1" applyAlignment="1">
      <alignment horizontal="left" vertical="top"/>
    </xf>
    <xf numFmtId="0" fontId="198" fillId="3" borderId="13" xfId="0" applyFont="1" applyFill="1" applyBorder="1" applyAlignment="1">
      <alignment horizontal="left"/>
    </xf>
    <xf numFmtId="0" fontId="74" fillId="3" borderId="0" xfId="0" applyFont="1" applyFill="1" applyBorder="1" applyAlignment="1">
      <alignment horizontal="center"/>
    </xf>
    <xf numFmtId="0" fontId="54" fillId="0" borderId="13" xfId="0" applyFont="1" applyBorder="1" applyAlignment="1">
      <alignment horizontal="left" vertical="top"/>
    </xf>
    <xf numFmtId="169" fontId="89" fillId="0" borderId="0" xfId="3" applyNumberFormat="1" applyFont="1" applyAlignment="1">
      <alignment horizontal="center" wrapText="1"/>
    </xf>
    <xf numFmtId="169" fontId="88" fillId="70" borderId="0" xfId="3" applyNumberFormat="1" applyFont="1" applyFill="1" applyAlignment="1">
      <alignment horizontal="center" vertical="center" wrapText="1"/>
    </xf>
    <xf numFmtId="169" fontId="62" fillId="0" borderId="0" xfId="3" applyNumberFormat="1" applyFont="1" applyAlignment="1">
      <alignment horizontal="center" wrapText="1"/>
    </xf>
    <xf numFmtId="0" fontId="54" fillId="0" borderId="0" xfId="3" applyFont="1" applyAlignment="1">
      <alignment horizontal="center" wrapText="1"/>
    </xf>
    <xf numFmtId="0" fontId="198" fillId="0" borderId="0" xfId="3" applyFont="1" applyAlignment="1">
      <alignment horizontal="left"/>
    </xf>
    <xf numFmtId="49" fontId="54" fillId="0" borderId="29" xfId="3" applyNumberFormat="1" applyFont="1" applyBorder="1" applyAlignment="1">
      <alignment horizontal="center"/>
    </xf>
    <xf numFmtId="169" fontId="189" fillId="0" borderId="0" xfId="3" applyNumberFormat="1" applyFont="1" applyAlignment="1">
      <alignment horizontal="center" wrapText="1"/>
    </xf>
    <xf numFmtId="0" fontId="64" fillId="0" borderId="0" xfId="3" applyFont="1" applyAlignment="1">
      <alignment horizontal="center" wrapText="1"/>
    </xf>
    <xf numFmtId="0" fontId="188" fillId="0" borderId="0" xfId="0" applyFont="1" applyAlignment="1">
      <alignment horizontal="left"/>
    </xf>
    <xf numFmtId="0" fontId="67" fillId="3" borderId="29" xfId="94" applyFont="1" applyFill="1" applyBorder="1" applyAlignment="1">
      <alignment vertical="top"/>
    </xf>
    <xf numFmtId="0" fontId="67" fillId="3" borderId="0" xfId="94" applyFont="1" applyFill="1" applyAlignment="1">
      <alignment vertical="top"/>
    </xf>
    <xf numFmtId="20" fontId="67" fillId="3" borderId="29" xfId="3" applyNumberFormat="1" applyFont="1" applyFill="1" applyBorder="1" applyAlignment="1">
      <alignment horizontal="left" vertical="top"/>
    </xf>
    <xf numFmtId="20" fontId="67" fillId="3" borderId="2" xfId="3" applyNumberFormat="1" applyFont="1" applyFill="1" applyBorder="1" applyAlignment="1">
      <alignment horizontal="left" vertical="top"/>
    </xf>
    <xf numFmtId="14" fontId="67" fillId="3" borderId="13" xfId="3" applyNumberFormat="1" applyFont="1" applyFill="1" applyBorder="1" applyAlignment="1">
      <alignment horizontal="right" vertical="top" wrapText="1"/>
    </xf>
    <xf numFmtId="0" fontId="67" fillId="3" borderId="29" xfId="94" applyFont="1" applyFill="1" applyBorder="1" applyAlignment="1">
      <alignment horizontal="left" vertical="top"/>
    </xf>
    <xf numFmtId="0" fontId="67" fillId="3" borderId="0" xfId="94" applyFont="1" applyFill="1" applyAlignment="1">
      <alignment horizontal="left" vertical="top"/>
    </xf>
    <xf numFmtId="0" fontId="67" fillId="3" borderId="2" xfId="94" applyFont="1" applyFill="1" applyBorder="1" applyAlignment="1">
      <alignment horizontal="left" vertical="top"/>
    </xf>
    <xf numFmtId="0" fontId="112" fillId="0" borderId="0" xfId="3" applyFont="1" applyAlignment="1">
      <alignment horizontal="left" vertical="top" wrapText="1"/>
    </xf>
    <xf numFmtId="0" fontId="112" fillId="0" borderId="0" xfId="94" applyFont="1" applyAlignment="1">
      <alignment horizontal="left" vertical="center"/>
    </xf>
    <xf numFmtId="14" fontId="54" fillId="0" borderId="0" xfId="3" applyNumberFormat="1" applyFont="1" applyAlignment="1">
      <alignment horizontal="center" wrapText="1"/>
    </xf>
    <xf numFmtId="0" fontId="92" fillId="0" borderId="0" xfId="3" applyFont="1" applyAlignment="1">
      <alignment horizontal="right"/>
    </xf>
    <xf numFmtId="0" fontId="67" fillId="3" borderId="2" xfId="3" applyFont="1" applyFill="1" applyBorder="1" applyAlignment="1">
      <alignment horizontal="right" vertical="top" wrapText="1"/>
    </xf>
    <xf numFmtId="1" fontId="67" fillId="3" borderId="29" xfId="3" applyNumberFormat="1" applyFont="1" applyFill="1" applyBorder="1" applyAlignment="1">
      <alignment horizontal="left" vertical="top" wrapText="1"/>
    </xf>
    <xf numFmtId="1" fontId="67" fillId="3" borderId="13" xfId="3" applyNumberFormat="1" applyFont="1" applyFill="1" applyBorder="1" applyAlignment="1">
      <alignment horizontal="left" vertical="top" wrapText="1"/>
    </xf>
    <xf numFmtId="0" fontId="112" fillId="0" borderId="0" xfId="3" applyFont="1" applyAlignment="1">
      <alignment horizontal="left"/>
    </xf>
    <xf numFmtId="166" fontId="112" fillId="0" borderId="0" xfId="1" applyNumberFormat="1" applyFont="1" applyFill="1" applyBorder="1" applyAlignment="1">
      <alignment horizontal="left" vertical="top" wrapText="1"/>
    </xf>
    <xf numFmtId="166" fontId="112" fillId="0" borderId="0" xfId="1" applyNumberFormat="1" applyFont="1" applyFill="1" applyBorder="1" applyAlignment="1">
      <alignment horizontal="left" vertical="top"/>
    </xf>
    <xf numFmtId="166" fontId="112" fillId="0" borderId="0" xfId="1" applyNumberFormat="1" applyFont="1" applyFill="1" applyBorder="1" applyAlignment="1">
      <alignment horizontal="left"/>
    </xf>
    <xf numFmtId="0" fontId="112" fillId="0" borderId="0" xfId="3" applyFont="1" applyAlignment="1">
      <alignment horizontal="left" wrapText="1"/>
    </xf>
    <xf numFmtId="166" fontId="112" fillId="0" borderId="0" xfId="1" applyNumberFormat="1" applyFont="1" applyFill="1" applyBorder="1" applyAlignment="1">
      <alignment horizontal="left" vertical="center" wrapText="1"/>
    </xf>
    <xf numFmtId="166" fontId="112" fillId="0" borderId="0" xfId="1" applyNumberFormat="1" applyFont="1" applyFill="1" applyBorder="1" applyAlignment="1">
      <alignment horizontal="left" wrapText="1"/>
    </xf>
    <xf numFmtId="1" fontId="67" fillId="3" borderId="29" xfId="3" applyNumberFormat="1" applyFont="1" applyFill="1" applyBorder="1" applyAlignment="1">
      <alignment vertical="top" wrapText="1"/>
    </xf>
    <xf numFmtId="1" fontId="67" fillId="3" borderId="13" xfId="3" applyNumberFormat="1" applyFont="1" applyFill="1" applyBorder="1" applyAlignment="1">
      <alignment vertical="top" wrapText="1"/>
    </xf>
    <xf numFmtId="0" fontId="67" fillId="3" borderId="13" xfId="3" applyFont="1" applyFill="1" applyBorder="1" applyAlignment="1">
      <alignment vertical="top" wrapText="1"/>
    </xf>
    <xf numFmtId="0" fontId="220" fillId="3" borderId="0" xfId="3" applyFont="1" applyFill="1" applyAlignment="1">
      <alignment horizontal="center" vertical="top" wrapText="1"/>
    </xf>
    <xf numFmtId="0" fontId="95" fillId="0" borderId="0" xfId="3" applyFont="1" applyAlignment="1">
      <alignment horizontal="left"/>
    </xf>
    <xf numFmtId="0" fontId="95" fillId="0" borderId="0" xfId="3" applyFont="1" applyAlignment="1">
      <alignment horizontal="left" wrapText="1"/>
    </xf>
    <xf numFmtId="1" fontId="67" fillId="3" borderId="0" xfId="3" applyNumberFormat="1" applyFont="1" applyFill="1" applyAlignment="1">
      <alignment horizontal="left" vertical="top" wrapText="1"/>
    </xf>
    <xf numFmtId="1" fontId="54" fillId="0" borderId="0" xfId="3" applyNumberFormat="1" applyFont="1" applyAlignment="1">
      <alignment horizontal="left" vertical="center"/>
    </xf>
    <xf numFmtId="1" fontId="67" fillId="3" borderId="32" xfId="3" applyNumberFormat="1" applyFont="1" applyFill="1" applyBorder="1" applyAlignment="1">
      <alignment horizontal="left" vertical="top" wrapText="1"/>
    </xf>
    <xf numFmtId="1" fontId="67" fillId="3" borderId="33" xfId="3" applyNumberFormat="1" applyFont="1" applyFill="1" applyBorder="1" applyAlignment="1">
      <alignment horizontal="left" vertical="top" wrapText="1"/>
    </xf>
    <xf numFmtId="1" fontId="67" fillId="3" borderId="0" xfId="3" applyNumberFormat="1" applyFont="1" applyFill="1" applyBorder="1" applyAlignment="1">
      <alignment horizontal="left" vertical="top" wrapText="1"/>
    </xf>
    <xf numFmtId="0" fontId="67" fillId="3" borderId="35" xfId="3" applyFont="1" applyFill="1" applyBorder="1" applyAlignment="1">
      <alignment horizontal="left" vertical="top"/>
    </xf>
    <xf numFmtId="0" fontId="67" fillId="3" borderId="33" xfId="3" applyFont="1" applyFill="1" applyBorder="1" applyAlignment="1">
      <alignment horizontal="left" vertical="top"/>
    </xf>
    <xf numFmtId="0" fontId="67" fillId="3" borderId="36" xfId="3" applyFont="1" applyFill="1" applyBorder="1" applyAlignment="1">
      <alignment horizontal="left" vertical="top"/>
    </xf>
    <xf numFmtId="0" fontId="205" fillId="0" borderId="0" xfId="0" applyFont="1" applyAlignment="1">
      <alignment horizontal="left" vertical="center" wrapText="1"/>
    </xf>
    <xf numFmtId="0" fontId="220" fillId="3" borderId="13" xfId="0" applyFont="1" applyFill="1" applyBorder="1" applyAlignment="1">
      <alignment horizontal="left" vertical="top"/>
    </xf>
    <xf numFmtId="1" fontId="198" fillId="3" borderId="0" xfId="0" applyNumberFormat="1" applyFont="1" applyFill="1" applyAlignment="1">
      <alignment horizontal="left" vertical="top" wrapText="1"/>
    </xf>
    <xf numFmtId="1" fontId="54" fillId="0" borderId="0" xfId="0" applyNumberFormat="1" applyFont="1" applyAlignment="1">
      <alignment horizontal="center" vertical="top" wrapText="1"/>
    </xf>
    <xf numFmtId="1" fontId="54" fillId="0" borderId="0" xfId="0" applyNumberFormat="1" applyFont="1" applyAlignment="1">
      <alignment horizontal="center" vertical="center" wrapText="1"/>
    </xf>
    <xf numFmtId="1" fontId="198" fillId="3" borderId="0" xfId="0" applyNumberFormat="1" applyFont="1" applyFill="1" applyAlignment="1">
      <alignment horizontal="left" vertical="center" wrapText="1"/>
    </xf>
    <xf numFmtId="0" fontId="67" fillId="3" borderId="13" xfId="0" applyFont="1" applyFill="1" applyBorder="1" applyAlignment="1">
      <alignment horizontal="left" vertical="top"/>
    </xf>
    <xf numFmtId="0" fontId="67" fillId="3" borderId="0" xfId="0" applyFont="1" applyFill="1" applyAlignment="1">
      <alignment horizontal="left" vertical="top"/>
    </xf>
    <xf numFmtId="1" fontId="67" fillId="3" borderId="29" xfId="0" applyNumberFormat="1" applyFont="1" applyFill="1" applyBorder="1" applyAlignment="1">
      <alignment horizontal="left" vertical="top" wrapText="1"/>
    </xf>
    <xf numFmtId="1" fontId="67" fillId="3" borderId="2" xfId="0" applyNumberFormat="1" applyFont="1" applyFill="1" applyBorder="1" applyAlignment="1">
      <alignment horizontal="left" vertical="top" wrapText="1"/>
    </xf>
    <xf numFmtId="0" fontId="220" fillId="3" borderId="2" xfId="0" applyFont="1" applyFill="1" applyBorder="1" applyAlignment="1">
      <alignment horizontal="center" vertical="center" wrapText="1"/>
    </xf>
    <xf numFmtId="0" fontId="210" fillId="0" borderId="0" xfId="0" applyFont="1" applyAlignment="1">
      <alignment horizontal="left" vertical="center" wrapText="1"/>
    </xf>
    <xf numFmtId="0" fontId="67" fillId="3" borderId="32" xfId="0" applyFont="1" applyFill="1" applyBorder="1" applyAlignment="1">
      <alignment horizontal="left" vertical="top" wrapText="1"/>
    </xf>
    <xf numFmtId="0" fontId="67" fillId="3" borderId="33" xfId="0" applyFont="1" applyFill="1" applyBorder="1" applyAlignment="1">
      <alignment horizontal="left" vertical="top" wrapText="1"/>
    </xf>
    <xf numFmtId="0" fontId="67" fillId="3" borderId="0" xfId="0" applyFont="1" applyFill="1" applyBorder="1" applyAlignment="1">
      <alignment horizontal="left" vertical="top" wrapText="1"/>
    </xf>
    <xf numFmtId="0" fontId="54" fillId="3" borderId="0" xfId="0" applyFont="1" applyFill="1" applyAlignment="1">
      <alignment horizontal="right" vertical="top"/>
    </xf>
    <xf numFmtId="0" fontId="54" fillId="3" borderId="0" xfId="0" applyFont="1" applyFill="1" applyAlignment="1">
      <alignment horizontal="justify" vertical="top" wrapText="1"/>
    </xf>
    <xf numFmtId="0" fontId="67" fillId="3" borderId="29" xfId="0" applyFont="1" applyFill="1" applyBorder="1" applyAlignment="1">
      <alignment horizontal="right" vertical="top" wrapText="1"/>
    </xf>
    <xf numFmtId="0" fontId="67" fillId="3" borderId="0" xfId="0" applyFont="1" applyFill="1" applyAlignment="1">
      <alignment horizontal="right" vertical="top" wrapText="1"/>
    </xf>
    <xf numFmtId="0" fontId="67" fillId="3" borderId="2" xfId="0" applyFont="1" applyFill="1" applyBorder="1" applyAlignment="1">
      <alignment horizontal="right" vertical="top" wrapText="1"/>
    </xf>
    <xf numFmtId="0" fontId="54" fillId="3" borderId="29" xfId="0" applyFont="1" applyFill="1" applyBorder="1" applyAlignment="1">
      <alignment horizontal="center" vertical="top" wrapText="1"/>
    </xf>
    <xf numFmtId="0" fontId="67" fillId="3" borderId="29" xfId="0" applyFont="1" applyFill="1" applyBorder="1" applyAlignment="1">
      <alignment vertical="top"/>
    </xf>
    <xf numFmtId="0" fontId="67" fillId="3" borderId="33" xfId="0" applyFont="1" applyFill="1" applyBorder="1" applyAlignment="1">
      <alignment horizontal="right" wrapText="1"/>
    </xf>
    <xf numFmtId="0" fontId="67" fillId="3" borderId="0" xfId="0" applyFont="1" applyFill="1" applyBorder="1" applyAlignment="1">
      <alignment horizontal="right" wrapText="1"/>
    </xf>
    <xf numFmtId="0" fontId="67" fillId="3" borderId="29" xfId="0" applyFont="1" applyFill="1" applyBorder="1" applyAlignment="1">
      <alignment horizontal="right" wrapText="1"/>
    </xf>
    <xf numFmtId="0" fontId="67" fillId="3" borderId="0" xfId="0" applyFont="1" applyFill="1" applyAlignment="1">
      <alignment horizontal="right" wrapText="1"/>
    </xf>
    <xf numFmtId="0" fontId="67" fillId="3" borderId="2" xfId="0" applyFont="1" applyFill="1" applyBorder="1" applyAlignment="1">
      <alignment horizontal="right" wrapText="1"/>
    </xf>
    <xf numFmtId="0" fontId="205" fillId="0" borderId="0" xfId="3" applyFont="1" applyAlignment="1">
      <alignment horizontal="left" wrapText="1"/>
    </xf>
    <xf numFmtId="1" fontId="220" fillId="3" borderId="2" xfId="3" applyNumberFormat="1" applyFont="1" applyFill="1" applyBorder="1" applyAlignment="1">
      <alignment horizontal="center" vertical="center" wrapText="1"/>
    </xf>
    <xf numFmtId="0" fontId="198" fillId="3" borderId="2" xfId="3" applyFont="1" applyFill="1" applyBorder="1" applyAlignment="1">
      <alignment horizontal="left"/>
    </xf>
    <xf numFmtId="0" fontId="67" fillId="0" borderId="0" xfId="3" applyFont="1" applyAlignment="1">
      <alignment horizontal="right" vertical="top" wrapText="1"/>
    </xf>
    <xf numFmtId="0" fontId="220" fillId="3" borderId="2" xfId="15" applyFont="1" applyFill="1" applyBorder="1" applyAlignment="1">
      <alignment horizontal="center" vertical="center"/>
    </xf>
    <xf numFmtId="0" fontId="54" fillId="0" borderId="0" xfId="15" applyFont="1" applyAlignment="1">
      <alignment horizontal="left"/>
    </xf>
    <xf numFmtId="0" fontId="67" fillId="3" borderId="36" xfId="0" applyFont="1" applyFill="1" applyBorder="1" applyAlignment="1">
      <alignment horizontal="left" vertical="top" wrapText="1"/>
    </xf>
    <xf numFmtId="0" fontId="67" fillId="3" borderId="33" xfId="0" applyFont="1" applyFill="1" applyBorder="1" applyAlignment="1">
      <alignment horizontal="left" vertical="top"/>
    </xf>
    <xf numFmtId="0" fontId="67" fillId="3" borderId="0" xfId="0" applyFont="1" applyFill="1" applyBorder="1" applyAlignment="1">
      <alignment horizontal="left" vertical="top"/>
    </xf>
    <xf numFmtId="0" fontId="67" fillId="3" borderId="36" xfId="15" applyFont="1" applyFill="1" applyBorder="1" applyAlignment="1">
      <alignment horizontal="left" vertical="top" wrapText="1"/>
    </xf>
    <xf numFmtId="0" fontId="67" fillId="3" borderId="37" xfId="15" applyFont="1" applyFill="1" applyBorder="1" applyAlignment="1">
      <alignment horizontal="left" vertical="top" wrapText="1"/>
    </xf>
    <xf numFmtId="0" fontId="54" fillId="0" borderId="0" xfId="15" applyFont="1" applyAlignment="1">
      <alignment horizontal="left" vertical="top" wrapText="1"/>
    </xf>
    <xf numFmtId="0" fontId="67" fillId="0" borderId="29" xfId="19" applyFont="1" applyBorder="1" applyAlignment="1">
      <alignment horizontal="center" vertical="top" textRotation="90" wrapText="1"/>
    </xf>
    <xf numFmtId="0" fontId="67" fillId="0" borderId="0" xfId="19" applyFont="1" applyBorder="1" applyAlignment="1">
      <alignment horizontal="center" vertical="top" textRotation="90" wrapText="1"/>
    </xf>
    <xf numFmtId="0" fontId="67" fillId="0" borderId="2" xfId="19" applyFont="1" applyBorder="1" applyAlignment="1">
      <alignment horizontal="center" vertical="top" textRotation="90" wrapText="1"/>
    </xf>
    <xf numFmtId="0" fontId="67" fillId="0" borderId="0" xfId="0" applyFont="1" applyAlignment="1">
      <alignment horizontal="left" wrapText="1"/>
    </xf>
    <xf numFmtId="0" fontId="54" fillId="3" borderId="2" xfId="0" applyFont="1" applyFill="1" applyBorder="1" applyAlignment="1">
      <alignment horizontal="center" vertical="top" wrapText="1"/>
    </xf>
    <xf numFmtId="0" fontId="67" fillId="3" borderId="13" xfId="0" applyFont="1" applyFill="1" applyBorder="1" applyAlignment="1">
      <alignment horizontal="left" vertical="top" wrapText="1"/>
    </xf>
    <xf numFmtId="0" fontId="54" fillId="3" borderId="13" xfId="0" applyFont="1" applyFill="1" applyBorder="1" applyAlignment="1">
      <alignment horizontal="left" vertical="top" wrapText="1"/>
    </xf>
    <xf numFmtId="0" fontId="54" fillId="3" borderId="0" xfId="0" applyFont="1" applyFill="1" applyAlignment="1">
      <alignment horizontal="left" vertical="top" wrapText="1"/>
    </xf>
    <xf numFmtId="0" fontId="54" fillId="3" borderId="29" xfId="0" applyFont="1" applyFill="1" applyBorder="1" applyAlignment="1">
      <alignment horizontal="left" vertical="top" wrapText="1"/>
    </xf>
    <xf numFmtId="0" fontId="198" fillId="3" borderId="0" xfId="0" applyFont="1" applyFill="1" applyAlignment="1">
      <alignment horizontal="left" vertical="center"/>
    </xf>
    <xf numFmtId="0" fontId="67" fillId="0" borderId="2" xfId="0" applyFont="1" applyBorder="1" applyAlignment="1">
      <alignment horizontal="left" wrapText="1"/>
    </xf>
    <xf numFmtId="0" fontId="67" fillId="3" borderId="35" xfId="0" applyFont="1" applyFill="1" applyBorder="1" applyAlignment="1">
      <alignment horizontal="left" vertical="top" wrapText="1"/>
    </xf>
    <xf numFmtId="0" fontId="112" fillId="0" borderId="0" xfId="0" applyFont="1" applyAlignment="1">
      <alignment horizontal="left" vertical="center" wrapText="1"/>
    </xf>
    <xf numFmtId="0" fontId="67" fillId="3" borderId="37" xfId="0" applyFont="1" applyFill="1" applyBorder="1" applyAlignment="1">
      <alignment horizontal="left" vertical="top" wrapText="1"/>
    </xf>
    <xf numFmtId="1" fontId="112" fillId="0" borderId="0" xfId="89" applyFont="1" applyAlignment="1" applyProtection="1">
      <alignment horizontal="left"/>
    </xf>
    <xf numFmtId="49" fontId="175" fillId="3" borderId="35" xfId="93" applyNumberFormat="1" applyFont="1" applyFill="1" applyBorder="1" applyAlignment="1">
      <alignment horizontal="left" vertical="top" wrapText="1"/>
    </xf>
    <xf numFmtId="49" fontId="175" fillId="3" borderId="36" xfId="93" applyNumberFormat="1" applyFont="1" applyFill="1" applyBorder="1" applyAlignment="1">
      <alignment horizontal="left" vertical="top" wrapText="1"/>
    </xf>
    <xf numFmtId="49" fontId="175" fillId="3" borderId="37" xfId="93" applyNumberFormat="1" applyFont="1" applyFill="1" applyBorder="1" applyAlignment="1">
      <alignment horizontal="left" vertical="top" wrapText="1"/>
    </xf>
    <xf numFmtId="0" fontId="77" fillId="0" borderId="0" xfId="93" applyFont="1" applyAlignment="1">
      <alignment horizontal="center"/>
    </xf>
    <xf numFmtId="0" fontId="67" fillId="3" borderId="32" xfId="93" applyFont="1" applyFill="1" applyBorder="1" applyAlignment="1">
      <alignment horizontal="left" vertical="top"/>
    </xf>
    <xf numFmtId="0" fontId="67" fillId="3" borderId="29" xfId="93" applyFont="1" applyFill="1" applyBorder="1" applyAlignment="1">
      <alignment horizontal="left" vertical="top"/>
    </xf>
    <xf numFmtId="0" fontId="67" fillId="3" borderId="35" xfId="93" applyFont="1" applyFill="1" applyBorder="1" applyAlignment="1">
      <alignment horizontal="left" vertical="top"/>
    </xf>
    <xf numFmtId="0" fontId="195" fillId="3" borderId="0" xfId="93" applyFont="1" applyFill="1" applyBorder="1" applyAlignment="1">
      <alignment horizontal="right" vertical="top" wrapText="1"/>
    </xf>
    <xf numFmtId="0" fontId="195" fillId="3" borderId="2" xfId="93" applyFont="1" applyFill="1" applyBorder="1" applyAlignment="1">
      <alignment horizontal="right" vertical="top" wrapText="1"/>
    </xf>
    <xf numFmtId="0" fontId="195" fillId="3" borderId="36" xfId="93" applyFont="1" applyFill="1" applyBorder="1" applyAlignment="1">
      <alignment horizontal="right" vertical="top" wrapText="1"/>
    </xf>
    <xf numFmtId="0" fontId="195" fillId="3" borderId="37" xfId="93" applyFont="1" applyFill="1" applyBorder="1" applyAlignment="1">
      <alignment horizontal="right" vertical="top" wrapText="1"/>
    </xf>
    <xf numFmtId="0" fontId="195" fillId="3" borderId="0" xfId="93" applyFont="1" applyFill="1" applyAlignment="1">
      <alignment horizontal="right" vertical="top" wrapText="1"/>
    </xf>
    <xf numFmtId="49" fontId="112" fillId="0" borderId="0" xfId="93" applyNumberFormat="1" applyFont="1" applyAlignment="1">
      <alignment horizontal="left" vertical="center" wrapText="1"/>
    </xf>
    <xf numFmtId="3" fontId="103" fillId="0" borderId="0" xfId="93" applyNumberFormat="1" applyFont="1" applyAlignment="1">
      <alignment horizontal="center" wrapText="1"/>
    </xf>
    <xf numFmtId="0" fontId="103" fillId="0" borderId="0" xfId="93" applyFont="1" applyAlignment="1">
      <alignment horizontal="center" wrapText="1"/>
    </xf>
    <xf numFmtId="0" fontId="103" fillId="3" borderId="0" xfId="93" applyFont="1" applyFill="1" applyAlignment="1">
      <alignment horizontal="center" wrapText="1"/>
    </xf>
    <xf numFmtId="0" fontId="77" fillId="0" borderId="0" xfId="93" applyFont="1" applyAlignment="1">
      <alignment horizontal="left" vertical="top" wrapText="1"/>
    </xf>
    <xf numFmtId="0" fontId="203" fillId="0" borderId="0" xfId="93" applyFont="1" applyAlignment="1">
      <alignment horizontal="left" vertical="center" wrapText="1"/>
    </xf>
    <xf numFmtId="0" fontId="77" fillId="0" borderId="0" xfId="93" applyFont="1" applyAlignment="1">
      <alignment horizontal="right" vertical="top"/>
    </xf>
    <xf numFmtId="49" fontId="105" fillId="0" borderId="0" xfId="93" applyNumberFormat="1" applyFont="1" applyAlignment="1">
      <alignment horizontal="center" vertical="center" wrapText="1"/>
    </xf>
    <xf numFmtId="3" fontId="77" fillId="0" borderId="0" xfId="93" applyNumberFormat="1" applyFont="1" applyAlignment="1">
      <alignment horizontal="center"/>
    </xf>
    <xf numFmtId="0" fontId="191" fillId="0" borderId="29" xfId="0" applyFont="1" applyBorder="1" applyAlignment="1">
      <alignment horizontal="left" vertical="top" wrapText="1"/>
    </xf>
    <xf numFmtId="0" fontId="191" fillId="0" borderId="0" xfId="0" applyFont="1" applyBorder="1" applyAlignment="1">
      <alignment horizontal="left" vertical="top" wrapText="1"/>
    </xf>
    <xf numFmtId="0" fontId="203" fillId="0" borderId="0" xfId="0" applyFont="1" applyAlignment="1">
      <alignment horizontal="left"/>
    </xf>
    <xf numFmtId="0" fontId="55" fillId="0" borderId="0" xfId="3" applyFont="1" applyAlignment="1">
      <alignment horizontal="right" vertical="center"/>
    </xf>
    <xf numFmtId="0" fontId="191" fillId="3" borderId="29" xfId="0" applyFont="1" applyFill="1" applyBorder="1" applyAlignment="1">
      <alignment horizontal="left" vertical="top" wrapText="1"/>
    </xf>
    <xf numFmtId="0" fontId="220" fillId="3" borderId="0" xfId="0" applyFont="1" applyFill="1" applyAlignment="1">
      <alignment horizontal="center" wrapText="1"/>
    </xf>
    <xf numFmtId="0" fontId="191" fillId="3" borderId="0" xfId="0" applyFont="1" applyFill="1" applyAlignment="1">
      <alignment horizontal="left" vertical="top" wrapText="1"/>
    </xf>
    <xf numFmtId="0" fontId="67" fillId="3" borderId="29" xfId="0" applyFont="1" applyFill="1" applyBorder="1" applyAlignment="1">
      <alignment horizontal="center" vertical="top" wrapText="1"/>
    </xf>
    <xf numFmtId="0" fontId="67" fillId="3" borderId="0" xfId="0" applyFont="1" applyFill="1" applyAlignment="1">
      <alignment horizontal="center" vertical="top" wrapText="1"/>
    </xf>
    <xf numFmtId="0" fontId="67" fillId="3" borderId="2" xfId="0" applyFont="1" applyFill="1" applyBorder="1" applyAlignment="1">
      <alignment horizontal="center" vertical="top" wrapText="1"/>
    </xf>
    <xf numFmtId="0" fontId="112" fillId="0" borderId="0" xfId="0" applyFont="1" applyAlignment="1">
      <alignment horizontal="left" wrapText="1"/>
    </xf>
    <xf numFmtId="3" fontId="54" fillId="0" borderId="2" xfId="0" applyNumberFormat="1" applyFont="1" applyBorder="1" applyAlignment="1">
      <alignment vertical="top"/>
    </xf>
    <xf numFmtId="3" fontId="54" fillId="0" borderId="29" xfId="0" applyNumberFormat="1" applyFont="1" applyBorder="1" applyAlignment="1">
      <alignment vertical="top"/>
    </xf>
    <xf numFmtId="0" fontId="54" fillId="0" borderId="29" xfId="0" applyFont="1" applyBorder="1" applyAlignment="1">
      <alignment vertical="top"/>
    </xf>
    <xf numFmtId="3" fontId="54" fillId="0" borderId="0" xfId="0" applyNumberFormat="1" applyFont="1" applyAlignment="1">
      <alignment horizontal="right" vertical="center"/>
    </xf>
    <xf numFmtId="0" fontId="54" fillId="0" borderId="2" xfId="0" applyFont="1" applyBorder="1" applyAlignment="1">
      <alignment vertical="top"/>
    </xf>
    <xf numFmtId="3" fontId="58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top" wrapText="1"/>
    </xf>
    <xf numFmtId="0" fontId="100" fillId="0" borderId="0" xfId="0" applyFont="1" applyAlignment="1">
      <alignment horizontal="center" wrapText="1"/>
    </xf>
    <xf numFmtId="1" fontId="54" fillId="0" borderId="0" xfId="0" applyNumberFormat="1" applyFont="1" applyAlignment="1">
      <alignment horizontal="center"/>
    </xf>
    <xf numFmtId="0" fontId="67" fillId="3" borderId="0" xfId="0" applyFont="1" applyFill="1" applyBorder="1" applyAlignment="1">
      <alignment horizontal="right" vertical="top" wrapText="1"/>
    </xf>
    <xf numFmtId="0" fontId="220" fillId="3" borderId="2" xfId="3" applyFont="1" applyFill="1" applyBorder="1" applyAlignment="1">
      <alignment horizontal="center" vertical="center" wrapText="1"/>
    </xf>
    <xf numFmtId="0" fontId="106" fillId="0" borderId="0" xfId="3" applyFont="1" applyAlignment="1">
      <alignment horizontal="center"/>
    </xf>
    <xf numFmtId="3" fontId="106" fillId="0" borderId="0" xfId="3" applyNumberFormat="1" applyFont="1" applyAlignment="1">
      <alignment horizontal="center"/>
    </xf>
    <xf numFmtId="0" fontId="198" fillId="3" borderId="0" xfId="3" applyFont="1" applyFill="1" applyBorder="1" applyAlignment="1">
      <alignment horizontal="left" wrapText="1"/>
    </xf>
    <xf numFmtId="3" fontId="112" fillId="0" borderId="0" xfId="3" applyNumberFormat="1" applyFont="1" applyAlignment="1">
      <alignment horizontal="left"/>
    </xf>
    <xf numFmtId="0" fontId="59" fillId="0" borderId="0" xfId="3" applyFont="1" applyAlignment="1">
      <alignment horizontal="left" wrapText="1"/>
    </xf>
    <xf numFmtId="0" fontId="205" fillId="0" borderId="0" xfId="3" applyFont="1" applyAlignment="1">
      <alignment horizontal="left" vertical="center" wrapText="1"/>
    </xf>
    <xf numFmtId="3" fontId="198" fillId="0" borderId="0" xfId="3" applyNumberFormat="1" applyFont="1" applyAlignment="1">
      <alignment horizontal="left" vertical="center"/>
    </xf>
    <xf numFmtId="3" fontId="198" fillId="0" borderId="0" xfId="3" applyNumberFormat="1" applyFont="1" applyAlignment="1">
      <alignment horizontal="left"/>
    </xf>
    <xf numFmtId="3" fontId="112" fillId="0" borderId="0" xfId="3" applyNumberFormat="1" applyFont="1" applyAlignment="1">
      <alignment horizontal="left" vertical="center"/>
    </xf>
    <xf numFmtId="0" fontId="205" fillId="0" borderId="0" xfId="3" applyFont="1" applyAlignment="1">
      <alignment vertical="center"/>
    </xf>
    <xf numFmtId="0" fontId="198" fillId="3" borderId="0" xfId="3" applyFont="1" applyFill="1" applyAlignment="1">
      <alignment horizontal="left" vertical="center" wrapText="1"/>
    </xf>
    <xf numFmtId="0" fontId="198" fillId="3" borderId="0" xfId="3" applyFont="1" applyFill="1" applyAlignment="1">
      <alignment horizontal="left" wrapText="1"/>
    </xf>
    <xf numFmtId="0" fontId="112" fillId="0" borderId="0" xfId="57" applyFont="1" applyAlignment="1">
      <alignment horizontal="left"/>
    </xf>
    <xf numFmtId="0" fontId="205" fillId="0" borderId="0" xfId="57" applyFont="1" applyAlignment="1">
      <alignment horizontal="left" vertical="center" wrapText="1"/>
    </xf>
    <xf numFmtId="0" fontId="67" fillId="3" borderId="2" xfId="57" applyFont="1" applyFill="1" applyBorder="1" applyAlignment="1">
      <alignment horizontal="left" vertical="top"/>
    </xf>
    <xf numFmtId="0" fontId="67" fillId="3" borderId="29" xfId="57" applyFont="1" applyFill="1" applyBorder="1" applyAlignment="1">
      <alignment horizontal="left" vertical="top"/>
    </xf>
    <xf numFmtId="0" fontId="67" fillId="3" borderId="2" xfId="57" applyFont="1" applyFill="1" applyBorder="1" applyAlignment="1">
      <alignment horizontal="center" vertical="top"/>
    </xf>
    <xf numFmtId="0" fontId="67" fillId="3" borderId="35" xfId="57" applyFont="1" applyFill="1" applyBorder="1" applyAlignment="1">
      <alignment horizontal="left" vertical="top"/>
    </xf>
    <xf numFmtId="0" fontId="67" fillId="3" borderId="32" xfId="57" applyFont="1" applyFill="1" applyBorder="1" applyAlignment="1">
      <alignment horizontal="left" vertical="top"/>
    </xf>
    <xf numFmtId="0" fontId="60" fillId="0" borderId="0" xfId="3" applyFont="1" applyAlignment="1">
      <alignment horizontal="center"/>
    </xf>
    <xf numFmtId="0" fontId="198" fillId="3" borderId="0" xfId="3" applyFont="1" applyFill="1" applyAlignment="1">
      <alignment horizontal="left" vertical="center"/>
    </xf>
    <xf numFmtId="0" fontId="67" fillId="3" borderId="2" xfId="57" applyFont="1" applyFill="1" applyBorder="1" applyAlignment="1">
      <alignment horizontal="left" vertical="center"/>
    </xf>
    <xf numFmtId="0" fontId="67" fillId="3" borderId="34" xfId="57" applyFont="1" applyFill="1" applyBorder="1" applyAlignment="1">
      <alignment horizontal="right" vertical="center"/>
    </xf>
    <xf numFmtId="0" fontId="67" fillId="3" borderId="2" xfId="57" applyFont="1" applyFill="1" applyBorder="1" applyAlignment="1">
      <alignment horizontal="right" vertical="center"/>
    </xf>
    <xf numFmtId="0" fontId="67" fillId="3" borderId="37" xfId="57" applyFont="1" applyFill="1" applyBorder="1" applyAlignment="1">
      <alignment horizontal="right" vertical="center"/>
    </xf>
  </cellXfs>
  <cellStyles count="1540">
    <cellStyle name="$l0 %" xfId="95" xr:uid="{00000000-0005-0000-0000-000000000000}"/>
    <cellStyle name="$l0 % 2" xfId="96" xr:uid="{00000000-0005-0000-0000-000001000000}"/>
    <cellStyle name="$l0 % 2 2" xfId="97" xr:uid="{00000000-0005-0000-0000-000002000000}"/>
    <cellStyle name="$l0 % 2 3" xfId="98" xr:uid="{00000000-0005-0000-0000-000003000000}"/>
    <cellStyle name="$l0 % 2 4" xfId="99" xr:uid="{00000000-0005-0000-0000-000004000000}"/>
    <cellStyle name="$l0 % 2 5" xfId="100" xr:uid="{00000000-0005-0000-0000-000005000000}"/>
    <cellStyle name="$l0 % 2 6" xfId="101" xr:uid="{00000000-0005-0000-0000-000006000000}"/>
    <cellStyle name="$l0 % 2 7" xfId="102" xr:uid="{00000000-0005-0000-0000-000007000000}"/>
    <cellStyle name="$l0 % 3" xfId="103" xr:uid="{00000000-0005-0000-0000-000008000000}"/>
    <cellStyle name="$l0 % 3 2" xfId="104" xr:uid="{00000000-0005-0000-0000-000009000000}"/>
    <cellStyle name="$l0 % 3 3" xfId="105" xr:uid="{00000000-0005-0000-0000-00000A000000}"/>
    <cellStyle name="$l0 % 3 4" xfId="106" xr:uid="{00000000-0005-0000-0000-00000B000000}"/>
    <cellStyle name="$l0 % 3 5" xfId="107" xr:uid="{00000000-0005-0000-0000-00000C000000}"/>
    <cellStyle name="$l0 % 3 6" xfId="108" xr:uid="{00000000-0005-0000-0000-00000D000000}"/>
    <cellStyle name="$l0 % 3 7" xfId="109" xr:uid="{00000000-0005-0000-0000-00000E000000}"/>
    <cellStyle name="$l0 % 4" xfId="110" xr:uid="{00000000-0005-0000-0000-00000F000000}"/>
    <cellStyle name="$l0 % 5" xfId="111" xr:uid="{00000000-0005-0000-0000-000010000000}"/>
    <cellStyle name="$l0 % 6" xfId="112" xr:uid="{00000000-0005-0000-0000-000011000000}"/>
    <cellStyle name="$l0 % 7" xfId="113" xr:uid="{00000000-0005-0000-0000-000012000000}"/>
    <cellStyle name="$l0 % 8" xfId="114" xr:uid="{00000000-0005-0000-0000-000013000000}"/>
    <cellStyle name="$l0 % 9" xfId="115" xr:uid="{00000000-0005-0000-0000-000014000000}"/>
    <cellStyle name="$l0 Dec" xfId="116" xr:uid="{00000000-0005-0000-0000-000015000000}"/>
    <cellStyle name="$l0 Dec 2" xfId="117" xr:uid="{00000000-0005-0000-0000-000016000000}"/>
    <cellStyle name="$l0 Dec 2 2" xfId="118" xr:uid="{00000000-0005-0000-0000-000017000000}"/>
    <cellStyle name="$l0 Dec 2 3" xfId="119" xr:uid="{00000000-0005-0000-0000-000018000000}"/>
    <cellStyle name="$l0 Dec 2 4" xfId="120" xr:uid="{00000000-0005-0000-0000-000019000000}"/>
    <cellStyle name="$l0 Dec 2 5" xfId="121" xr:uid="{00000000-0005-0000-0000-00001A000000}"/>
    <cellStyle name="$l0 Dec 2 6" xfId="122" xr:uid="{00000000-0005-0000-0000-00001B000000}"/>
    <cellStyle name="$l0 Dec 2 7" xfId="123" xr:uid="{00000000-0005-0000-0000-00001C000000}"/>
    <cellStyle name="$l0 Dec 3" xfId="124" xr:uid="{00000000-0005-0000-0000-00001D000000}"/>
    <cellStyle name="$l0 Dec 3 2" xfId="125" xr:uid="{00000000-0005-0000-0000-00001E000000}"/>
    <cellStyle name="$l0 Dec 3 3" xfId="126" xr:uid="{00000000-0005-0000-0000-00001F000000}"/>
    <cellStyle name="$l0 Dec 3 4" xfId="127" xr:uid="{00000000-0005-0000-0000-000020000000}"/>
    <cellStyle name="$l0 Dec 3 5" xfId="128" xr:uid="{00000000-0005-0000-0000-000021000000}"/>
    <cellStyle name="$l0 Dec 3 6" xfId="129" xr:uid="{00000000-0005-0000-0000-000022000000}"/>
    <cellStyle name="$l0 Dec 3 7" xfId="130" xr:uid="{00000000-0005-0000-0000-000023000000}"/>
    <cellStyle name="$l0 Dec 4" xfId="131" xr:uid="{00000000-0005-0000-0000-000024000000}"/>
    <cellStyle name="$l0 Dec 5" xfId="132" xr:uid="{00000000-0005-0000-0000-000025000000}"/>
    <cellStyle name="$l0 Dec 6" xfId="133" xr:uid="{00000000-0005-0000-0000-000026000000}"/>
    <cellStyle name="$l0 Dec 7" xfId="134" xr:uid="{00000000-0005-0000-0000-000027000000}"/>
    <cellStyle name="$l0 Dec 8" xfId="135" xr:uid="{00000000-0005-0000-0000-000028000000}"/>
    <cellStyle name="$l0 Dec 9" xfId="136" xr:uid="{00000000-0005-0000-0000-000029000000}"/>
    <cellStyle name="$l0 No" xfId="137" xr:uid="{00000000-0005-0000-0000-00002A000000}"/>
    <cellStyle name="$l0 No 2" xfId="138" xr:uid="{00000000-0005-0000-0000-00002B000000}"/>
    <cellStyle name="$l0 No 2 2" xfId="139" xr:uid="{00000000-0005-0000-0000-00002C000000}"/>
    <cellStyle name="$l0 No 2 3" xfId="140" xr:uid="{00000000-0005-0000-0000-00002D000000}"/>
    <cellStyle name="$l0 No 2 4" xfId="141" xr:uid="{00000000-0005-0000-0000-00002E000000}"/>
    <cellStyle name="$l0 No 2 5" xfId="142" xr:uid="{00000000-0005-0000-0000-00002F000000}"/>
    <cellStyle name="$l0 No 2 6" xfId="143" xr:uid="{00000000-0005-0000-0000-000030000000}"/>
    <cellStyle name="$l0 No 2 7" xfId="144" xr:uid="{00000000-0005-0000-0000-000031000000}"/>
    <cellStyle name="$l0 No 3" xfId="145" xr:uid="{00000000-0005-0000-0000-000032000000}"/>
    <cellStyle name="$l0 No 3 2" xfId="146" xr:uid="{00000000-0005-0000-0000-000033000000}"/>
    <cellStyle name="$l0 No 3 3" xfId="147" xr:uid="{00000000-0005-0000-0000-000034000000}"/>
    <cellStyle name="$l0 No 3 4" xfId="148" xr:uid="{00000000-0005-0000-0000-000035000000}"/>
    <cellStyle name="$l0 No 3 5" xfId="149" xr:uid="{00000000-0005-0000-0000-000036000000}"/>
    <cellStyle name="$l0 No 3 6" xfId="150" xr:uid="{00000000-0005-0000-0000-000037000000}"/>
    <cellStyle name="$l0 No 3 7" xfId="151" xr:uid="{00000000-0005-0000-0000-000038000000}"/>
    <cellStyle name="$l0 No 4" xfId="152" xr:uid="{00000000-0005-0000-0000-000039000000}"/>
    <cellStyle name="$l0 No 5" xfId="153" xr:uid="{00000000-0005-0000-0000-00003A000000}"/>
    <cellStyle name="$l0 No 6" xfId="154" xr:uid="{00000000-0005-0000-0000-00003B000000}"/>
    <cellStyle name="$l0 No 7" xfId="155" xr:uid="{00000000-0005-0000-0000-00003C000000}"/>
    <cellStyle name="$l0 No 8" xfId="156" xr:uid="{00000000-0005-0000-0000-00003D000000}"/>
    <cellStyle name="$l0 No 9" xfId="157" xr:uid="{00000000-0005-0000-0000-00003E000000}"/>
    <cellStyle name="$l0 Row" xfId="89" xr:uid="{00000000-0005-0000-0000-00003F000000}"/>
    <cellStyle name="$l1 %" xfId="158" xr:uid="{00000000-0005-0000-0000-000040000000}"/>
    <cellStyle name="$l1 % 2" xfId="159" xr:uid="{00000000-0005-0000-0000-000041000000}"/>
    <cellStyle name="$l1 % 2 2" xfId="160" xr:uid="{00000000-0005-0000-0000-000042000000}"/>
    <cellStyle name="$l1 % 2 3" xfId="161" xr:uid="{00000000-0005-0000-0000-000043000000}"/>
    <cellStyle name="$l1 % 2 4" xfId="162" xr:uid="{00000000-0005-0000-0000-000044000000}"/>
    <cellStyle name="$l1 % 2 5" xfId="163" xr:uid="{00000000-0005-0000-0000-000045000000}"/>
    <cellStyle name="$l1 % 2 6" xfId="164" xr:uid="{00000000-0005-0000-0000-000046000000}"/>
    <cellStyle name="$l1 % 2 7" xfId="165" xr:uid="{00000000-0005-0000-0000-000047000000}"/>
    <cellStyle name="$l1 % 3" xfId="166" xr:uid="{00000000-0005-0000-0000-000048000000}"/>
    <cellStyle name="$l1 % 3 2" xfId="167" xr:uid="{00000000-0005-0000-0000-000049000000}"/>
    <cellStyle name="$l1 % 3 3" xfId="168" xr:uid="{00000000-0005-0000-0000-00004A000000}"/>
    <cellStyle name="$l1 % 3 4" xfId="169" xr:uid="{00000000-0005-0000-0000-00004B000000}"/>
    <cellStyle name="$l1 % 3 5" xfId="170" xr:uid="{00000000-0005-0000-0000-00004C000000}"/>
    <cellStyle name="$l1 % 3 6" xfId="171" xr:uid="{00000000-0005-0000-0000-00004D000000}"/>
    <cellStyle name="$l1 % 3 7" xfId="172" xr:uid="{00000000-0005-0000-0000-00004E000000}"/>
    <cellStyle name="$l1 % 4" xfId="173" xr:uid="{00000000-0005-0000-0000-00004F000000}"/>
    <cellStyle name="$l1 % 5" xfId="174" xr:uid="{00000000-0005-0000-0000-000050000000}"/>
    <cellStyle name="$l1 % 6" xfId="175" xr:uid="{00000000-0005-0000-0000-000051000000}"/>
    <cellStyle name="$l1 % 7" xfId="176" xr:uid="{00000000-0005-0000-0000-000052000000}"/>
    <cellStyle name="$l1 % 8" xfId="177" xr:uid="{00000000-0005-0000-0000-000053000000}"/>
    <cellStyle name="$l1 % 9" xfId="178" xr:uid="{00000000-0005-0000-0000-000054000000}"/>
    <cellStyle name="$l1 No" xfId="179" xr:uid="{00000000-0005-0000-0000-000055000000}"/>
    <cellStyle name="$l1 No 2" xfId="180" xr:uid="{00000000-0005-0000-0000-000056000000}"/>
    <cellStyle name="$l1 No 2 2" xfId="181" xr:uid="{00000000-0005-0000-0000-000057000000}"/>
    <cellStyle name="$l1 No 2 3" xfId="182" xr:uid="{00000000-0005-0000-0000-000058000000}"/>
    <cellStyle name="$l1 No 2 4" xfId="183" xr:uid="{00000000-0005-0000-0000-000059000000}"/>
    <cellStyle name="$l1 No 2 5" xfId="184" xr:uid="{00000000-0005-0000-0000-00005A000000}"/>
    <cellStyle name="$l1 No 2 6" xfId="185" xr:uid="{00000000-0005-0000-0000-00005B000000}"/>
    <cellStyle name="$l1 No 2 7" xfId="186" xr:uid="{00000000-0005-0000-0000-00005C000000}"/>
    <cellStyle name="$l1 No 3" xfId="187" xr:uid="{00000000-0005-0000-0000-00005D000000}"/>
    <cellStyle name="$l1 No 3 2" xfId="188" xr:uid="{00000000-0005-0000-0000-00005E000000}"/>
    <cellStyle name="$l1 No 3 3" xfId="189" xr:uid="{00000000-0005-0000-0000-00005F000000}"/>
    <cellStyle name="$l1 No 3 4" xfId="190" xr:uid="{00000000-0005-0000-0000-000060000000}"/>
    <cellStyle name="$l1 No 3 5" xfId="191" xr:uid="{00000000-0005-0000-0000-000061000000}"/>
    <cellStyle name="$l1 No 3 6" xfId="192" xr:uid="{00000000-0005-0000-0000-000062000000}"/>
    <cellStyle name="$l1 No 3 7" xfId="193" xr:uid="{00000000-0005-0000-0000-000063000000}"/>
    <cellStyle name="$l1 No 4" xfId="194" xr:uid="{00000000-0005-0000-0000-000064000000}"/>
    <cellStyle name="$l1 No 5" xfId="195" xr:uid="{00000000-0005-0000-0000-000065000000}"/>
    <cellStyle name="$l1 No 6" xfId="196" xr:uid="{00000000-0005-0000-0000-000066000000}"/>
    <cellStyle name="$l1 No 7" xfId="197" xr:uid="{00000000-0005-0000-0000-000067000000}"/>
    <cellStyle name="$l1 No 8" xfId="198" xr:uid="{00000000-0005-0000-0000-000068000000}"/>
    <cellStyle name="$l1 No 9" xfId="199" xr:uid="{00000000-0005-0000-0000-000069000000}"/>
    <cellStyle name="$l1 Row" xfId="90" xr:uid="{00000000-0005-0000-0000-00006A000000}"/>
    <cellStyle name="$l2 %" xfId="200" xr:uid="{00000000-0005-0000-0000-00006B000000}"/>
    <cellStyle name="$l2 % 2" xfId="201" xr:uid="{00000000-0005-0000-0000-00006C000000}"/>
    <cellStyle name="$l2 % 2 2" xfId="202" xr:uid="{00000000-0005-0000-0000-00006D000000}"/>
    <cellStyle name="$l2 % 2 3" xfId="203" xr:uid="{00000000-0005-0000-0000-00006E000000}"/>
    <cellStyle name="$l2 % 2 4" xfId="204" xr:uid="{00000000-0005-0000-0000-00006F000000}"/>
    <cellStyle name="$l2 % 2 5" xfId="205" xr:uid="{00000000-0005-0000-0000-000070000000}"/>
    <cellStyle name="$l2 % 2 6" xfId="206" xr:uid="{00000000-0005-0000-0000-000071000000}"/>
    <cellStyle name="$l2 % 2 7" xfId="207" xr:uid="{00000000-0005-0000-0000-000072000000}"/>
    <cellStyle name="$l2 % 3" xfId="208" xr:uid="{00000000-0005-0000-0000-000073000000}"/>
    <cellStyle name="$l2 % 3 2" xfId="209" xr:uid="{00000000-0005-0000-0000-000074000000}"/>
    <cellStyle name="$l2 % 3 3" xfId="210" xr:uid="{00000000-0005-0000-0000-000075000000}"/>
    <cellStyle name="$l2 % 3 4" xfId="211" xr:uid="{00000000-0005-0000-0000-000076000000}"/>
    <cellStyle name="$l2 % 3 5" xfId="212" xr:uid="{00000000-0005-0000-0000-000077000000}"/>
    <cellStyle name="$l2 % 3 6" xfId="213" xr:uid="{00000000-0005-0000-0000-000078000000}"/>
    <cellStyle name="$l2 % 3 7" xfId="214" xr:uid="{00000000-0005-0000-0000-000079000000}"/>
    <cellStyle name="$l2 % 4" xfId="215" xr:uid="{00000000-0005-0000-0000-00007A000000}"/>
    <cellStyle name="$l2 % 5" xfId="216" xr:uid="{00000000-0005-0000-0000-00007B000000}"/>
    <cellStyle name="$l2 % 6" xfId="217" xr:uid="{00000000-0005-0000-0000-00007C000000}"/>
    <cellStyle name="$l2 % 7" xfId="218" xr:uid="{00000000-0005-0000-0000-00007D000000}"/>
    <cellStyle name="$l2 % 8" xfId="219" xr:uid="{00000000-0005-0000-0000-00007E000000}"/>
    <cellStyle name="$l2 % 9" xfId="220" xr:uid="{00000000-0005-0000-0000-00007F000000}"/>
    <cellStyle name="$l2 No" xfId="221" xr:uid="{00000000-0005-0000-0000-000080000000}"/>
    <cellStyle name="$l2 No 2" xfId="222" xr:uid="{00000000-0005-0000-0000-000081000000}"/>
    <cellStyle name="$l2 No 2 2" xfId="223" xr:uid="{00000000-0005-0000-0000-000082000000}"/>
    <cellStyle name="$l2 No 2 3" xfId="224" xr:uid="{00000000-0005-0000-0000-000083000000}"/>
    <cellStyle name="$l2 No 2 4" xfId="225" xr:uid="{00000000-0005-0000-0000-000084000000}"/>
    <cellStyle name="$l2 No 2 5" xfId="226" xr:uid="{00000000-0005-0000-0000-000085000000}"/>
    <cellStyle name="$l2 No 2 6" xfId="227" xr:uid="{00000000-0005-0000-0000-000086000000}"/>
    <cellStyle name="$l2 No 2 7" xfId="228" xr:uid="{00000000-0005-0000-0000-000087000000}"/>
    <cellStyle name="$l2 No 3" xfId="229" xr:uid="{00000000-0005-0000-0000-000088000000}"/>
    <cellStyle name="$l2 No 3 2" xfId="230" xr:uid="{00000000-0005-0000-0000-000089000000}"/>
    <cellStyle name="$l2 No 3 3" xfId="231" xr:uid="{00000000-0005-0000-0000-00008A000000}"/>
    <cellStyle name="$l2 No 3 4" xfId="232" xr:uid="{00000000-0005-0000-0000-00008B000000}"/>
    <cellStyle name="$l2 No 3 5" xfId="233" xr:uid="{00000000-0005-0000-0000-00008C000000}"/>
    <cellStyle name="$l2 No 3 6" xfId="234" xr:uid="{00000000-0005-0000-0000-00008D000000}"/>
    <cellStyle name="$l2 No 3 7" xfId="235" xr:uid="{00000000-0005-0000-0000-00008E000000}"/>
    <cellStyle name="$l2 No 4" xfId="236" xr:uid="{00000000-0005-0000-0000-00008F000000}"/>
    <cellStyle name="$l2 No 5" xfId="237" xr:uid="{00000000-0005-0000-0000-000090000000}"/>
    <cellStyle name="$l2 No 6" xfId="238" xr:uid="{00000000-0005-0000-0000-000091000000}"/>
    <cellStyle name="$l2 No 7" xfId="239" xr:uid="{00000000-0005-0000-0000-000092000000}"/>
    <cellStyle name="$l2 No 8" xfId="240" xr:uid="{00000000-0005-0000-0000-000093000000}"/>
    <cellStyle name="$l2 No 9" xfId="241" xr:uid="{00000000-0005-0000-0000-000094000000}"/>
    <cellStyle name="$l2 Row" xfId="242" xr:uid="{00000000-0005-0000-0000-000095000000}"/>
    <cellStyle name="$l2 Row 10" xfId="243" xr:uid="{00000000-0005-0000-0000-000096000000}"/>
    <cellStyle name="$l2 Row 11" xfId="244" xr:uid="{00000000-0005-0000-0000-000097000000}"/>
    <cellStyle name="$l2 Row 2" xfId="245" xr:uid="{00000000-0005-0000-0000-000098000000}"/>
    <cellStyle name="$l2 Row 2 2" xfId="246" xr:uid="{00000000-0005-0000-0000-000099000000}"/>
    <cellStyle name="$l2 Row 2 3" xfId="247" xr:uid="{00000000-0005-0000-0000-00009A000000}"/>
    <cellStyle name="$l2 Row 2 4" xfId="248" xr:uid="{00000000-0005-0000-0000-00009B000000}"/>
    <cellStyle name="$l2 Row 2 5" xfId="249" xr:uid="{00000000-0005-0000-0000-00009C000000}"/>
    <cellStyle name="$l2 Row 2 6" xfId="250" xr:uid="{00000000-0005-0000-0000-00009D000000}"/>
    <cellStyle name="$l2 Row 2 7" xfId="251" xr:uid="{00000000-0005-0000-0000-00009E000000}"/>
    <cellStyle name="$l2 Row 2 8" xfId="252" xr:uid="{00000000-0005-0000-0000-00009F000000}"/>
    <cellStyle name="$l2 Row 3" xfId="253" xr:uid="{00000000-0005-0000-0000-0000A0000000}"/>
    <cellStyle name="$l2 Row 3 2" xfId="254" xr:uid="{00000000-0005-0000-0000-0000A1000000}"/>
    <cellStyle name="$l2 Row 3 3" xfId="255" xr:uid="{00000000-0005-0000-0000-0000A2000000}"/>
    <cellStyle name="$l2 Row 3 4" xfId="256" xr:uid="{00000000-0005-0000-0000-0000A3000000}"/>
    <cellStyle name="$l2 Row 3 5" xfId="257" xr:uid="{00000000-0005-0000-0000-0000A4000000}"/>
    <cellStyle name="$l2 Row 3 6" xfId="258" xr:uid="{00000000-0005-0000-0000-0000A5000000}"/>
    <cellStyle name="$l2 Row 3 7" xfId="259" xr:uid="{00000000-0005-0000-0000-0000A6000000}"/>
    <cellStyle name="$l2 Row 3 8" xfId="260" xr:uid="{00000000-0005-0000-0000-0000A7000000}"/>
    <cellStyle name="$l2 Row 4" xfId="261" xr:uid="{00000000-0005-0000-0000-0000A8000000}"/>
    <cellStyle name="$l2 Row 5" xfId="262" xr:uid="{00000000-0005-0000-0000-0000A9000000}"/>
    <cellStyle name="$l2 Row 6" xfId="263" xr:uid="{00000000-0005-0000-0000-0000AA000000}"/>
    <cellStyle name="$l2 Row 7" xfId="264" xr:uid="{00000000-0005-0000-0000-0000AB000000}"/>
    <cellStyle name="$l2 Row 8" xfId="265" xr:uid="{00000000-0005-0000-0000-0000AC000000}"/>
    <cellStyle name="$l2 Row 9" xfId="266" xr:uid="{00000000-0005-0000-0000-0000AD000000}"/>
    <cellStyle name="$u0 %" xfId="267" xr:uid="{00000000-0005-0000-0000-0000AE000000}"/>
    <cellStyle name="$u0 % 2" xfId="268" xr:uid="{00000000-0005-0000-0000-0000AF000000}"/>
    <cellStyle name="$u0 % 2 2" xfId="269" xr:uid="{00000000-0005-0000-0000-0000B0000000}"/>
    <cellStyle name="$u0 % 2 3" xfId="270" xr:uid="{00000000-0005-0000-0000-0000B1000000}"/>
    <cellStyle name="$u0 % 2 4" xfId="271" xr:uid="{00000000-0005-0000-0000-0000B2000000}"/>
    <cellStyle name="$u0 % 2 5" xfId="272" xr:uid="{00000000-0005-0000-0000-0000B3000000}"/>
    <cellStyle name="$u0 % 2 6" xfId="273" xr:uid="{00000000-0005-0000-0000-0000B4000000}"/>
    <cellStyle name="$u0 % 2 7" xfId="274" xr:uid="{00000000-0005-0000-0000-0000B5000000}"/>
    <cellStyle name="$u0 % 3" xfId="275" xr:uid="{00000000-0005-0000-0000-0000B6000000}"/>
    <cellStyle name="$u0 % 3 2" xfId="276" xr:uid="{00000000-0005-0000-0000-0000B7000000}"/>
    <cellStyle name="$u0 % 3 3" xfId="277" xr:uid="{00000000-0005-0000-0000-0000B8000000}"/>
    <cellStyle name="$u0 % 3 4" xfId="278" xr:uid="{00000000-0005-0000-0000-0000B9000000}"/>
    <cellStyle name="$u0 % 3 5" xfId="279" xr:uid="{00000000-0005-0000-0000-0000BA000000}"/>
    <cellStyle name="$u0 % 3 6" xfId="280" xr:uid="{00000000-0005-0000-0000-0000BB000000}"/>
    <cellStyle name="$u0 % 3 7" xfId="281" xr:uid="{00000000-0005-0000-0000-0000BC000000}"/>
    <cellStyle name="$u0 % 4" xfId="282" xr:uid="{00000000-0005-0000-0000-0000BD000000}"/>
    <cellStyle name="$u0 % 5" xfId="283" xr:uid="{00000000-0005-0000-0000-0000BE000000}"/>
    <cellStyle name="$u0 % 6" xfId="284" xr:uid="{00000000-0005-0000-0000-0000BF000000}"/>
    <cellStyle name="$u0 % 7" xfId="285" xr:uid="{00000000-0005-0000-0000-0000C0000000}"/>
    <cellStyle name="$u0 % 8" xfId="286" xr:uid="{00000000-0005-0000-0000-0000C1000000}"/>
    <cellStyle name="$u0 % 9" xfId="287" xr:uid="{00000000-0005-0000-0000-0000C2000000}"/>
    <cellStyle name="$u0 No" xfId="288" xr:uid="{00000000-0005-0000-0000-0000C3000000}"/>
    <cellStyle name="$u0 No 2" xfId="289" xr:uid="{00000000-0005-0000-0000-0000C4000000}"/>
    <cellStyle name="$u0 No 2 2" xfId="290" xr:uid="{00000000-0005-0000-0000-0000C5000000}"/>
    <cellStyle name="$u0 No 2 3" xfId="291" xr:uid="{00000000-0005-0000-0000-0000C6000000}"/>
    <cellStyle name="$u0 No 2 4" xfId="292" xr:uid="{00000000-0005-0000-0000-0000C7000000}"/>
    <cellStyle name="$u0 No 2 5" xfId="293" xr:uid="{00000000-0005-0000-0000-0000C8000000}"/>
    <cellStyle name="$u0 No 2 6" xfId="294" xr:uid="{00000000-0005-0000-0000-0000C9000000}"/>
    <cellStyle name="$u0 No 2 7" xfId="295" xr:uid="{00000000-0005-0000-0000-0000CA000000}"/>
    <cellStyle name="$u0 No 3" xfId="296" xr:uid="{00000000-0005-0000-0000-0000CB000000}"/>
    <cellStyle name="$u0 No 3 2" xfId="297" xr:uid="{00000000-0005-0000-0000-0000CC000000}"/>
    <cellStyle name="$u0 No 3 3" xfId="298" xr:uid="{00000000-0005-0000-0000-0000CD000000}"/>
    <cellStyle name="$u0 No 3 4" xfId="299" xr:uid="{00000000-0005-0000-0000-0000CE000000}"/>
    <cellStyle name="$u0 No 3 5" xfId="300" xr:uid="{00000000-0005-0000-0000-0000CF000000}"/>
    <cellStyle name="$u0 No 3 6" xfId="301" xr:uid="{00000000-0005-0000-0000-0000D0000000}"/>
    <cellStyle name="$u0 No 3 7" xfId="302" xr:uid="{00000000-0005-0000-0000-0000D1000000}"/>
    <cellStyle name="$u0 No 4" xfId="303" xr:uid="{00000000-0005-0000-0000-0000D2000000}"/>
    <cellStyle name="$u0 No 5" xfId="304" xr:uid="{00000000-0005-0000-0000-0000D3000000}"/>
    <cellStyle name="$u0 No 6" xfId="305" xr:uid="{00000000-0005-0000-0000-0000D4000000}"/>
    <cellStyle name="$u0 No 7" xfId="306" xr:uid="{00000000-0005-0000-0000-0000D5000000}"/>
    <cellStyle name="$u0 No 8" xfId="307" xr:uid="{00000000-0005-0000-0000-0000D6000000}"/>
    <cellStyle name="$u0 No 9" xfId="308" xr:uid="{00000000-0005-0000-0000-0000D7000000}"/>
    <cellStyle name="[StdExit()]" xfId="309" xr:uid="{00000000-0005-0000-0000-0000D8000000}"/>
    <cellStyle name="_List1" xfId="310" xr:uid="{00000000-0005-0000-0000-0000D9000000}"/>
    <cellStyle name="’E‰Ý [0.00]_Region Orders (2)" xfId="311" xr:uid="{00000000-0005-0000-0000-0000DA000000}"/>
    <cellStyle name="’E‰Ý_Region Orders (2)" xfId="312" xr:uid="{00000000-0005-0000-0000-0000DB000000}"/>
    <cellStyle name="•WŹ€_Pacific Region P&amp;L" xfId="313" xr:uid="{00000000-0005-0000-0000-0000DC000000}"/>
    <cellStyle name="•WŹ_Pacific Region P&amp;L" xfId="314" xr:uid="{00000000-0005-0000-0000-0000DD000000}"/>
    <cellStyle name="20 % – Zvýraznění1 2" xfId="315" xr:uid="{00000000-0005-0000-0000-0000DE000000}"/>
    <cellStyle name="20 % – Zvýraznění2 2" xfId="316" xr:uid="{00000000-0005-0000-0000-0000DF000000}"/>
    <cellStyle name="20 % – Zvýraznění3 2" xfId="317" xr:uid="{00000000-0005-0000-0000-0000E0000000}"/>
    <cellStyle name="20 % – Zvýraznění4 2" xfId="318" xr:uid="{00000000-0005-0000-0000-0000E1000000}"/>
    <cellStyle name="20 % – Zvýraznění5 2" xfId="319" xr:uid="{00000000-0005-0000-0000-0000E2000000}"/>
    <cellStyle name="20 % – Zvýraznění6 2" xfId="320" xr:uid="{00000000-0005-0000-0000-0000E3000000}"/>
    <cellStyle name="40 % – Zvýraznění1 2" xfId="321" xr:uid="{00000000-0005-0000-0000-0000E4000000}"/>
    <cellStyle name="40 % – Zvýraznění2 2" xfId="322" xr:uid="{00000000-0005-0000-0000-0000E5000000}"/>
    <cellStyle name="40 % – Zvýraznění3 2" xfId="323" xr:uid="{00000000-0005-0000-0000-0000E6000000}"/>
    <cellStyle name="40 % – Zvýraznění4 2" xfId="324" xr:uid="{00000000-0005-0000-0000-0000E7000000}"/>
    <cellStyle name="40 % – Zvýraznění5 2" xfId="325" xr:uid="{00000000-0005-0000-0000-0000E8000000}"/>
    <cellStyle name="40 % – Zvýraznění6 2" xfId="326" xr:uid="{00000000-0005-0000-0000-0000E9000000}"/>
    <cellStyle name="60 % – Zvýraznění1 2" xfId="327" xr:uid="{00000000-0005-0000-0000-0000EA000000}"/>
    <cellStyle name="60 % – Zvýraznění2 2" xfId="328" xr:uid="{00000000-0005-0000-0000-0000EB000000}"/>
    <cellStyle name="60 % – Zvýraznění3 2" xfId="329" xr:uid="{00000000-0005-0000-0000-0000EC000000}"/>
    <cellStyle name="60 % – Zvýraznění4 2" xfId="330" xr:uid="{00000000-0005-0000-0000-0000ED000000}"/>
    <cellStyle name="60 % – Zvýraznění5 2" xfId="331" xr:uid="{00000000-0005-0000-0000-0000EE000000}"/>
    <cellStyle name="60 % – Zvýraznění6 2" xfId="332" xr:uid="{00000000-0005-0000-0000-0000EF000000}"/>
    <cellStyle name="Accent1 - 20%" xfId="333" xr:uid="{00000000-0005-0000-0000-0000F0000000}"/>
    <cellStyle name="Accent1 - 40%" xfId="334" xr:uid="{00000000-0005-0000-0000-0000F1000000}"/>
    <cellStyle name="Accent1 - 60%" xfId="335" xr:uid="{00000000-0005-0000-0000-0000F2000000}"/>
    <cellStyle name="Accent2 - 20%" xfId="336" xr:uid="{00000000-0005-0000-0000-0000F3000000}"/>
    <cellStyle name="Accent2 - 40%" xfId="337" xr:uid="{00000000-0005-0000-0000-0000F4000000}"/>
    <cellStyle name="Accent2 - 60%" xfId="338" xr:uid="{00000000-0005-0000-0000-0000F5000000}"/>
    <cellStyle name="Accent3 - 20%" xfId="339" xr:uid="{00000000-0005-0000-0000-0000F6000000}"/>
    <cellStyle name="Accent3 - 40%" xfId="340" xr:uid="{00000000-0005-0000-0000-0000F7000000}"/>
    <cellStyle name="Accent3 - 60%" xfId="341" xr:uid="{00000000-0005-0000-0000-0000F8000000}"/>
    <cellStyle name="Accent4 - 20%" xfId="342" xr:uid="{00000000-0005-0000-0000-0000F9000000}"/>
    <cellStyle name="Accent4 - 40%" xfId="343" xr:uid="{00000000-0005-0000-0000-0000FA000000}"/>
    <cellStyle name="Accent4 - 60%" xfId="344" xr:uid="{00000000-0005-0000-0000-0000FB000000}"/>
    <cellStyle name="Accent5 - 20%" xfId="345" xr:uid="{00000000-0005-0000-0000-0000FC000000}"/>
    <cellStyle name="Accent5 - 40%" xfId="346" xr:uid="{00000000-0005-0000-0000-0000FD000000}"/>
    <cellStyle name="Accent5 - 60%" xfId="347" xr:uid="{00000000-0005-0000-0000-0000FE000000}"/>
    <cellStyle name="Accent6 - 20%" xfId="348" xr:uid="{00000000-0005-0000-0000-0000FF000000}"/>
    <cellStyle name="Accent6 - 40%" xfId="349" xr:uid="{00000000-0005-0000-0000-000000010000}"/>
    <cellStyle name="Accent6 - 60%" xfId="350" xr:uid="{00000000-0005-0000-0000-000001010000}"/>
    <cellStyle name="AdminStyle" xfId="351" xr:uid="{00000000-0005-0000-0000-000002010000}"/>
    <cellStyle name="AdminStyle 2" xfId="352" xr:uid="{00000000-0005-0000-0000-000003010000}"/>
    <cellStyle name="AdminStyle 2 2" xfId="353" xr:uid="{00000000-0005-0000-0000-000004010000}"/>
    <cellStyle name="AdminStyle 2 3" xfId="354" xr:uid="{00000000-0005-0000-0000-000005010000}"/>
    <cellStyle name="AdminStyle 2 4" xfId="355" xr:uid="{00000000-0005-0000-0000-000006010000}"/>
    <cellStyle name="AdminStyle 2 5" xfId="356" xr:uid="{00000000-0005-0000-0000-000007010000}"/>
    <cellStyle name="AdminStyle 2 6" xfId="357" xr:uid="{00000000-0005-0000-0000-000008010000}"/>
    <cellStyle name="AdminStyle 2 7" xfId="358" xr:uid="{00000000-0005-0000-0000-000009010000}"/>
    <cellStyle name="AdminStyle 3" xfId="359" xr:uid="{00000000-0005-0000-0000-00000A010000}"/>
    <cellStyle name="AdminStyle 3 2" xfId="360" xr:uid="{00000000-0005-0000-0000-00000B010000}"/>
    <cellStyle name="AdminStyle 3 3" xfId="361" xr:uid="{00000000-0005-0000-0000-00000C010000}"/>
    <cellStyle name="AdminStyle 3 4" xfId="362" xr:uid="{00000000-0005-0000-0000-00000D010000}"/>
    <cellStyle name="AdminStyle 3 5" xfId="363" xr:uid="{00000000-0005-0000-0000-00000E010000}"/>
    <cellStyle name="AdminStyle 3 6" xfId="364" xr:uid="{00000000-0005-0000-0000-00000F010000}"/>
    <cellStyle name="AdminStyle 3 7" xfId="365" xr:uid="{00000000-0005-0000-0000-000010010000}"/>
    <cellStyle name="AdminStyle 4" xfId="366" xr:uid="{00000000-0005-0000-0000-000011010000}"/>
    <cellStyle name="AdminStyle 5" xfId="367" xr:uid="{00000000-0005-0000-0000-000012010000}"/>
    <cellStyle name="AdminStyle 6" xfId="368" xr:uid="{00000000-0005-0000-0000-000013010000}"/>
    <cellStyle name="AdminStyle 7" xfId="369" xr:uid="{00000000-0005-0000-0000-000014010000}"/>
    <cellStyle name="AdminStyle 8" xfId="370" xr:uid="{00000000-0005-0000-0000-000015010000}"/>
    <cellStyle name="AdminStyle 9" xfId="371" xr:uid="{00000000-0005-0000-0000-000016010000}"/>
    <cellStyle name="args.style" xfId="372" xr:uid="{00000000-0005-0000-0000-000017010000}"/>
    <cellStyle name="args.style 2" xfId="373" xr:uid="{00000000-0005-0000-0000-000018010000}"/>
    <cellStyle name="args.style 3" xfId="374" xr:uid="{00000000-0005-0000-0000-000019010000}"/>
    <cellStyle name="args.style_110310_Výkazy CEPS 10_13062011" xfId="375" xr:uid="{00000000-0005-0000-0000-00001A010000}"/>
    <cellStyle name="Calc Currency (0)" xfId="376" xr:uid="{00000000-0005-0000-0000-00001B010000}"/>
    <cellStyle name="Calc Currency (0) 2" xfId="377" xr:uid="{00000000-0005-0000-0000-00001C010000}"/>
    <cellStyle name="Calc Currency (0) 3" xfId="378" xr:uid="{00000000-0005-0000-0000-00001D010000}"/>
    <cellStyle name="Calc Currency (0)_110310_Výkazy CEPS 10_13062011" xfId="379" xr:uid="{00000000-0005-0000-0000-00001E010000}"/>
    <cellStyle name="cárkyd" xfId="380" xr:uid="{00000000-0005-0000-0000-00001F010000}"/>
    <cellStyle name="cary" xfId="381" xr:uid="{00000000-0005-0000-0000-000020010000}"/>
    <cellStyle name="cary 2" xfId="382" xr:uid="{00000000-0005-0000-0000-000021010000}"/>
    <cellStyle name="Celkem 2" xfId="69" xr:uid="{00000000-0005-0000-0000-000022010000}"/>
    <cellStyle name="Celkem 2 10" xfId="383" xr:uid="{00000000-0005-0000-0000-000023010000}"/>
    <cellStyle name="CELKEM 2 2" xfId="384" xr:uid="{00000000-0005-0000-0000-000024010000}"/>
    <cellStyle name="Celkem 2 2 2" xfId="385" xr:uid="{00000000-0005-0000-0000-000025010000}"/>
    <cellStyle name="Celkem 2 2 3" xfId="386" xr:uid="{00000000-0005-0000-0000-000026010000}"/>
    <cellStyle name="Celkem 2 2 4" xfId="387" xr:uid="{00000000-0005-0000-0000-000027010000}"/>
    <cellStyle name="Celkem 2 2 5" xfId="388" xr:uid="{00000000-0005-0000-0000-000028010000}"/>
    <cellStyle name="Celkem 2 2 6" xfId="389" xr:uid="{00000000-0005-0000-0000-000029010000}"/>
    <cellStyle name="Celkem 2 2 7" xfId="390" xr:uid="{00000000-0005-0000-0000-00002A010000}"/>
    <cellStyle name="Celkem 2 2 8" xfId="391" xr:uid="{00000000-0005-0000-0000-00002B010000}"/>
    <cellStyle name="Celkem 2 2 9" xfId="392" xr:uid="{00000000-0005-0000-0000-00002C010000}"/>
    <cellStyle name="CELKEM 2 3" xfId="393" xr:uid="{00000000-0005-0000-0000-00002D010000}"/>
    <cellStyle name="Celkem 2 4" xfId="394" xr:uid="{00000000-0005-0000-0000-00002E010000}"/>
    <cellStyle name="Celkem 2 5" xfId="395" xr:uid="{00000000-0005-0000-0000-00002F010000}"/>
    <cellStyle name="Celkem 2 6" xfId="396" xr:uid="{00000000-0005-0000-0000-000030010000}"/>
    <cellStyle name="Celkem 2 7" xfId="397" xr:uid="{00000000-0005-0000-0000-000031010000}"/>
    <cellStyle name="Celkem 2 8" xfId="398" xr:uid="{00000000-0005-0000-0000-000032010000}"/>
    <cellStyle name="Celkem 2 9" xfId="399" xr:uid="{00000000-0005-0000-0000-000033010000}"/>
    <cellStyle name="CELKEM 3" xfId="400" xr:uid="{00000000-0005-0000-0000-000034010000}"/>
    <cellStyle name="ColLevel_1_BE (2)" xfId="401" xr:uid="{00000000-0005-0000-0000-000035010000}"/>
    <cellStyle name="Comma [0]_!!!GO" xfId="402" xr:uid="{00000000-0005-0000-0000-000036010000}"/>
    <cellStyle name="Comma_!!!GO" xfId="403" xr:uid="{00000000-0005-0000-0000-000037010000}"/>
    <cellStyle name="Copied" xfId="404" xr:uid="{00000000-0005-0000-0000-000038010000}"/>
    <cellStyle name="Copied 2" xfId="405" xr:uid="{00000000-0005-0000-0000-000039010000}"/>
    <cellStyle name="Copied 3" xfId="406" xr:uid="{00000000-0005-0000-0000-00003A010000}"/>
    <cellStyle name="Copied_110310_Výkazy CEPS 10_13062011" xfId="407" xr:uid="{00000000-0005-0000-0000-00003B010000}"/>
    <cellStyle name="COST1" xfId="408" xr:uid="{00000000-0005-0000-0000-00003C010000}"/>
    <cellStyle name="COST1 2" xfId="409" xr:uid="{00000000-0005-0000-0000-00003D010000}"/>
    <cellStyle name="COST1 3" xfId="410" xr:uid="{00000000-0005-0000-0000-00003E010000}"/>
    <cellStyle name="COST1_110310_Výkazy CEPS 10_13062011" xfId="411" xr:uid="{00000000-0005-0000-0000-00003F010000}"/>
    <cellStyle name="Currency [0]_!!!GO" xfId="412" xr:uid="{00000000-0005-0000-0000-000040010000}"/>
    <cellStyle name="Currency_!!!GO" xfId="413" xr:uid="{00000000-0005-0000-0000-000041010000}"/>
    <cellStyle name="ČÁRKA 2" xfId="414" xr:uid="{00000000-0005-0000-0000-000042010000}"/>
    <cellStyle name="ČÁRKA 2 2" xfId="415" xr:uid="{00000000-0005-0000-0000-000043010000}"/>
    <cellStyle name="ČÁRKA 2 3" xfId="416" xr:uid="{00000000-0005-0000-0000-000044010000}"/>
    <cellStyle name="ČEPS" xfId="417" xr:uid="{00000000-0005-0000-0000-000045010000}"/>
    <cellStyle name="ČEPS chybně" xfId="418" xr:uid="{00000000-0005-0000-0000-000046010000}"/>
    <cellStyle name="ČEPS neutrální" xfId="419" xr:uid="{00000000-0005-0000-0000-000047010000}"/>
    <cellStyle name="ČEPS správně" xfId="420" xr:uid="{00000000-0005-0000-0000-000048010000}"/>
    <cellStyle name="Date" xfId="421" xr:uid="{00000000-0005-0000-0000-000049010000}"/>
    <cellStyle name="Date 2" xfId="422" xr:uid="{00000000-0005-0000-0000-00004A010000}"/>
    <cellStyle name="Date 3" xfId="423" xr:uid="{00000000-0005-0000-0000-00004B010000}"/>
    <cellStyle name="Date_110310_Výkazy CEPS 10_13062011" xfId="424" xr:uid="{00000000-0005-0000-0000-00004C010000}"/>
    <cellStyle name="Datum" xfId="70" xr:uid="{00000000-0005-0000-0000-00004D010000}"/>
    <cellStyle name="DATUM 2" xfId="425" xr:uid="{00000000-0005-0000-0000-00004E010000}"/>
    <cellStyle name="DATUM 2 2" xfId="426" xr:uid="{00000000-0005-0000-0000-00004F010000}"/>
    <cellStyle name="DATUM 2 3" xfId="427" xr:uid="{00000000-0005-0000-0000-000050010000}"/>
    <cellStyle name="Emphasis 1" xfId="428" xr:uid="{00000000-0005-0000-0000-000051010000}"/>
    <cellStyle name="Emphasis 2" xfId="429" xr:uid="{00000000-0005-0000-0000-000052010000}"/>
    <cellStyle name="Emphasis 3" xfId="430" xr:uid="{00000000-0005-0000-0000-000053010000}"/>
    <cellStyle name="Entered" xfId="431" xr:uid="{00000000-0005-0000-0000-000054010000}"/>
    <cellStyle name="Entered 2" xfId="432" xr:uid="{00000000-0005-0000-0000-000055010000}"/>
    <cellStyle name="Entered 3" xfId="433" xr:uid="{00000000-0005-0000-0000-000056010000}"/>
    <cellStyle name="Entered_110310_Výkazy CEPS 10_13062011" xfId="434" xr:uid="{00000000-0005-0000-0000-000057010000}"/>
    <cellStyle name="F2" xfId="71" xr:uid="{00000000-0005-0000-0000-000058010000}"/>
    <cellStyle name="F3" xfId="72" xr:uid="{00000000-0005-0000-0000-000059010000}"/>
    <cellStyle name="F4" xfId="73" xr:uid="{00000000-0005-0000-0000-00005A010000}"/>
    <cellStyle name="F5" xfId="74" xr:uid="{00000000-0005-0000-0000-00005B010000}"/>
    <cellStyle name="F6" xfId="75" xr:uid="{00000000-0005-0000-0000-00005C010000}"/>
    <cellStyle name="F7" xfId="76" xr:uid="{00000000-0005-0000-0000-00005D010000}"/>
    <cellStyle name="F8" xfId="77" xr:uid="{00000000-0005-0000-0000-00005E010000}"/>
    <cellStyle name="Finanční0" xfId="78" xr:uid="{00000000-0005-0000-0000-00005F010000}"/>
    <cellStyle name="Fixed" xfId="16" xr:uid="{00000000-0005-0000-0000-000060010000}"/>
    <cellStyle name="Grey" xfId="435" xr:uid="{00000000-0005-0000-0000-000061010000}"/>
    <cellStyle name="Header1" xfId="436" xr:uid="{00000000-0005-0000-0000-000062010000}"/>
    <cellStyle name="Header2" xfId="437" xr:uid="{00000000-0005-0000-0000-000063010000}"/>
    <cellStyle name="Header2 2" xfId="438" xr:uid="{00000000-0005-0000-0000-000064010000}"/>
    <cellStyle name="Header2 2 2" xfId="439" xr:uid="{00000000-0005-0000-0000-000065010000}"/>
    <cellStyle name="Header2 2 3" xfId="440" xr:uid="{00000000-0005-0000-0000-000066010000}"/>
    <cellStyle name="Header2 2 4" xfId="441" xr:uid="{00000000-0005-0000-0000-000067010000}"/>
    <cellStyle name="Header2 2 5" xfId="442" xr:uid="{00000000-0005-0000-0000-000068010000}"/>
    <cellStyle name="Header2 2 6" xfId="443" xr:uid="{00000000-0005-0000-0000-000069010000}"/>
    <cellStyle name="Header2 2 7" xfId="444" xr:uid="{00000000-0005-0000-0000-00006A010000}"/>
    <cellStyle name="Header2 2 8" xfId="445" xr:uid="{00000000-0005-0000-0000-00006B010000}"/>
    <cellStyle name="Header2 3" xfId="446" xr:uid="{00000000-0005-0000-0000-00006C010000}"/>
    <cellStyle name="Header2 3 2" xfId="447" xr:uid="{00000000-0005-0000-0000-00006D010000}"/>
    <cellStyle name="Header2 3 3" xfId="448" xr:uid="{00000000-0005-0000-0000-00006E010000}"/>
    <cellStyle name="Header2 3 4" xfId="449" xr:uid="{00000000-0005-0000-0000-00006F010000}"/>
    <cellStyle name="Header2 3 5" xfId="450" xr:uid="{00000000-0005-0000-0000-000070010000}"/>
    <cellStyle name="Header2 3 6" xfId="451" xr:uid="{00000000-0005-0000-0000-000071010000}"/>
    <cellStyle name="Header2 3 7" xfId="452" xr:uid="{00000000-0005-0000-0000-000072010000}"/>
    <cellStyle name="Header2 3 8" xfId="453" xr:uid="{00000000-0005-0000-0000-000073010000}"/>
    <cellStyle name="HEADING1" xfId="79" xr:uid="{00000000-0005-0000-0000-000074010000}"/>
    <cellStyle name="HEADING2" xfId="80" xr:uid="{00000000-0005-0000-0000-000075010000}"/>
    <cellStyle name="Hypertextový odkaz 2" xfId="4" xr:uid="{00000000-0005-0000-0000-000076010000}"/>
    <cellStyle name="Chybně 2" xfId="454" xr:uid="{00000000-0005-0000-0000-000077010000}"/>
    <cellStyle name="Input [yellow]" xfId="455" xr:uid="{00000000-0005-0000-0000-000078010000}"/>
    <cellStyle name="Input [yellow] 2" xfId="456" xr:uid="{00000000-0005-0000-0000-000079010000}"/>
    <cellStyle name="Input [yellow] 2 10" xfId="457" xr:uid="{00000000-0005-0000-0000-00007A010000}"/>
    <cellStyle name="Input [yellow] 2 2" xfId="458" xr:uid="{00000000-0005-0000-0000-00007B010000}"/>
    <cellStyle name="Input [yellow] 2 3" xfId="459" xr:uid="{00000000-0005-0000-0000-00007C010000}"/>
    <cellStyle name="Input [yellow] 2 4" xfId="460" xr:uid="{00000000-0005-0000-0000-00007D010000}"/>
    <cellStyle name="Input [yellow] 2 5" xfId="461" xr:uid="{00000000-0005-0000-0000-00007E010000}"/>
    <cellStyle name="Input [yellow] 2 6" xfId="462" xr:uid="{00000000-0005-0000-0000-00007F010000}"/>
    <cellStyle name="Input [yellow] 2 7" xfId="463" xr:uid="{00000000-0005-0000-0000-000080010000}"/>
    <cellStyle name="Input [yellow] 2 8" xfId="464" xr:uid="{00000000-0005-0000-0000-000081010000}"/>
    <cellStyle name="Input [yellow] 2 9" xfId="465" xr:uid="{00000000-0005-0000-0000-000082010000}"/>
    <cellStyle name="Input [yellow] 3" xfId="466" xr:uid="{00000000-0005-0000-0000-000083010000}"/>
    <cellStyle name="Input [yellow] 3 10" xfId="467" xr:uid="{00000000-0005-0000-0000-000084010000}"/>
    <cellStyle name="Input [yellow] 3 2" xfId="468" xr:uid="{00000000-0005-0000-0000-000085010000}"/>
    <cellStyle name="Input [yellow] 3 3" xfId="469" xr:uid="{00000000-0005-0000-0000-000086010000}"/>
    <cellStyle name="Input [yellow] 3 4" xfId="470" xr:uid="{00000000-0005-0000-0000-000087010000}"/>
    <cellStyle name="Input [yellow] 3 5" xfId="471" xr:uid="{00000000-0005-0000-0000-000088010000}"/>
    <cellStyle name="Input [yellow] 3 6" xfId="472" xr:uid="{00000000-0005-0000-0000-000089010000}"/>
    <cellStyle name="Input [yellow] 3 7" xfId="473" xr:uid="{00000000-0005-0000-0000-00008A010000}"/>
    <cellStyle name="Input [yellow] 3 8" xfId="474" xr:uid="{00000000-0005-0000-0000-00008B010000}"/>
    <cellStyle name="Input [yellow] 3 9" xfId="475" xr:uid="{00000000-0005-0000-0000-00008C010000}"/>
    <cellStyle name="Input Cells" xfId="476" xr:uid="{00000000-0005-0000-0000-00008D010000}"/>
    <cellStyle name="Input Cells 2" xfId="477" xr:uid="{00000000-0005-0000-0000-00008E010000}"/>
    <cellStyle name="Input Cells 3" xfId="478" xr:uid="{00000000-0005-0000-0000-00008F010000}"/>
    <cellStyle name="Input Cells_110310_Výkazy CEPS 10_13062011" xfId="479" xr:uid="{00000000-0005-0000-0000-000090010000}"/>
    <cellStyle name="Kontrolní buňka 2" xfId="480" xr:uid="{00000000-0005-0000-0000-000091010000}"/>
    <cellStyle name="Linked Cells" xfId="481" xr:uid="{00000000-0005-0000-0000-000092010000}"/>
    <cellStyle name="Linked Cells 2" xfId="482" xr:uid="{00000000-0005-0000-0000-000093010000}"/>
    <cellStyle name="Linked Cells 3" xfId="483" xr:uid="{00000000-0005-0000-0000-000094010000}"/>
    <cellStyle name="Linked Cells_110310_Výkazy CEPS 10_13062011" xfId="484" xr:uid="{00000000-0005-0000-0000-000095010000}"/>
    <cellStyle name="MĚNA 2" xfId="485" xr:uid="{00000000-0005-0000-0000-000096010000}"/>
    <cellStyle name="MĚNA 2 2" xfId="486" xr:uid="{00000000-0005-0000-0000-000097010000}"/>
    <cellStyle name="MĚNA 2 3" xfId="487" xr:uid="{00000000-0005-0000-0000-000098010000}"/>
    <cellStyle name="Měna0" xfId="81" xr:uid="{00000000-0005-0000-0000-000099010000}"/>
    <cellStyle name="Milliers [0]_!!!GO" xfId="488" xr:uid="{00000000-0005-0000-0000-00009A010000}"/>
    <cellStyle name="Milliers_!!!GO" xfId="489" xr:uid="{00000000-0005-0000-0000-00009B010000}"/>
    <cellStyle name="Monétaire [0]_!!!GO" xfId="490" xr:uid="{00000000-0005-0000-0000-00009C010000}"/>
    <cellStyle name="Monétaire_!!!GO" xfId="491" xr:uid="{00000000-0005-0000-0000-00009D010000}"/>
    <cellStyle name="Nadpis 1 2" xfId="492" xr:uid="{00000000-0005-0000-0000-00009E010000}"/>
    <cellStyle name="Nadpis 2 2" xfId="493" xr:uid="{00000000-0005-0000-0000-00009F010000}"/>
    <cellStyle name="Nadpis 3 2" xfId="494" xr:uid="{00000000-0005-0000-0000-0000A0010000}"/>
    <cellStyle name="Nadpis 4 2" xfId="495" xr:uid="{00000000-0005-0000-0000-0000A1010000}"/>
    <cellStyle name="Nadpis malý" xfId="496" xr:uid="{00000000-0005-0000-0000-0000A2010000}"/>
    <cellStyle name="NADPIS1" xfId="497" xr:uid="{00000000-0005-0000-0000-0000A3010000}"/>
    <cellStyle name="NADPIS1 2" xfId="498" xr:uid="{00000000-0005-0000-0000-0000A4010000}"/>
    <cellStyle name="NADPIS1 2 2" xfId="499" xr:uid="{00000000-0005-0000-0000-0000A5010000}"/>
    <cellStyle name="NADPIS1 2 3" xfId="500" xr:uid="{00000000-0005-0000-0000-0000A6010000}"/>
    <cellStyle name="NADPIS2" xfId="501" xr:uid="{00000000-0005-0000-0000-0000A7010000}"/>
    <cellStyle name="NADPIS2 2" xfId="502" xr:uid="{00000000-0005-0000-0000-0000A8010000}"/>
    <cellStyle name="NADPIS2 2 2" xfId="503" xr:uid="{00000000-0005-0000-0000-0000A9010000}"/>
    <cellStyle name="NADPIS2 2 3" xfId="504" xr:uid="{00000000-0005-0000-0000-0000AA010000}"/>
    <cellStyle name="Název 2" xfId="505" xr:uid="{00000000-0005-0000-0000-0000AB010000}"/>
    <cellStyle name="Neutrální 2" xfId="506" xr:uid="{00000000-0005-0000-0000-0000AC010000}"/>
    <cellStyle name="Neutrální 3" xfId="507" xr:uid="{00000000-0005-0000-0000-0000AD010000}"/>
    <cellStyle name="New Times Roman" xfId="508" xr:uid="{00000000-0005-0000-0000-0000AE010000}"/>
    <cellStyle name="New Times Roman 2" xfId="509" xr:uid="{00000000-0005-0000-0000-0000AF010000}"/>
    <cellStyle name="New Times Roman 3" xfId="510" xr:uid="{00000000-0005-0000-0000-0000B0010000}"/>
    <cellStyle name="New Times Roman_110310_Výkazy CEPS 10_13062011" xfId="511" xr:uid="{00000000-0005-0000-0000-0000B1010000}"/>
    <cellStyle name="Normal - Style1" xfId="512" xr:uid="{00000000-0005-0000-0000-0000B3010000}"/>
    <cellStyle name="Normal - Style1 2" xfId="513" xr:uid="{00000000-0005-0000-0000-0000B4010000}"/>
    <cellStyle name="Normal - Style1 3" xfId="514" xr:uid="{00000000-0005-0000-0000-0000B5010000}"/>
    <cellStyle name="Normal - Style1_110310_Výkazy CEPS 10_13062011" xfId="515" xr:uid="{00000000-0005-0000-0000-0000B6010000}"/>
    <cellStyle name="normal 2" xfId="516" xr:uid="{00000000-0005-0000-0000-0000B7010000}"/>
    <cellStyle name="Normal_!!!GO" xfId="517" xr:uid="{00000000-0005-0000-0000-0000B8010000}"/>
    <cellStyle name="Normální" xfId="0" builtinId="0"/>
    <cellStyle name="Normální 10" xfId="58" xr:uid="{00000000-0005-0000-0000-0000BA010000}"/>
    <cellStyle name="Normální 10 2" xfId="518" xr:uid="{00000000-0005-0000-0000-0000BB010000}"/>
    <cellStyle name="Normální 11" xfId="68" xr:uid="{00000000-0005-0000-0000-0000BC010000}"/>
    <cellStyle name="Normální 11 2" xfId="519" xr:uid="{00000000-0005-0000-0000-0000BD010000}"/>
    <cellStyle name="Normální 11 3" xfId="520" xr:uid="{00000000-0005-0000-0000-0000BE010000}"/>
    <cellStyle name="Normální 11 4" xfId="521" xr:uid="{00000000-0005-0000-0000-0000BF010000}"/>
    <cellStyle name="Normální 11 5" xfId="522" xr:uid="{00000000-0005-0000-0000-0000C0010000}"/>
    <cellStyle name="Normální 11 6" xfId="523" xr:uid="{00000000-0005-0000-0000-0000C1010000}"/>
    <cellStyle name="Normální 12" xfId="87" xr:uid="{00000000-0005-0000-0000-0000C2010000}"/>
    <cellStyle name="Normální 12 2" xfId="524" xr:uid="{00000000-0005-0000-0000-0000C3010000}"/>
    <cellStyle name="Normální 13" xfId="93" xr:uid="{00000000-0005-0000-0000-0000C4010000}"/>
    <cellStyle name="Normální 13 2" xfId="525" xr:uid="{00000000-0005-0000-0000-0000C5010000}"/>
    <cellStyle name="Normální 14" xfId="526" xr:uid="{00000000-0005-0000-0000-0000C6010000}"/>
    <cellStyle name="Normální 14 2" xfId="527" xr:uid="{00000000-0005-0000-0000-0000C7010000}"/>
    <cellStyle name="Normální 15" xfId="528" xr:uid="{00000000-0005-0000-0000-0000C8010000}"/>
    <cellStyle name="Normální 15 2" xfId="529" xr:uid="{00000000-0005-0000-0000-0000C9010000}"/>
    <cellStyle name="Normální 16" xfId="530" xr:uid="{00000000-0005-0000-0000-0000CA010000}"/>
    <cellStyle name="Normální 17" xfId="531" xr:uid="{00000000-0005-0000-0000-0000CB010000}"/>
    <cellStyle name="Normální 18" xfId="532" xr:uid="{00000000-0005-0000-0000-0000CC010000}"/>
    <cellStyle name="Normální 19" xfId="1539" xr:uid="{E19E501E-25F5-44F0-A0D8-331E1CE68E18}"/>
    <cellStyle name="Normální 2" xfId="3" xr:uid="{00000000-0005-0000-0000-0000CD010000}"/>
    <cellStyle name="Normální 2 2" xfId="13" xr:uid="{00000000-0005-0000-0000-0000CE010000}"/>
    <cellStyle name="Normální 2 2 2" xfId="15" xr:uid="{00000000-0005-0000-0000-0000CF010000}"/>
    <cellStyle name="Normální 2 2 3" xfId="533" xr:uid="{00000000-0005-0000-0000-0000D0010000}"/>
    <cellStyle name="Normální 2 2 4" xfId="534" xr:uid="{00000000-0005-0000-0000-0000D1010000}"/>
    <cellStyle name="Normální 2 3" xfId="19" xr:uid="{00000000-0005-0000-0000-0000D2010000}"/>
    <cellStyle name="normální 2 4" xfId="535" xr:uid="{00000000-0005-0000-0000-0000D3010000}"/>
    <cellStyle name="Normální 2 5" xfId="536" xr:uid="{00000000-0005-0000-0000-0000D4010000}"/>
    <cellStyle name="Normální 2 6" xfId="537" xr:uid="{00000000-0005-0000-0000-0000D5010000}"/>
    <cellStyle name="Normální 2 7" xfId="1538" xr:uid="{9F3B024C-725E-4E61-B776-9478281E0A98}"/>
    <cellStyle name="normální 2_120301 Výkazy PDS 11" xfId="538" xr:uid="{00000000-0005-0000-0000-0000D6010000}"/>
    <cellStyle name="Normální 3" xfId="6" xr:uid="{00000000-0005-0000-0000-0000D7010000}"/>
    <cellStyle name="Normální 3 2" xfId="539" xr:uid="{00000000-0005-0000-0000-0000D8010000}"/>
    <cellStyle name="Normální 3 2 2" xfId="540" xr:uid="{00000000-0005-0000-0000-0000D9010000}"/>
    <cellStyle name="normální 3 3" xfId="541" xr:uid="{00000000-0005-0000-0000-0000DA010000}"/>
    <cellStyle name="Normální 3 4" xfId="542" xr:uid="{00000000-0005-0000-0000-0000DB010000}"/>
    <cellStyle name="Normální 3 5" xfId="543" xr:uid="{00000000-0005-0000-0000-0000DC010000}"/>
    <cellStyle name="Normální 4" xfId="7" xr:uid="{00000000-0005-0000-0000-0000DD010000}"/>
    <cellStyle name="Normální 4 2" xfId="59" xr:uid="{00000000-0005-0000-0000-0000DE010000}"/>
    <cellStyle name="Normální 4 2 2" xfId="544" xr:uid="{00000000-0005-0000-0000-0000DF010000}"/>
    <cellStyle name="Normální 4 2 3" xfId="545" xr:uid="{00000000-0005-0000-0000-0000E0010000}"/>
    <cellStyle name="Normální 5" xfId="14" xr:uid="{00000000-0005-0000-0000-0000E1010000}"/>
    <cellStyle name="Normální 5 2" xfId="17" xr:uid="{00000000-0005-0000-0000-0000E2010000}"/>
    <cellStyle name="Normální 5 2 2" xfId="62" xr:uid="{00000000-0005-0000-0000-0000E3010000}"/>
    <cellStyle name="Normální 5 3" xfId="53" xr:uid="{00000000-0005-0000-0000-0000E4010000}"/>
    <cellStyle name="Normální 5 4" xfId="61" xr:uid="{00000000-0005-0000-0000-0000E5010000}"/>
    <cellStyle name="Normální 6" xfId="18" xr:uid="{00000000-0005-0000-0000-0000E6010000}"/>
    <cellStyle name="Normální 6 2" xfId="64" xr:uid="{00000000-0005-0000-0000-0000E7010000}"/>
    <cellStyle name="Normální 6 3" xfId="546" xr:uid="{00000000-0005-0000-0000-0000E8010000}"/>
    <cellStyle name="Normální 7" xfId="54" xr:uid="{00000000-0005-0000-0000-0000E9010000}"/>
    <cellStyle name="Normální 7 2" xfId="57" xr:uid="{00000000-0005-0000-0000-0000EA010000}"/>
    <cellStyle name="Normální 7 3" xfId="65" xr:uid="{00000000-0005-0000-0000-0000EB010000}"/>
    <cellStyle name="Normální 8" xfId="55" xr:uid="{00000000-0005-0000-0000-0000EC010000}"/>
    <cellStyle name="Normální 8 2" xfId="66" xr:uid="{00000000-0005-0000-0000-0000ED010000}"/>
    <cellStyle name="Normální 9" xfId="56" xr:uid="{00000000-0005-0000-0000-0000EE010000}"/>
    <cellStyle name="Normální 9 2" xfId="67" xr:uid="{00000000-0005-0000-0000-0000EF010000}"/>
    <cellStyle name="Normální 9 3" xfId="94" xr:uid="{00000000-0005-0000-0000-0000F0010000}"/>
    <cellStyle name="Normální 91" xfId="547" xr:uid="{00000000-0005-0000-0000-0000F1010000}"/>
    <cellStyle name="normální_13710424" xfId="82" xr:uid="{00000000-0005-0000-0000-0000F2010000}"/>
    <cellStyle name="normální_22-T1 navazující na účetnictví_Příloha 5_22 (15-11-11) _změnaJN" xfId="91" xr:uid="{00000000-0005-0000-0000-0000F3010000}"/>
    <cellStyle name="normální_22-T2_Příloha 5_22 (14-10-11)JN" xfId="92" xr:uid="{00000000-0005-0000-0000-0000F4010000}"/>
    <cellStyle name="normální_Makroekon" xfId="83" xr:uid="{00000000-0005-0000-0000-0000F5010000}"/>
    <cellStyle name="O…‹aO‚e [0.00]_Region Orders (2)" xfId="548" xr:uid="{00000000-0005-0000-0000-0000F6010000}"/>
    <cellStyle name="O…‹aO‚e_Region Orders (2)" xfId="549" xr:uid="{00000000-0005-0000-0000-0000F7010000}"/>
    <cellStyle name="per.style" xfId="550" xr:uid="{00000000-0005-0000-0000-0000F8010000}"/>
    <cellStyle name="per.style 2" xfId="551" xr:uid="{00000000-0005-0000-0000-0000F9010000}"/>
    <cellStyle name="per.style 3" xfId="552" xr:uid="{00000000-0005-0000-0000-0000FA010000}"/>
    <cellStyle name="per.style_110310_Výkazy CEPS 10_13062011" xfId="553" xr:uid="{00000000-0005-0000-0000-0000FB010000}"/>
    <cellStyle name="Percent [2]" xfId="554" xr:uid="{00000000-0005-0000-0000-0000FC010000}"/>
    <cellStyle name="Percent [2] 2" xfId="555" xr:uid="{00000000-0005-0000-0000-0000FD010000}"/>
    <cellStyle name="Percent [2] 3" xfId="556" xr:uid="{00000000-0005-0000-0000-0000FE010000}"/>
    <cellStyle name="Pevný" xfId="84" xr:uid="{00000000-0005-0000-0000-0000FF010000}"/>
    <cellStyle name="PEVNÝ 2" xfId="557" xr:uid="{00000000-0005-0000-0000-000000020000}"/>
    <cellStyle name="PEVNÝ 2 2" xfId="558" xr:uid="{00000000-0005-0000-0000-000001020000}"/>
    <cellStyle name="PEVNÝ 2 3" xfId="559" xr:uid="{00000000-0005-0000-0000-000002020000}"/>
    <cellStyle name="Poznámka 2" xfId="560" xr:uid="{00000000-0005-0000-0000-000003020000}"/>
    <cellStyle name="Poznámka 2 10" xfId="561" xr:uid="{00000000-0005-0000-0000-000004020000}"/>
    <cellStyle name="Poznámka 2 11" xfId="562" xr:uid="{00000000-0005-0000-0000-000005020000}"/>
    <cellStyle name="Poznámka 2 12" xfId="563" xr:uid="{00000000-0005-0000-0000-000006020000}"/>
    <cellStyle name="Poznámka 2 2" xfId="564" xr:uid="{00000000-0005-0000-0000-000007020000}"/>
    <cellStyle name="Poznámka 2 2 10" xfId="565" xr:uid="{00000000-0005-0000-0000-000008020000}"/>
    <cellStyle name="Poznámka 2 2 2" xfId="566" xr:uid="{00000000-0005-0000-0000-000009020000}"/>
    <cellStyle name="Poznámka 2 2 3" xfId="567" xr:uid="{00000000-0005-0000-0000-00000A020000}"/>
    <cellStyle name="Poznámka 2 2 4" xfId="568" xr:uid="{00000000-0005-0000-0000-00000B020000}"/>
    <cellStyle name="Poznámka 2 2 5" xfId="569" xr:uid="{00000000-0005-0000-0000-00000C020000}"/>
    <cellStyle name="Poznámka 2 2 6" xfId="570" xr:uid="{00000000-0005-0000-0000-00000D020000}"/>
    <cellStyle name="Poznámka 2 2 7" xfId="571" xr:uid="{00000000-0005-0000-0000-00000E020000}"/>
    <cellStyle name="Poznámka 2 2 8" xfId="572" xr:uid="{00000000-0005-0000-0000-00000F020000}"/>
    <cellStyle name="Poznámka 2 2 9" xfId="573" xr:uid="{00000000-0005-0000-0000-000010020000}"/>
    <cellStyle name="Poznámka 2 3" xfId="574" xr:uid="{00000000-0005-0000-0000-000011020000}"/>
    <cellStyle name="Poznámka 2 3 10" xfId="575" xr:uid="{00000000-0005-0000-0000-000012020000}"/>
    <cellStyle name="Poznámka 2 3 2" xfId="576" xr:uid="{00000000-0005-0000-0000-000013020000}"/>
    <cellStyle name="Poznámka 2 3 3" xfId="577" xr:uid="{00000000-0005-0000-0000-000014020000}"/>
    <cellStyle name="Poznámka 2 3 4" xfId="578" xr:uid="{00000000-0005-0000-0000-000015020000}"/>
    <cellStyle name="Poznámka 2 3 5" xfId="579" xr:uid="{00000000-0005-0000-0000-000016020000}"/>
    <cellStyle name="Poznámka 2 3 6" xfId="580" xr:uid="{00000000-0005-0000-0000-000017020000}"/>
    <cellStyle name="Poznámka 2 3 7" xfId="581" xr:uid="{00000000-0005-0000-0000-000018020000}"/>
    <cellStyle name="Poznámka 2 3 8" xfId="582" xr:uid="{00000000-0005-0000-0000-000019020000}"/>
    <cellStyle name="Poznámka 2 3 9" xfId="583" xr:uid="{00000000-0005-0000-0000-00001A020000}"/>
    <cellStyle name="Poznámka 2 4" xfId="584" xr:uid="{00000000-0005-0000-0000-00001B020000}"/>
    <cellStyle name="Poznámka 2 5" xfId="585" xr:uid="{00000000-0005-0000-0000-00001C020000}"/>
    <cellStyle name="Poznámka 2 6" xfId="586" xr:uid="{00000000-0005-0000-0000-00001D020000}"/>
    <cellStyle name="Poznámka 2 7" xfId="587" xr:uid="{00000000-0005-0000-0000-00001E020000}"/>
    <cellStyle name="Poznámka 2 8" xfId="588" xr:uid="{00000000-0005-0000-0000-00001F020000}"/>
    <cellStyle name="Poznámka 2 9" xfId="589" xr:uid="{00000000-0005-0000-0000-000020020000}"/>
    <cellStyle name="pricing" xfId="590" xr:uid="{00000000-0005-0000-0000-000021020000}"/>
    <cellStyle name="pricing 2" xfId="591" xr:uid="{00000000-0005-0000-0000-000022020000}"/>
    <cellStyle name="procent 2" xfId="592" xr:uid="{00000000-0005-0000-0000-000023020000}"/>
    <cellStyle name="procent 2 2" xfId="593" xr:uid="{00000000-0005-0000-0000-000024020000}"/>
    <cellStyle name="Procenta" xfId="1" builtinId="5"/>
    <cellStyle name="Procenta 2" xfId="5" xr:uid="{00000000-0005-0000-0000-000026020000}"/>
    <cellStyle name="Procenta 2 2" xfId="8" xr:uid="{00000000-0005-0000-0000-000027020000}"/>
    <cellStyle name="Procenta 2 3" xfId="60" xr:uid="{00000000-0005-0000-0000-000028020000}"/>
    <cellStyle name="Procenta 2 4" xfId="594" xr:uid="{00000000-0005-0000-0000-000029020000}"/>
    <cellStyle name="Procenta 2 5" xfId="595" xr:uid="{00000000-0005-0000-0000-00002A020000}"/>
    <cellStyle name="Procenta 3" xfId="63" xr:uid="{00000000-0005-0000-0000-00002B020000}"/>
    <cellStyle name="Procenta 3 2" xfId="88" xr:uid="{00000000-0005-0000-0000-00002C020000}"/>
    <cellStyle name="Procenta 4" xfId="596" xr:uid="{00000000-0005-0000-0000-00002D020000}"/>
    <cellStyle name="Propojená buňka 2" xfId="597" xr:uid="{00000000-0005-0000-0000-00002E020000}"/>
    <cellStyle name="PSChar" xfId="598" xr:uid="{00000000-0005-0000-0000-00002F020000}"/>
    <cellStyle name="PSChar 2" xfId="599" xr:uid="{00000000-0005-0000-0000-000030020000}"/>
    <cellStyle name="PSChar 3" xfId="600" xr:uid="{00000000-0005-0000-0000-000031020000}"/>
    <cellStyle name="RevList" xfId="601" xr:uid="{00000000-0005-0000-0000-000032020000}"/>
    <cellStyle name="RevList 2" xfId="602" xr:uid="{00000000-0005-0000-0000-000033020000}"/>
    <cellStyle name="RevList 3" xfId="603" xr:uid="{00000000-0005-0000-0000-000034020000}"/>
    <cellStyle name="RevList_110310_Výkazy CEPS 10_13062011" xfId="604" xr:uid="{00000000-0005-0000-0000-000035020000}"/>
    <cellStyle name="RowLevel_1_BE (2)" xfId="605" xr:uid="{00000000-0005-0000-0000-000036020000}"/>
    <cellStyle name="SAPBEXaggData" xfId="9" xr:uid="{00000000-0005-0000-0000-000037020000}"/>
    <cellStyle name="SAPBEXaggData 10" xfId="606" xr:uid="{00000000-0005-0000-0000-000038020000}"/>
    <cellStyle name="SAPBEXaggData 11" xfId="607" xr:uid="{00000000-0005-0000-0000-000039020000}"/>
    <cellStyle name="SAPBEXaggData 2" xfId="608" xr:uid="{00000000-0005-0000-0000-00003A020000}"/>
    <cellStyle name="SAPBEXaggData 2 10" xfId="609" xr:uid="{00000000-0005-0000-0000-00003B020000}"/>
    <cellStyle name="SAPBEXaggData 2 11" xfId="610" xr:uid="{00000000-0005-0000-0000-00003C020000}"/>
    <cellStyle name="SAPBEXaggData 2 2" xfId="611" xr:uid="{00000000-0005-0000-0000-00003D020000}"/>
    <cellStyle name="SAPBEXaggData 2 3" xfId="612" xr:uid="{00000000-0005-0000-0000-00003E020000}"/>
    <cellStyle name="SAPBEXaggData 2 4" xfId="613" xr:uid="{00000000-0005-0000-0000-00003F020000}"/>
    <cellStyle name="SAPBEXaggData 2 5" xfId="614" xr:uid="{00000000-0005-0000-0000-000040020000}"/>
    <cellStyle name="SAPBEXaggData 2 6" xfId="615" xr:uid="{00000000-0005-0000-0000-000041020000}"/>
    <cellStyle name="SAPBEXaggData 2 7" xfId="616" xr:uid="{00000000-0005-0000-0000-000042020000}"/>
    <cellStyle name="SAPBEXaggData 2 8" xfId="617" xr:uid="{00000000-0005-0000-0000-000043020000}"/>
    <cellStyle name="SAPBEXaggData 2 9" xfId="618" xr:uid="{00000000-0005-0000-0000-000044020000}"/>
    <cellStyle name="SAPBEXaggData 3" xfId="619" xr:uid="{00000000-0005-0000-0000-000045020000}"/>
    <cellStyle name="SAPBEXaggData 4" xfId="620" xr:uid="{00000000-0005-0000-0000-000046020000}"/>
    <cellStyle name="SAPBEXaggData 5" xfId="621" xr:uid="{00000000-0005-0000-0000-000047020000}"/>
    <cellStyle name="SAPBEXaggData 6" xfId="622" xr:uid="{00000000-0005-0000-0000-000048020000}"/>
    <cellStyle name="SAPBEXaggData 7" xfId="623" xr:uid="{00000000-0005-0000-0000-000049020000}"/>
    <cellStyle name="SAPBEXaggData 8" xfId="624" xr:uid="{00000000-0005-0000-0000-00004A020000}"/>
    <cellStyle name="SAPBEXaggData 9" xfId="625" xr:uid="{00000000-0005-0000-0000-00004B020000}"/>
    <cellStyle name="SAPBEXaggDataEmph" xfId="20" xr:uid="{00000000-0005-0000-0000-00004C020000}"/>
    <cellStyle name="SAPBEXaggDataEmph 10" xfId="626" xr:uid="{00000000-0005-0000-0000-00004D020000}"/>
    <cellStyle name="SAPBEXaggDataEmph 11" xfId="627" xr:uid="{00000000-0005-0000-0000-00004E020000}"/>
    <cellStyle name="SAPBEXaggDataEmph 12" xfId="628" xr:uid="{00000000-0005-0000-0000-00004F020000}"/>
    <cellStyle name="SAPBEXaggDataEmph 2" xfId="629" xr:uid="{00000000-0005-0000-0000-000050020000}"/>
    <cellStyle name="SAPBEXaggDataEmph 2 10" xfId="630" xr:uid="{00000000-0005-0000-0000-000051020000}"/>
    <cellStyle name="SAPBEXaggDataEmph 2 2" xfId="631" xr:uid="{00000000-0005-0000-0000-000052020000}"/>
    <cellStyle name="SAPBEXaggDataEmph 2 3" xfId="632" xr:uid="{00000000-0005-0000-0000-000053020000}"/>
    <cellStyle name="SAPBEXaggDataEmph 2 4" xfId="633" xr:uid="{00000000-0005-0000-0000-000054020000}"/>
    <cellStyle name="SAPBEXaggDataEmph 2 5" xfId="634" xr:uid="{00000000-0005-0000-0000-000055020000}"/>
    <cellStyle name="SAPBEXaggDataEmph 2 6" xfId="635" xr:uid="{00000000-0005-0000-0000-000056020000}"/>
    <cellStyle name="SAPBEXaggDataEmph 2 7" xfId="636" xr:uid="{00000000-0005-0000-0000-000057020000}"/>
    <cellStyle name="SAPBEXaggDataEmph 2 8" xfId="637" xr:uid="{00000000-0005-0000-0000-000058020000}"/>
    <cellStyle name="SAPBEXaggDataEmph 2 9" xfId="638" xr:uid="{00000000-0005-0000-0000-000059020000}"/>
    <cellStyle name="SAPBEXaggDataEmph 3" xfId="639" xr:uid="{00000000-0005-0000-0000-00005A020000}"/>
    <cellStyle name="SAPBEXaggDataEmph 4" xfId="640" xr:uid="{00000000-0005-0000-0000-00005B020000}"/>
    <cellStyle name="SAPBEXaggDataEmph 5" xfId="641" xr:uid="{00000000-0005-0000-0000-00005C020000}"/>
    <cellStyle name="SAPBEXaggDataEmph 6" xfId="642" xr:uid="{00000000-0005-0000-0000-00005D020000}"/>
    <cellStyle name="SAPBEXaggDataEmph 7" xfId="643" xr:uid="{00000000-0005-0000-0000-00005E020000}"/>
    <cellStyle name="SAPBEXaggDataEmph 8" xfId="644" xr:uid="{00000000-0005-0000-0000-00005F020000}"/>
    <cellStyle name="SAPBEXaggDataEmph 9" xfId="645" xr:uid="{00000000-0005-0000-0000-000060020000}"/>
    <cellStyle name="SAPBEXaggItem" xfId="10" xr:uid="{00000000-0005-0000-0000-000061020000}"/>
    <cellStyle name="SAPBEXaggItem 10" xfId="646" xr:uid="{00000000-0005-0000-0000-000062020000}"/>
    <cellStyle name="SAPBEXaggItem 11" xfId="647" xr:uid="{00000000-0005-0000-0000-000063020000}"/>
    <cellStyle name="SAPBEXaggItem 2" xfId="648" xr:uid="{00000000-0005-0000-0000-000064020000}"/>
    <cellStyle name="SAPBEXaggItem 2 10" xfId="649" xr:uid="{00000000-0005-0000-0000-000065020000}"/>
    <cellStyle name="SAPBEXaggItem 2 11" xfId="650" xr:uid="{00000000-0005-0000-0000-000066020000}"/>
    <cellStyle name="SAPBEXaggItem 2 2" xfId="651" xr:uid="{00000000-0005-0000-0000-000067020000}"/>
    <cellStyle name="SAPBEXaggItem 2 3" xfId="652" xr:uid="{00000000-0005-0000-0000-000068020000}"/>
    <cellStyle name="SAPBEXaggItem 2 4" xfId="653" xr:uid="{00000000-0005-0000-0000-000069020000}"/>
    <cellStyle name="SAPBEXaggItem 2 5" xfId="654" xr:uid="{00000000-0005-0000-0000-00006A020000}"/>
    <cellStyle name="SAPBEXaggItem 2 6" xfId="655" xr:uid="{00000000-0005-0000-0000-00006B020000}"/>
    <cellStyle name="SAPBEXaggItem 2 7" xfId="656" xr:uid="{00000000-0005-0000-0000-00006C020000}"/>
    <cellStyle name="SAPBEXaggItem 2 8" xfId="657" xr:uid="{00000000-0005-0000-0000-00006D020000}"/>
    <cellStyle name="SAPBEXaggItem 2 9" xfId="658" xr:uid="{00000000-0005-0000-0000-00006E020000}"/>
    <cellStyle name="SAPBEXaggItem 3" xfId="659" xr:uid="{00000000-0005-0000-0000-00006F020000}"/>
    <cellStyle name="SAPBEXaggItem 4" xfId="660" xr:uid="{00000000-0005-0000-0000-000070020000}"/>
    <cellStyle name="SAPBEXaggItem 5" xfId="661" xr:uid="{00000000-0005-0000-0000-000071020000}"/>
    <cellStyle name="SAPBEXaggItem 6" xfId="662" xr:uid="{00000000-0005-0000-0000-000072020000}"/>
    <cellStyle name="SAPBEXaggItem 7" xfId="663" xr:uid="{00000000-0005-0000-0000-000073020000}"/>
    <cellStyle name="SAPBEXaggItem 8" xfId="664" xr:uid="{00000000-0005-0000-0000-000074020000}"/>
    <cellStyle name="SAPBEXaggItem 9" xfId="665" xr:uid="{00000000-0005-0000-0000-000075020000}"/>
    <cellStyle name="SAPBEXaggItemX" xfId="21" xr:uid="{00000000-0005-0000-0000-000076020000}"/>
    <cellStyle name="SAPBEXaggItemX 10" xfId="666" xr:uid="{00000000-0005-0000-0000-000077020000}"/>
    <cellStyle name="SAPBEXaggItemX 11" xfId="667" xr:uid="{00000000-0005-0000-0000-000078020000}"/>
    <cellStyle name="SAPBEXaggItemX 12" xfId="668" xr:uid="{00000000-0005-0000-0000-000079020000}"/>
    <cellStyle name="SAPBEXaggItemX 2" xfId="669" xr:uid="{00000000-0005-0000-0000-00007A020000}"/>
    <cellStyle name="SAPBEXaggItemX 2 10" xfId="670" xr:uid="{00000000-0005-0000-0000-00007B020000}"/>
    <cellStyle name="SAPBEXaggItemX 2 2" xfId="671" xr:uid="{00000000-0005-0000-0000-00007C020000}"/>
    <cellStyle name="SAPBEXaggItemX 2 3" xfId="672" xr:uid="{00000000-0005-0000-0000-00007D020000}"/>
    <cellStyle name="SAPBEXaggItemX 2 4" xfId="673" xr:uid="{00000000-0005-0000-0000-00007E020000}"/>
    <cellStyle name="SAPBEXaggItemX 2 5" xfId="674" xr:uid="{00000000-0005-0000-0000-00007F020000}"/>
    <cellStyle name="SAPBEXaggItemX 2 6" xfId="675" xr:uid="{00000000-0005-0000-0000-000080020000}"/>
    <cellStyle name="SAPBEXaggItemX 2 7" xfId="676" xr:uid="{00000000-0005-0000-0000-000081020000}"/>
    <cellStyle name="SAPBEXaggItemX 2 8" xfId="677" xr:uid="{00000000-0005-0000-0000-000082020000}"/>
    <cellStyle name="SAPBEXaggItemX 2 9" xfId="678" xr:uid="{00000000-0005-0000-0000-000083020000}"/>
    <cellStyle name="SAPBEXaggItemX 3" xfId="679" xr:uid="{00000000-0005-0000-0000-000084020000}"/>
    <cellStyle name="SAPBEXaggItemX 4" xfId="680" xr:uid="{00000000-0005-0000-0000-000085020000}"/>
    <cellStyle name="SAPBEXaggItemX 5" xfId="681" xr:uid="{00000000-0005-0000-0000-000086020000}"/>
    <cellStyle name="SAPBEXaggItemX 6" xfId="682" xr:uid="{00000000-0005-0000-0000-000087020000}"/>
    <cellStyle name="SAPBEXaggItemX 7" xfId="683" xr:uid="{00000000-0005-0000-0000-000088020000}"/>
    <cellStyle name="SAPBEXaggItemX 8" xfId="684" xr:uid="{00000000-0005-0000-0000-000089020000}"/>
    <cellStyle name="SAPBEXaggItemX 9" xfId="685" xr:uid="{00000000-0005-0000-0000-00008A020000}"/>
    <cellStyle name="SAPBEXexcBad7" xfId="22" xr:uid="{00000000-0005-0000-0000-00008B020000}"/>
    <cellStyle name="SAPBEXexcBad7 10" xfId="686" xr:uid="{00000000-0005-0000-0000-00008C020000}"/>
    <cellStyle name="SAPBEXexcBad7 11" xfId="687" xr:uid="{00000000-0005-0000-0000-00008D020000}"/>
    <cellStyle name="SAPBEXexcBad7 12" xfId="688" xr:uid="{00000000-0005-0000-0000-00008E020000}"/>
    <cellStyle name="SAPBEXexcBad7 2" xfId="689" xr:uid="{00000000-0005-0000-0000-00008F020000}"/>
    <cellStyle name="SAPBEXexcBad7 2 10" xfId="690" xr:uid="{00000000-0005-0000-0000-000090020000}"/>
    <cellStyle name="SAPBEXexcBad7 2 2" xfId="691" xr:uid="{00000000-0005-0000-0000-000091020000}"/>
    <cellStyle name="SAPBEXexcBad7 2 3" xfId="692" xr:uid="{00000000-0005-0000-0000-000092020000}"/>
    <cellStyle name="SAPBEXexcBad7 2 4" xfId="693" xr:uid="{00000000-0005-0000-0000-000093020000}"/>
    <cellStyle name="SAPBEXexcBad7 2 5" xfId="694" xr:uid="{00000000-0005-0000-0000-000094020000}"/>
    <cellStyle name="SAPBEXexcBad7 2 6" xfId="695" xr:uid="{00000000-0005-0000-0000-000095020000}"/>
    <cellStyle name="SAPBEXexcBad7 2 7" xfId="696" xr:uid="{00000000-0005-0000-0000-000096020000}"/>
    <cellStyle name="SAPBEXexcBad7 2 8" xfId="697" xr:uid="{00000000-0005-0000-0000-000097020000}"/>
    <cellStyle name="SAPBEXexcBad7 2 9" xfId="698" xr:uid="{00000000-0005-0000-0000-000098020000}"/>
    <cellStyle name="SAPBEXexcBad7 3" xfId="699" xr:uid="{00000000-0005-0000-0000-000099020000}"/>
    <cellStyle name="SAPBEXexcBad7 4" xfId="700" xr:uid="{00000000-0005-0000-0000-00009A020000}"/>
    <cellStyle name="SAPBEXexcBad7 5" xfId="701" xr:uid="{00000000-0005-0000-0000-00009B020000}"/>
    <cellStyle name="SAPBEXexcBad7 6" xfId="702" xr:uid="{00000000-0005-0000-0000-00009C020000}"/>
    <cellStyle name="SAPBEXexcBad7 7" xfId="703" xr:uid="{00000000-0005-0000-0000-00009D020000}"/>
    <cellStyle name="SAPBEXexcBad7 8" xfId="704" xr:uid="{00000000-0005-0000-0000-00009E020000}"/>
    <cellStyle name="SAPBEXexcBad7 9" xfId="705" xr:uid="{00000000-0005-0000-0000-00009F020000}"/>
    <cellStyle name="SAPBEXexcBad8" xfId="23" xr:uid="{00000000-0005-0000-0000-0000A0020000}"/>
    <cellStyle name="SAPBEXexcBad8 10" xfId="706" xr:uid="{00000000-0005-0000-0000-0000A1020000}"/>
    <cellStyle name="SAPBEXexcBad8 11" xfId="707" xr:uid="{00000000-0005-0000-0000-0000A2020000}"/>
    <cellStyle name="SAPBEXexcBad8 12" xfId="708" xr:uid="{00000000-0005-0000-0000-0000A3020000}"/>
    <cellStyle name="SAPBEXexcBad8 2" xfId="709" xr:uid="{00000000-0005-0000-0000-0000A4020000}"/>
    <cellStyle name="SAPBEXexcBad8 2 10" xfId="710" xr:uid="{00000000-0005-0000-0000-0000A5020000}"/>
    <cellStyle name="SAPBEXexcBad8 2 2" xfId="711" xr:uid="{00000000-0005-0000-0000-0000A6020000}"/>
    <cellStyle name="SAPBEXexcBad8 2 3" xfId="712" xr:uid="{00000000-0005-0000-0000-0000A7020000}"/>
    <cellStyle name="SAPBEXexcBad8 2 4" xfId="713" xr:uid="{00000000-0005-0000-0000-0000A8020000}"/>
    <cellStyle name="SAPBEXexcBad8 2 5" xfId="714" xr:uid="{00000000-0005-0000-0000-0000A9020000}"/>
    <cellStyle name="SAPBEXexcBad8 2 6" xfId="715" xr:uid="{00000000-0005-0000-0000-0000AA020000}"/>
    <cellStyle name="SAPBEXexcBad8 2 7" xfId="716" xr:uid="{00000000-0005-0000-0000-0000AB020000}"/>
    <cellStyle name="SAPBEXexcBad8 2 8" xfId="717" xr:uid="{00000000-0005-0000-0000-0000AC020000}"/>
    <cellStyle name="SAPBEXexcBad8 2 9" xfId="718" xr:uid="{00000000-0005-0000-0000-0000AD020000}"/>
    <cellStyle name="SAPBEXexcBad8 3" xfId="719" xr:uid="{00000000-0005-0000-0000-0000AE020000}"/>
    <cellStyle name="SAPBEXexcBad8 4" xfId="720" xr:uid="{00000000-0005-0000-0000-0000AF020000}"/>
    <cellStyle name="SAPBEXexcBad8 5" xfId="721" xr:uid="{00000000-0005-0000-0000-0000B0020000}"/>
    <cellStyle name="SAPBEXexcBad8 6" xfId="722" xr:uid="{00000000-0005-0000-0000-0000B1020000}"/>
    <cellStyle name="SAPBEXexcBad8 7" xfId="723" xr:uid="{00000000-0005-0000-0000-0000B2020000}"/>
    <cellStyle name="SAPBEXexcBad8 8" xfId="724" xr:uid="{00000000-0005-0000-0000-0000B3020000}"/>
    <cellStyle name="SAPBEXexcBad8 9" xfId="725" xr:uid="{00000000-0005-0000-0000-0000B4020000}"/>
    <cellStyle name="SAPBEXexcBad9" xfId="24" xr:uid="{00000000-0005-0000-0000-0000B5020000}"/>
    <cellStyle name="SAPBEXexcBad9 10" xfId="726" xr:uid="{00000000-0005-0000-0000-0000B6020000}"/>
    <cellStyle name="SAPBEXexcBad9 11" xfId="727" xr:uid="{00000000-0005-0000-0000-0000B7020000}"/>
    <cellStyle name="SAPBEXexcBad9 12" xfId="728" xr:uid="{00000000-0005-0000-0000-0000B8020000}"/>
    <cellStyle name="SAPBEXexcBad9 2" xfId="729" xr:uid="{00000000-0005-0000-0000-0000B9020000}"/>
    <cellStyle name="SAPBEXexcBad9 2 10" xfId="730" xr:uid="{00000000-0005-0000-0000-0000BA020000}"/>
    <cellStyle name="SAPBEXexcBad9 2 2" xfId="731" xr:uid="{00000000-0005-0000-0000-0000BB020000}"/>
    <cellStyle name="SAPBEXexcBad9 2 3" xfId="732" xr:uid="{00000000-0005-0000-0000-0000BC020000}"/>
    <cellStyle name="SAPBEXexcBad9 2 4" xfId="733" xr:uid="{00000000-0005-0000-0000-0000BD020000}"/>
    <cellStyle name="SAPBEXexcBad9 2 5" xfId="734" xr:uid="{00000000-0005-0000-0000-0000BE020000}"/>
    <cellStyle name="SAPBEXexcBad9 2 6" xfId="735" xr:uid="{00000000-0005-0000-0000-0000BF020000}"/>
    <cellStyle name="SAPBEXexcBad9 2 7" xfId="736" xr:uid="{00000000-0005-0000-0000-0000C0020000}"/>
    <cellStyle name="SAPBEXexcBad9 2 8" xfId="737" xr:uid="{00000000-0005-0000-0000-0000C1020000}"/>
    <cellStyle name="SAPBEXexcBad9 2 9" xfId="738" xr:uid="{00000000-0005-0000-0000-0000C2020000}"/>
    <cellStyle name="SAPBEXexcBad9 3" xfId="739" xr:uid="{00000000-0005-0000-0000-0000C3020000}"/>
    <cellStyle name="SAPBEXexcBad9 4" xfId="740" xr:uid="{00000000-0005-0000-0000-0000C4020000}"/>
    <cellStyle name="SAPBEXexcBad9 5" xfId="741" xr:uid="{00000000-0005-0000-0000-0000C5020000}"/>
    <cellStyle name="SAPBEXexcBad9 6" xfId="742" xr:uid="{00000000-0005-0000-0000-0000C6020000}"/>
    <cellStyle name="SAPBEXexcBad9 7" xfId="743" xr:uid="{00000000-0005-0000-0000-0000C7020000}"/>
    <cellStyle name="SAPBEXexcBad9 8" xfId="744" xr:uid="{00000000-0005-0000-0000-0000C8020000}"/>
    <cellStyle name="SAPBEXexcBad9 9" xfId="745" xr:uid="{00000000-0005-0000-0000-0000C9020000}"/>
    <cellStyle name="SAPBEXexcCritical4" xfId="25" xr:uid="{00000000-0005-0000-0000-0000CA020000}"/>
    <cellStyle name="SAPBEXexcCritical4 10" xfId="746" xr:uid="{00000000-0005-0000-0000-0000CB020000}"/>
    <cellStyle name="SAPBEXexcCritical4 11" xfId="747" xr:uid="{00000000-0005-0000-0000-0000CC020000}"/>
    <cellStyle name="SAPBEXexcCritical4 12" xfId="748" xr:uid="{00000000-0005-0000-0000-0000CD020000}"/>
    <cellStyle name="SAPBEXexcCritical4 2" xfId="749" xr:uid="{00000000-0005-0000-0000-0000CE020000}"/>
    <cellStyle name="SAPBEXexcCritical4 2 10" xfId="750" xr:uid="{00000000-0005-0000-0000-0000CF020000}"/>
    <cellStyle name="SAPBEXexcCritical4 2 2" xfId="751" xr:uid="{00000000-0005-0000-0000-0000D0020000}"/>
    <cellStyle name="SAPBEXexcCritical4 2 3" xfId="752" xr:uid="{00000000-0005-0000-0000-0000D1020000}"/>
    <cellStyle name="SAPBEXexcCritical4 2 4" xfId="753" xr:uid="{00000000-0005-0000-0000-0000D2020000}"/>
    <cellStyle name="SAPBEXexcCritical4 2 5" xfId="754" xr:uid="{00000000-0005-0000-0000-0000D3020000}"/>
    <cellStyle name="SAPBEXexcCritical4 2 6" xfId="755" xr:uid="{00000000-0005-0000-0000-0000D4020000}"/>
    <cellStyle name="SAPBEXexcCritical4 2 7" xfId="756" xr:uid="{00000000-0005-0000-0000-0000D5020000}"/>
    <cellStyle name="SAPBEXexcCritical4 2 8" xfId="757" xr:uid="{00000000-0005-0000-0000-0000D6020000}"/>
    <cellStyle name="SAPBEXexcCritical4 2 9" xfId="758" xr:uid="{00000000-0005-0000-0000-0000D7020000}"/>
    <cellStyle name="SAPBEXexcCritical4 3" xfId="759" xr:uid="{00000000-0005-0000-0000-0000D8020000}"/>
    <cellStyle name="SAPBEXexcCritical4 4" xfId="760" xr:uid="{00000000-0005-0000-0000-0000D9020000}"/>
    <cellStyle name="SAPBEXexcCritical4 5" xfId="761" xr:uid="{00000000-0005-0000-0000-0000DA020000}"/>
    <cellStyle name="SAPBEXexcCritical4 6" xfId="762" xr:uid="{00000000-0005-0000-0000-0000DB020000}"/>
    <cellStyle name="SAPBEXexcCritical4 7" xfId="763" xr:uid="{00000000-0005-0000-0000-0000DC020000}"/>
    <cellStyle name="SAPBEXexcCritical4 8" xfId="764" xr:uid="{00000000-0005-0000-0000-0000DD020000}"/>
    <cellStyle name="SAPBEXexcCritical4 9" xfId="765" xr:uid="{00000000-0005-0000-0000-0000DE020000}"/>
    <cellStyle name="SAPBEXexcCritical5" xfId="26" xr:uid="{00000000-0005-0000-0000-0000DF020000}"/>
    <cellStyle name="SAPBEXexcCritical5 10" xfId="766" xr:uid="{00000000-0005-0000-0000-0000E0020000}"/>
    <cellStyle name="SAPBEXexcCritical5 11" xfId="767" xr:uid="{00000000-0005-0000-0000-0000E1020000}"/>
    <cellStyle name="SAPBEXexcCritical5 12" xfId="768" xr:uid="{00000000-0005-0000-0000-0000E2020000}"/>
    <cellStyle name="SAPBEXexcCritical5 2" xfId="769" xr:uid="{00000000-0005-0000-0000-0000E3020000}"/>
    <cellStyle name="SAPBEXexcCritical5 2 10" xfId="770" xr:uid="{00000000-0005-0000-0000-0000E4020000}"/>
    <cellStyle name="SAPBEXexcCritical5 2 2" xfId="771" xr:uid="{00000000-0005-0000-0000-0000E5020000}"/>
    <cellStyle name="SAPBEXexcCritical5 2 3" xfId="772" xr:uid="{00000000-0005-0000-0000-0000E6020000}"/>
    <cellStyle name="SAPBEXexcCritical5 2 4" xfId="773" xr:uid="{00000000-0005-0000-0000-0000E7020000}"/>
    <cellStyle name="SAPBEXexcCritical5 2 5" xfId="774" xr:uid="{00000000-0005-0000-0000-0000E8020000}"/>
    <cellStyle name="SAPBEXexcCritical5 2 6" xfId="775" xr:uid="{00000000-0005-0000-0000-0000E9020000}"/>
    <cellStyle name="SAPBEXexcCritical5 2 7" xfId="776" xr:uid="{00000000-0005-0000-0000-0000EA020000}"/>
    <cellStyle name="SAPBEXexcCritical5 2 8" xfId="777" xr:uid="{00000000-0005-0000-0000-0000EB020000}"/>
    <cellStyle name="SAPBEXexcCritical5 2 9" xfId="778" xr:uid="{00000000-0005-0000-0000-0000EC020000}"/>
    <cellStyle name="SAPBEXexcCritical5 3" xfId="779" xr:uid="{00000000-0005-0000-0000-0000ED020000}"/>
    <cellStyle name="SAPBEXexcCritical5 4" xfId="780" xr:uid="{00000000-0005-0000-0000-0000EE020000}"/>
    <cellStyle name="SAPBEXexcCritical5 5" xfId="781" xr:uid="{00000000-0005-0000-0000-0000EF020000}"/>
    <cellStyle name="SAPBEXexcCritical5 6" xfId="782" xr:uid="{00000000-0005-0000-0000-0000F0020000}"/>
    <cellStyle name="SAPBEXexcCritical5 7" xfId="783" xr:uid="{00000000-0005-0000-0000-0000F1020000}"/>
    <cellStyle name="SAPBEXexcCritical5 8" xfId="784" xr:uid="{00000000-0005-0000-0000-0000F2020000}"/>
    <cellStyle name="SAPBEXexcCritical5 9" xfId="785" xr:uid="{00000000-0005-0000-0000-0000F3020000}"/>
    <cellStyle name="SAPBEXexcCritical6" xfId="27" xr:uid="{00000000-0005-0000-0000-0000F4020000}"/>
    <cellStyle name="SAPBEXexcCritical6 10" xfId="786" xr:uid="{00000000-0005-0000-0000-0000F5020000}"/>
    <cellStyle name="SAPBEXexcCritical6 11" xfId="787" xr:uid="{00000000-0005-0000-0000-0000F6020000}"/>
    <cellStyle name="SAPBEXexcCritical6 12" xfId="788" xr:uid="{00000000-0005-0000-0000-0000F7020000}"/>
    <cellStyle name="SAPBEXexcCritical6 2" xfId="789" xr:uid="{00000000-0005-0000-0000-0000F8020000}"/>
    <cellStyle name="SAPBEXexcCritical6 2 10" xfId="790" xr:uid="{00000000-0005-0000-0000-0000F9020000}"/>
    <cellStyle name="SAPBEXexcCritical6 2 2" xfId="791" xr:uid="{00000000-0005-0000-0000-0000FA020000}"/>
    <cellStyle name="SAPBEXexcCritical6 2 3" xfId="792" xr:uid="{00000000-0005-0000-0000-0000FB020000}"/>
    <cellStyle name="SAPBEXexcCritical6 2 4" xfId="793" xr:uid="{00000000-0005-0000-0000-0000FC020000}"/>
    <cellStyle name="SAPBEXexcCritical6 2 5" xfId="794" xr:uid="{00000000-0005-0000-0000-0000FD020000}"/>
    <cellStyle name="SAPBEXexcCritical6 2 6" xfId="795" xr:uid="{00000000-0005-0000-0000-0000FE020000}"/>
    <cellStyle name="SAPBEXexcCritical6 2 7" xfId="796" xr:uid="{00000000-0005-0000-0000-0000FF020000}"/>
    <cellStyle name="SAPBEXexcCritical6 2 8" xfId="797" xr:uid="{00000000-0005-0000-0000-000000030000}"/>
    <cellStyle name="SAPBEXexcCritical6 2 9" xfId="798" xr:uid="{00000000-0005-0000-0000-000001030000}"/>
    <cellStyle name="SAPBEXexcCritical6 3" xfId="799" xr:uid="{00000000-0005-0000-0000-000002030000}"/>
    <cellStyle name="SAPBEXexcCritical6 4" xfId="800" xr:uid="{00000000-0005-0000-0000-000003030000}"/>
    <cellStyle name="SAPBEXexcCritical6 5" xfId="801" xr:uid="{00000000-0005-0000-0000-000004030000}"/>
    <cellStyle name="SAPBEXexcCritical6 6" xfId="802" xr:uid="{00000000-0005-0000-0000-000005030000}"/>
    <cellStyle name="SAPBEXexcCritical6 7" xfId="803" xr:uid="{00000000-0005-0000-0000-000006030000}"/>
    <cellStyle name="SAPBEXexcCritical6 8" xfId="804" xr:uid="{00000000-0005-0000-0000-000007030000}"/>
    <cellStyle name="SAPBEXexcCritical6 9" xfId="805" xr:uid="{00000000-0005-0000-0000-000008030000}"/>
    <cellStyle name="SAPBEXexcGood1" xfId="28" xr:uid="{00000000-0005-0000-0000-000009030000}"/>
    <cellStyle name="SAPBEXexcGood1 10" xfId="806" xr:uid="{00000000-0005-0000-0000-00000A030000}"/>
    <cellStyle name="SAPBEXexcGood1 11" xfId="807" xr:uid="{00000000-0005-0000-0000-00000B030000}"/>
    <cellStyle name="SAPBEXexcGood1 12" xfId="808" xr:uid="{00000000-0005-0000-0000-00000C030000}"/>
    <cellStyle name="SAPBEXexcGood1 2" xfId="809" xr:uid="{00000000-0005-0000-0000-00000D030000}"/>
    <cellStyle name="SAPBEXexcGood1 2 10" xfId="810" xr:uid="{00000000-0005-0000-0000-00000E030000}"/>
    <cellStyle name="SAPBEXexcGood1 2 2" xfId="811" xr:uid="{00000000-0005-0000-0000-00000F030000}"/>
    <cellStyle name="SAPBEXexcGood1 2 3" xfId="812" xr:uid="{00000000-0005-0000-0000-000010030000}"/>
    <cellStyle name="SAPBEXexcGood1 2 4" xfId="813" xr:uid="{00000000-0005-0000-0000-000011030000}"/>
    <cellStyle name="SAPBEXexcGood1 2 5" xfId="814" xr:uid="{00000000-0005-0000-0000-000012030000}"/>
    <cellStyle name="SAPBEXexcGood1 2 6" xfId="815" xr:uid="{00000000-0005-0000-0000-000013030000}"/>
    <cellStyle name="SAPBEXexcGood1 2 7" xfId="816" xr:uid="{00000000-0005-0000-0000-000014030000}"/>
    <cellStyle name="SAPBEXexcGood1 2 8" xfId="817" xr:uid="{00000000-0005-0000-0000-000015030000}"/>
    <cellStyle name="SAPBEXexcGood1 2 9" xfId="818" xr:uid="{00000000-0005-0000-0000-000016030000}"/>
    <cellStyle name="SAPBEXexcGood1 3" xfId="819" xr:uid="{00000000-0005-0000-0000-000017030000}"/>
    <cellStyle name="SAPBEXexcGood1 4" xfId="820" xr:uid="{00000000-0005-0000-0000-000018030000}"/>
    <cellStyle name="SAPBEXexcGood1 5" xfId="821" xr:uid="{00000000-0005-0000-0000-000019030000}"/>
    <cellStyle name="SAPBEXexcGood1 6" xfId="822" xr:uid="{00000000-0005-0000-0000-00001A030000}"/>
    <cellStyle name="SAPBEXexcGood1 7" xfId="823" xr:uid="{00000000-0005-0000-0000-00001B030000}"/>
    <cellStyle name="SAPBEXexcGood1 8" xfId="824" xr:uid="{00000000-0005-0000-0000-00001C030000}"/>
    <cellStyle name="SAPBEXexcGood1 9" xfId="825" xr:uid="{00000000-0005-0000-0000-00001D030000}"/>
    <cellStyle name="SAPBEXexcGood2" xfId="29" xr:uid="{00000000-0005-0000-0000-00001E030000}"/>
    <cellStyle name="SAPBEXexcGood2 10" xfId="826" xr:uid="{00000000-0005-0000-0000-00001F030000}"/>
    <cellStyle name="SAPBEXexcGood2 11" xfId="827" xr:uid="{00000000-0005-0000-0000-000020030000}"/>
    <cellStyle name="SAPBEXexcGood2 12" xfId="828" xr:uid="{00000000-0005-0000-0000-000021030000}"/>
    <cellStyle name="SAPBEXexcGood2 2" xfId="829" xr:uid="{00000000-0005-0000-0000-000022030000}"/>
    <cellStyle name="SAPBEXexcGood2 2 10" xfId="830" xr:uid="{00000000-0005-0000-0000-000023030000}"/>
    <cellStyle name="SAPBEXexcGood2 2 2" xfId="831" xr:uid="{00000000-0005-0000-0000-000024030000}"/>
    <cellStyle name="SAPBEXexcGood2 2 3" xfId="832" xr:uid="{00000000-0005-0000-0000-000025030000}"/>
    <cellStyle name="SAPBEXexcGood2 2 4" xfId="833" xr:uid="{00000000-0005-0000-0000-000026030000}"/>
    <cellStyle name="SAPBEXexcGood2 2 5" xfId="834" xr:uid="{00000000-0005-0000-0000-000027030000}"/>
    <cellStyle name="SAPBEXexcGood2 2 6" xfId="835" xr:uid="{00000000-0005-0000-0000-000028030000}"/>
    <cellStyle name="SAPBEXexcGood2 2 7" xfId="836" xr:uid="{00000000-0005-0000-0000-000029030000}"/>
    <cellStyle name="SAPBEXexcGood2 2 8" xfId="837" xr:uid="{00000000-0005-0000-0000-00002A030000}"/>
    <cellStyle name="SAPBEXexcGood2 2 9" xfId="838" xr:uid="{00000000-0005-0000-0000-00002B030000}"/>
    <cellStyle name="SAPBEXexcGood2 3" xfId="839" xr:uid="{00000000-0005-0000-0000-00002C030000}"/>
    <cellStyle name="SAPBEXexcGood2 4" xfId="840" xr:uid="{00000000-0005-0000-0000-00002D030000}"/>
    <cellStyle name="SAPBEXexcGood2 5" xfId="841" xr:uid="{00000000-0005-0000-0000-00002E030000}"/>
    <cellStyle name="SAPBEXexcGood2 6" xfId="842" xr:uid="{00000000-0005-0000-0000-00002F030000}"/>
    <cellStyle name="SAPBEXexcGood2 7" xfId="843" xr:uid="{00000000-0005-0000-0000-000030030000}"/>
    <cellStyle name="SAPBEXexcGood2 8" xfId="844" xr:uid="{00000000-0005-0000-0000-000031030000}"/>
    <cellStyle name="SAPBEXexcGood2 9" xfId="845" xr:uid="{00000000-0005-0000-0000-000032030000}"/>
    <cellStyle name="SAPBEXexcGood3" xfId="30" xr:uid="{00000000-0005-0000-0000-000033030000}"/>
    <cellStyle name="SAPBEXexcGood3 10" xfId="846" xr:uid="{00000000-0005-0000-0000-000034030000}"/>
    <cellStyle name="SAPBEXexcGood3 11" xfId="847" xr:uid="{00000000-0005-0000-0000-000035030000}"/>
    <cellStyle name="SAPBEXexcGood3 12" xfId="848" xr:uid="{00000000-0005-0000-0000-000036030000}"/>
    <cellStyle name="SAPBEXexcGood3 2" xfId="849" xr:uid="{00000000-0005-0000-0000-000037030000}"/>
    <cellStyle name="SAPBEXexcGood3 2 10" xfId="850" xr:uid="{00000000-0005-0000-0000-000038030000}"/>
    <cellStyle name="SAPBEXexcGood3 2 2" xfId="851" xr:uid="{00000000-0005-0000-0000-000039030000}"/>
    <cellStyle name="SAPBEXexcGood3 2 3" xfId="852" xr:uid="{00000000-0005-0000-0000-00003A030000}"/>
    <cellStyle name="SAPBEXexcGood3 2 4" xfId="853" xr:uid="{00000000-0005-0000-0000-00003B030000}"/>
    <cellStyle name="SAPBEXexcGood3 2 5" xfId="854" xr:uid="{00000000-0005-0000-0000-00003C030000}"/>
    <cellStyle name="SAPBEXexcGood3 2 6" xfId="855" xr:uid="{00000000-0005-0000-0000-00003D030000}"/>
    <cellStyle name="SAPBEXexcGood3 2 7" xfId="856" xr:uid="{00000000-0005-0000-0000-00003E030000}"/>
    <cellStyle name="SAPBEXexcGood3 2 8" xfId="857" xr:uid="{00000000-0005-0000-0000-00003F030000}"/>
    <cellStyle name="SAPBEXexcGood3 2 9" xfId="858" xr:uid="{00000000-0005-0000-0000-000040030000}"/>
    <cellStyle name="SAPBEXexcGood3 3" xfId="859" xr:uid="{00000000-0005-0000-0000-000041030000}"/>
    <cellStyle name="SAPBEXexcGood3 4" xfId="860" xr:uid="{00000000-0005-0000-0000-000042030000}"/>
    <cellStyle name="SAPBEXexcGood3 5" xfId="861" xr:uid="{00000000-0005-0000-0000-000043030000}"/>
    <cellStyle name="SAPBEXexcGood3 6" xfId="862" xr:uid="{00000000-0005-0000-0000-000044030000}"/>
    <cellStyle name="SAPBEXexcGood3 7" xfId="863" xr:uid="{00000000-0005-0000-0000-000045030000}"/>
    <cellStyle name="SAPBEXexcGood3 8" xfId="864" xr:uid="{00000000-0005-0000-0000-000046030000}"/>
    <cellStyle name="SAPBEXexcGood3 9" xfId="865" xr:uid="{00000000-0005-0000-0000-000047030000}"/>
    <cellStyle name="SAPBEXfilterDrill" xfId="31" xr:uid="{00000000-0005-0000-0000-000048030000}"/>
    <cellStyle name="SAPBEXfilterDrill 10" xfId="866" xr:uid="{00000000-0005-0000-0000-000049030000}"/>
    <cellStyle name="SAPBEXfilterDrill 11" xfId="867" xr:uid="{00000000-0005-0000-0000-00004A030000}"/>
    <cellStyle name="SAPBEXfilterDrill 12" xfId="868" xr:uid="{00000000-0005-0000-0000-00004B030000}"/>
    <cellStyle name="SAPBEXfilterDrill 2" xfId="869" xr:uid="{00000000-0005-0000-0000-00004C030000}"/>
    <cellStyle name="SAPBEXfilterDrill 2 10" xfId="870" xr:uid="{00000000-0005-0000-0000-00004D030000}"/>
    <cellStyle name="SAPBEXfilterDrill 2 2" xfId="871" xr:uid="{00000000-0005-0000-0000-00004E030000}"/>
    <cellStyle name="SAPBEXfilterDrill 2 3" xfId="872" xr:uid="{00000000-0005-0000-0000-00004F030000}"/>
    <cellStyle name="SAPBEXfilterDrill 2 4" xfId="873" xr:uid="{00000000-0005-0000-0000-000050030000}"/>
    <cellStyle name="SAPBEXfilterDrill 2 5" xfId="874" xr:uid="{00000000-0005-0000-0000-000051030000}"/>
    <cellStyle name="SAPBEXfilterDrill 2 6" xfId="875" xr:uid="{00000000-0005-0000-0000-000052030000}"/>
    <cellStyle name="SAPBEXfilterDrill 2 7" xfId="876" xr:uid="{00000000-0005-0000-0000-000053030000}"/>
    <cellStyle name="SAPBEXfilterDrill 2 8" xfId="877" xr:uid="{00000000-0005-0000-0000-000054030000}"/>
    <cellStyle name="SAPBEXfilterDrill 2 9" xfId="878" xr:uid="{00000000-0005-0000-0000-000055030000}"/>
    <cellStyle name="SAPBEXfilterDrill 3" xfId="879" xr:uid="{00000000-0005-0000-0000-000056030000}"/>
    <cellStyle name="SAPBEXfilterDrill 4" xfId="880" xr:uid="{00000000-0005-0000-0000-000057030000}"/>
    <cellStyle name="SAPBEXfilterDrill 5" xfId="881" xr:uid="{00000000-0005-0000-0000-000058030000}"/>
    <cellStyle name="SAPBEXfilterDrill 6" xfId="882" xr:uid="{00000000-0005-0000-0000-000059030000}"/>
    <cellStyle name="SAPBEXfilterDrill 7" xfId="883" xr:uid="{00000000-0005-0000-0000-00005A030000}"/>
    <cellStyle name="SAPBEXfilterDrill 8" xfId="884" xr:uid="{00000000-0005-0000-0000-00005B030000}"/>
    <cellStyle name="SAPBEXfilterDrill 9" xfId="885" xr:uid="{00000000-0005-0000-0000-00005C030000}"/>
    <cellStyle name="SAPBEXfilterItem" xfId="32" xr:uid="{00000000-0005-0000-0000-00005D030000}"/>
    <cellStyle name="SAPBEXfilterItem 10" xfId="886" xr:uid="{00000000-0005-0000-0000-00005E030000}"/>
    <cellStyle name="SAPBEXfilterItem 11" xfId="887" xr:uid="{00000000-0005-0000-0000-00005F030000}"/>
    <cellStyle name="SAPBEXfilterItem 12" xfId="888" xr:uid="{00000000-0005-0000-0000-000060030000}"/>
    <cellStyle name="SAPBEXfilterItem 2" xfId="889" xr:uid="{00000000-0005-0000-0000-000061030000}"/>
    <cellStyle name="SAPBEXfilterItem 2 10" xfId="890" xr:uid="{00000000-0005-0000-0000-000062030000}"/>
    <cellStyle name="SAPBEXfilterItem 2 2" xfId="891" xr:uid="{00000000-0005-0000-0000-000063030000}"/>
    <cellStyle name="SAPBEXfilterItem 2 3" xfId="892" xr:uid="{00000000-0005-0000-0000-000064030000}"/>
    <cellStyle name="SAPBEXfilterItem 2 4" xfId="893" xr:uid="{00000000-0005-0000-0000-000065030000}"/>
    <cellStyle name="SAPBEXfilterItem 2 5" xfId="894" xr:uid="{00000000-0005-0000-0000-000066030000}"/>
    <cellStyle name="SAPBEXfilterItem 2 6" xfId="895" xr:uid="{00000000-0005-0000-0000-000067030000}"/>
    <cellStyle name="SAPBEXfilterItem 2 7" xfId="896" xr:uid="{00000000-0005-0000-0000-000068030000}"/>
    <cellStyle name="SAPBEXfilterItem 2 8" xfId="897" xr:uid="{00000000-0005-0000-0000-000069030000}"/>
    <cellStyle name="SAPBEXfilterItem 2 9" xfId="898" xr:uid="{00000000-0005-0000-0000-00006A030000}"/>
    <cellStyle name="SAPBEXfilterItem 3" xfId="899" xr:uid="{00000000-0005-0000-0000-00006B030000}"/>
    <cellStyle name="SAPBEXfilterItem 4" xfId="900" xr:uid="{00000000-0005-0000-0000-00006C030000}"/>
    <cellStyle name="SAPBEXfilterItem 5" xfId="901" xr:uid="{00000000-0005-0000-0000-00006D030000}"/>
    <cellStyle name="SAPBEXfilterItem 6" xfId="902" xr:uid="{00000000-0005-0000-0000-00006E030000}"/>
    <cellStyle name="SAPBEXfilterItem 7" xfId="903" xr:uid="{00000000-0005-0000-0000-00006F030000}"/>
    <cellStyle name="SAPBEXfilterItem 8" xfId="904" xr:uid="{00000000-0005-0000-0000-000070030000}"/>
    <cellStyle name="SAPBEXfilterItem 9" xfId="905" xr:uid="{00000000-0005-0000-0000-000071030000}"/>
    <cellStyle name="SAPBEXfilterText" xfId="33" xr:uid="{00000000-0005-0000-0000-000072030000}"/>
    <cellStyle name="SAPBEXfilterText 10" xfId="906" xr:uid="{00000000-0005-0000-0000-000073030000}"/>
    <cellStyle name="SAPBEXfilterText 11" xfId="907" xr:uid="{00000000-0005-0000-0000-000074030000}"/>
    <cellStyle name="SAPBEXfilterText 12" xfId="908" xr:uid="{00000000-0005-0000-0000-000075030000}"/>
    <cellStyle name="SAPBEXfilterText 2" xfId="909" xr:uid="{00000000-0005-0000-0000-000076030000}"/>
    <cellStyle name="SAPBEXfilterText 2 10" xfId="910" xr:uid="{00000000-0005-0000-0000-000077030000}"/>
    <cellStyle name="SAPBEXfilterText 2 2" xfId="911" xr:uid="{00000000-0005-0000-0000-000078030000}"/>
    <cellStyle name="SAPBEXfilterText 2 3" xfId="912" xr:uid="{00000000-0005-0000-0000-000079030000}"/>
    <cellStyle name="SAPBEXfilterText 2 4" xfId="913" xr:uid="{00000000-0005-0000-0000-00007A030000}"/>
    <cellStyle name="SAPBEXfilterText 2 5" xfId="914" xr:uid="{00000000-0005-0000-0000-00007B030000}"/>
    <cellStyle name="SAPBEXfilterText 2 6" xfId="915" xr:uid="{00000000-0005-0000-0000-00007C030000}"/>
    <cellStyle name="SAPBEXfilterText 2 7" xfId="916" xr:uid="{00000000-0005-0000-0000-00007D030000}"/>
    <cellStyle name="SAPBEXfilterText 2 8" xfId="917" xr:uid="{00000000-0005-0000-0000-00007E030000}"/>
    <cellStyle name="SAPBEXfilterText 2 9" xfId="918" xr:uid="{00000000-0005-0000-0000-00007F030000}"/>
    <cellStyle name="SAPBEXfilterText 3" xfId="919" xr:uid="{00000000-0005-0000-0000-000080030000}"/>
    <cellStyle name="SAPBEXfilterText 4" xfId="920" xr:uid="{00000000-0005-0000-0000-000081030000}"/>
    <cellStyle name="SAPBEXfilterText 5" xfId="921" xr:uid="{00000000-0005-0000-0000-000082030000}"/>
    <cellStyle name="SAPBEXfilterText 6" xfId="922" xr:uid="{00000000-0005-0000-0000-000083030000}"/>
    <cellStyle name="SAPBEXfilterText 7" xfId="923" xr:uid="{00000000-0005-0000-0000-000084030000}"/>
    <cellStyle name="SAPBEXfilterText 8" xfId="924" xr:uid="{00000000-0005-0000-0000-000085030000}"/>
    <cellStyle name="SAPBEXfilterText 9" xfId="925" xr:uid="{00000000-0005-0000-0000-000086030000}"/>
    <cellStyle name="SAPBEXformats" xfId="34" xr:uid="{00000000-0005-0000-0000-000087030000}"/>
    <cellStyle name="SAPBEXformats 10" xfId="926" xr:uid="{00000000-0005-0000-0000-000088030000}"/>
    <cellStyle name="SAPBEXformats 11" xfId="927" xr:uid="{00000000-0005-0000-0000-000089030000}"/>
    <cellStyle name="SAPBEXformats 12" xfId="928" xr:uid="{00000000-0005-0000-0000-00008A030000}"/>
    <cellStyle name="SAPBEXformats 2" xfId="929" xr:uid="{00000000-0005-0000-0000-00008B030000}"/>
    <cellStyle name="SAPBEXformats 2 10" xfId="930" xr:uid="{00000000-0005-0000-0000-00008C030000}"/>
    <cellStyle name="SAPBEXformats 2 2" xfId="931" xr:uid="{00000000-0005-0000-0000-00008D030000}"/>
    <cellStyle name="SAPBEXformats 2 3" xfId="932" xr:uid="{00000000-0005-0000-0000-00008E030000}"/>
    <cellStyle name="SAPBEXformats 2 4" xfId="933" xr:uid="{00000000-0005-0000-0000-00008F030000}"/>
    <cellStyle name="SAPBEXformats 2 5" xfId="934" xr:uid="{00000000-0005-0000-0000-000090030000}"/>
    <cellStyle name="SAPBEXformats 2 6" xfId="935" xr:uid="{00000000-0005-0000-0000-000091030000}"/>
    <cellStyle name="SAPBEXformats 2 7" xfId="936" xr:uid="{00000000-0005-0000-0000-000092030000}"/>
    <cellStyle name="SAPBEXformats 2 8" xfId="937" xr:uid="{00000000-0005-0000-0000-000093030000}"/>
    <cellStyle name="SAPBEXformats 2 9" xfId="938" xr:uid="{00000000-0005-0000-0000-000094030000}"/>
    <cellStyle name="SAPBEXformats 3" xfId="939" xr:uid="{00000000-0005-0000-0000-000095030000}"/>
    <cellStyle name="SAPBEXformats 4" xfId="940" xr:uid="{00000000-0005-0000-0000-000096030000}"/>
    <cellStyle name="SAPBEXformats 5" xfId="941" xr:uid="{00000000-0005-0000-0000-000097030000}"/>
    <cellStyle name="SAPBEXformats 6" xfId="942" xr:uid="{00000000-0005-0000-0000-000098030000}"/>
    <cellStyle name="SAPBEXformats 7" xfId="943" xr:uid="{00000000-0005-0000-0000-000099030000}"/>
    <cellStyle name="SAPBEXformats 8" xfId="944" xr:uid="{00000000-0005-0000-0000-00009A030000}"/>
    <cellStyle name="SAPBEXformats 9" xfId="945" xr:uid="{00000000-0005-0000-0000-00009B030000}"/>
    <cellStyle name="SAPBEXheaderItem" xfId="35" xr:uid="{00000000-0005-0000-0000-00009C030000}"/>
    <cellStyle name="SAPBEXheaderItem 10" xfId="946" xr:uid="{00000000-0005-0000-0000-00009D030000}"/>
    <cellStyle name="SAPBEXheaderItem 11" xfId="947" xr:uid="{00000000-0005-0000-0000-00009E030000}"/>
    <cellStyle name="SAPBEXheaderItem 12" xfId="948" xr:uid="{00000000-0005-0000-0000-00009F030000}"/>
    <cellStyle name="SAPBEXheaderItem 2" xfId="949" xr:uid="{00000000-0005-0000-0000-0000A0030000}"/>
    <cellStyle name="SAPBEXheaderItem 2 10" xfId="950" xr:uid="{00000000-0005-0000-0000-0000A1030000}"/>
    <cellStyle name="SAPBEXheaderItem 2 2" xfId="951" xr:uid="{00000000-0005-0000-0000-0000A2030000}"/>
    <cellStyle name="SAPBEXheaderItem 2 3" xfId="952" xr:uid="{00000000-0005-0000-0000-0000A3030000}"/>
    <cellStyle name="SAPBEXheaderItem 2 4" xfId="953" xr:uid="{00000000-0005-0000-0000-0000A4030000}"/>
    <cellStyle name="SAPBEXheaderItem 2 5" xfId="954" xr:uid="{00000000-0005-0000-0000-0000A5030000}"/>
    <cellStyle name="SAPBEXheaderItem 2 6" xfId="955" xr:uid="{00000000-0005-0000-0000-0000A6030000}"/>
    <cellStyle name="SAPBEXheaderItem 2 7" xfId="956" xr:uid="{00000000-0005-0000-0000-0000A7030000}"/>
    <cellStyle name="SAPBEXheaderItem 2 8" xfId="957" xr:uid="{00000000-0005-0000-0000-0000A8030000}"/>
    <cellStyle name="SAPBEXheaderItem 2 9" xfId="958" xr:uid="{00000000-0005-0000-0000-0000A9030000}"/>
    <cellStyle name="SAPBEXheaderItem 3" xfId="959" xr:uid="{00000000-0005-0000-0000-0000AA030000}"/>
    <cellStyle name="SAPBEXheaderItem 4" xfId="960" xr:uid="{00000000-0005-0000-0000-0000AB030000}"/>
    <cellStyle name="SAPBEXheaderItem 5" xfId="961" xr:uid="{00000000-0005-0000-0000-0000AC030000}"/>
    <cellStyle name="SAPBEXheaderItem 6" xfId="962" xr:uid="{00000000-0005-0000-0000-0000AD030000}"/>
    <cellStyle name="SAPBEXheaderItem 7" xfId="963" xr:uid="{00000000-0005-0000-0000-0000AE030000}"/>
    <cellStyle name="SAPBEXheaderItem 8" xfId="964" xr:uid="{00000000-0005-0000-0000-0000AF030000}"/>
    <cellStyle name="SAPBEXheaderItem 9" xfId="965" xr:uid="{00000000-0005-0000-0000-0000B0030000}"/>
    <cellStyle name="SAPBEXheaderText" xfId="36" xr:uid="{00000000-0005-0000-0000-0000B1030000}"/>
    <cellStyle name="SAPBEXheaderText 10" xfId="966" xr:uid="{00000000-0005-0000-0000-0000B2030000}"/>
    <cellStyle name="SAPBEXheaderText 11" xfId="967" xr:uid="{00000000-0005-0000-0000-0000B3030000}"/>
    <cellStyle name="SAPBEXheaderText 12" xfId="968" xr:uid="{00000000-0005-0000-0000-0000B4030000}"/>
    <cellStyle name="SAPBEXheaderText 2" xfId="969" xr:uid="{00000000-0005-0000-0000-0000B5030000}"/>
    <cellStyle name="SAPBEXheaderText 2 10" xfId="970" xr:uid="{00000000-0005-0000-0000-0000B6030000}"/>
    <cellStyle name="SAPBEXheaderText 2 2" xfId="971" xr:uid="{00000000-0005-0000-0000-0000B7030000}"/>
    <cellStyle name="SAPBEXheaderText 2 3" xfId="972" xr:uid="{00000000-0005-0000-0000-0000B8030000}"/>
    <cellStyle name="SAPBEXheaderText 2 4" xfId="973" xr:uid="{00000000-0005-0000-0000-0000B9030000}"/>
    <cellStyle name="SAPBEXheaderText 2 5" xfId="974" xr:uid="{00000000-0005-0000-0000-0000BA030000}"/>
    <cellStyle name="SAPBEXheaderText 2 6" xfId="975" xr:uid="{00000000-0005-0000-0000-0000BB030000}"/>
    <cellStyle name="SAPBEXheaderText 2 7" xfId="976" xr:uid="{00000000-0005-0000-0000-0000BC030000}"/>
    <cellStyle name="SAPBEXheaderText 2 8" xfId="977" xr:uid="{00000000-0005-0000-0000-0000BD030000}"/>
    <cellStyle name="SAPBEXheaderText 2 9" xfId="978" xr:uid="{00000000-0005-0000-0000-0000BE030000}"/>
    <cellStyle name="SAPBEXheaderText 3" xfId="979" xr:uid="{00000000-0005-0000-0000-0000BF030000}"/>
    <cellStyle name="SAPBEXheaderText 4" xfId="980" xr:uid="{00000000-0005-0000-0000-0000C0030000}"/>
    <cellStyle name="SAPBEXheaderText 5" xfId="981" xr:uid="{00000000-0005-0000-0000-0000C1030000}"/>
    <cellStyle name="SAPBEXheaderText 6" xfId="982" xr:uid="{00000000-0005-0000-0000-0000C2030000}"/>
    <cellStyle name="SAPBEXheaderText 7" xfId="983" xr:uid="{00000000-0005-0000-0000-0000C3030000}"/>
    <cellStyle name="SAPBEXheaderText 8" xfId="984" xr:uid="{00000000-0005-0000-0000-0000C4030000}"/>
    <cellStyle name="SAPBEXheaderText 9" xfId="985" xr:uid="{00000000-0005-0000-0000-0000C5030000}"/>
    <cellStyle name="SAPBEXHLevel0" xfId="37" xr:uid="{00000000-0005-0000-0000-0000C6030000}"/>
    <cellStyle name="SAPBEXHLevel0 10" xfId="986" xr:uid="{00000000-0005-0000-0000-0000C7030000}"/>
    <cellStyle name="SAPBEXHLevel0 11" xfId="987" xr:uid="{00000000-0005-0000-0000-0000C8030000}"/>
    <cellStyle name="SAPBEXHLevel0 12" xfId="988" xr:uid="{00000000-0005-0000-0000-0000C9030000}"/>
    <cellStyle name="SAPBEXHLevel0 2" xfId="989" xr:uid="{00000000-0005-0000-0000-0000CA030000}"/>
    <cellStyle name="SAPBEXHLevel0 2 10" xfId="990" xr:uid="{00000000-0005-0000-0000-0000CB030000}"/>
    <cellStyle name="SAPBEXHLevel0 2 11" xfId="991" xr:uid="{00000000-0005-0000-0000-0000CC030000}"/>
    <cellStyle name="SAPBEXHLevel0 2 2" xfId="992" xr:uid="{00000000-0005-0000-0000-0000CD030000}"/>
    <cellStyle name="SAPBEXHLevel0 2 3" xfId="993" xr:uid="{00000000-0005-0000-0000-0000CE030000}"/>
    <cellStyle name="SAPBEXHLevel0 2 4" xfId="994" xr:uid="{00000000-0005-0000-0000-0000CF030000}"/>
    <cellStyle name="SAPBEXHLevel0 2 5" xfId="995" xr:uid="{00000000-0005-0000-0000-0000D0030000}"/>
    <cellStyle name="SAPBEXHLevel0 2 6" xfId="996" xr:uid="{00000000-0005-0000-0000-0000D1030000}"/>
    <cellStyle name="SAPBEXHLevel0 2 7" xfId="997" xr:uid="{00000000-0005-0000-0000-0000D2030000}"/>
    <cellStyle name="SAPBEXHLevel0 2 8" xfId="998" xr:uid="{00000000-0005-0000-0000-0000D3030000}"/>
    <cellStyle name="SAPBEXHLevel0 2 9" xfId="999" xr:uid="{00000000-0005-0000-0000-0000D4030000}"/>
    <cellStyle name="SAPBEXHLevel0 3" xfId="1000" xr:uid="{00000000-0005-0000-0000-0000D5030000}"/>
    <cellStyle name="SAPBEXHLevel0 4" xfId="1001" xr:uid="{00000000-0005-0000-0000-0000D6030000}"/>
    <cellStyle name="SAPBEXHLevel0 5" xfId="1002" xr:uid="{00000000-0005-0000-0000-0000D7030000}"/>
    <cellStyle name="SAPBEXHLevel0 6" xfId="1003" xr:uid="{00000000-0005-0000-0000-0000D8030000}"/>
    <cellStyle name="SAPBEXHLevel0 7" xfId="1004" xr:uid="{00000000-0005-0000-0000-0000D9030000}"/>
    <cellStyle name="SAPBEXHLevel0 8" xfId="1005" xr:uid="{00000000-0005-0000-0000-0000DA030000}"/>
    <cellStyle name="SAPBEXHLevel0 9" xfId="1006" xr:uid="{00000000-0005-0000-0000-0000DB030000}"/>
    <cellStyle name="SAPBEXHLevel0X" xfId="38" xr:uid="{00000000-0005-0000-0000-0000DC030000}"/>
    <cellStyle name="SAPBEXHLevel0X 10" xfId="1007" xr:uid="{00000000-0005-0000-0000-0000DD030000}"/>
    <cellStyle name="SAPBEXHLevel0X 11" xfId="1008" xr:uid="{00000000-0005-0000-0000-0000DE030000}"/>
    <cellStyle name="SAPBEXHLevel0X 12" xfId="1009" xr:uid="{00000000-0005-0000-0000-0000DF030000}"/>
    <cellStyle name="SAPBEXHLevel0X 2" xfId="1010" xr:uid="{00000000-0005-0000-0000-0000E0030000}"/>
    <cellStyle name="SAPBEXHLevel0X 2 10" xfId="1011" xr:uid="{00000000-0005-0000-0000-0000E1030000}"/>
    <cellStyle name="SAPBEXHLevel0X 2 2" xfId="1012" xr:uid="{00000000-0005-0000-0000-0000E2030000}"/>
    <cellStyle name="SAPBEXHLevel0X 2 3" xfId="1013" xr:uid="{00000000-0005-0000-0000-0000E3030000}"/>
    <cellStyle name="SAPBEXHLevel0X 2 4" xfId="1014" xr:uid="{00000000-0005-0000-0000-0000E4030000}"/>
    <cellStyle name="SAPBEXHLevel0X 2 5" xfId="1015" xr:uid="{00000000-0005-0000-0000-0000E5030000}"/>
    <cellStyle name="SAPBEXHLevel0X 2 6" xfId="1016" xr:uid="{00000000-0005-0000-0000-0000E6030000}"/>
    <cellStyle name="SAPBEXHLevel0X 2 7" xfId="1017" xr:uid="{00000000-0005-0000-0000-0000E7030000}"/>
    <cellStyle name="SAPBEXHLevel0X 2 8" xfId="1018" xr:uid="{00000000-0005-0000-0000-0000E8030000}"/>
    <cellStyle name="SAPBEXHLevel0X 2 9" xfId="1019" xr:uid="{00000000-0005-0000-0000-0000E9030000}"/>
    <cellStyle name="SAPBEXHLevel0X 3" xfId="1020" xr:uid="{00000000-0005-0000-0000-0000EA030000}"/>
    <cellStyle name="SAPBEXHLevel0X 4" xfId="1021" xr:uid="{00000000-0005-0000-0000-0000EB030000}"/>
    <cellStyle name="SAPBEXHLevel0X 5" xfId="1022" xr:uid="{00000000-0005-0000-0000-0000EC030000}"/>
    <cellStyle name="SAPBEXHLevel0X 6" xfId="1023" xr:uid="{00000000-0005-0000-0000-0000ED030000}"/>
    <cellStyle name="SAPBEXHLevel0X 7" xfId="1024" xr:uid="{00000000-0005-0000-0000-0000EE030000}"/>
    <cellStyle name="SAPBEXHLevel0X 8" xfId="1025" xr:uid="{00000000-0005-0000-0000-0000EF030000}"/>
    <cellStyle name="SAPBEXHLevel0X 9" xfId="1026" xr:uid="{00000000-0005-0000-0000-0000F0030000}"/>
    <cellStyle name="SAPBEXHLevel1" xfId="39" xr:uid="{00000000-0005-0000-0000-0000F1030000}"/>
    <cellStyle name="SAPBEXHLevel1 10" xfId="1027" xr:uid="{00000000-0005-0000-0000-0000F2030000}"/>
    <cellStyle name="SAPBEXHLevel1 11" xfId="1028" xr:uid="{00000000-0005-0000-0000-0000F3030000}"/>
    <cellStyle name="SAPBEXHLevel1 12" xfId="1029" xr:uid="{00000000-0005-0000-0000-0000F4030000}"/>
    <cellStyle name="SAPBEXHLevel1 2" xfId="1030" xr:uid="{00000000-0005-0000-0000-0000F5030000}"/>
    <cellStyle name="SAPBEXHLevel1 2 10" xfId="1031" xr:uid="{00000000-0005-0000-0000-0000F6030000}"/>
    <cellStyle name="SAPBEXHLevel1 2 11" xfId="1032" xr:uid="{00000000-0005-0000-0000-0000F7030000}"/>
    <cellStyle name="SAPBEXHLevel1 2 2" xfId="1033" xr:uid="{00000000-0005-0000-0000-0000F8030000}"/>
    <cellStyle name="SAPBEXHLevel1 2 3" xfId="1034" xr:uid="{00000000-0005-0000-0000-0000F9030000}"/>
    <cellStyle name="SAPBEXHLevel1 2 4" xfId="1035" xr:uid="{00000000-0005-0000-0000-0000FA030000}"/>
    <cellStyle name="SAPBEXHLevel1 2 5" xfId="1036" xr:uid="{00000000-0005-0000-0000-0000FB030000}"/>
    <cellStyle name="SAPBEXHLevel1 2 6" xfId="1037" xr:uid="{00000000-0005-0000-0000-0000FC030000}"/>
    <cellStyle name="SAPBEXHLevel1 2 7" xfId="1038" xr:uid="{00000000-0005-0000-0000-0000FD030000}"/>
    <cellStyle name="SAPBEXHLevel1 2 8" xfId="1039" xr:uid="{00000000-0005-0000-0000-0000FE030000}"/>
    <cellStyle name="SAPBEXHLevel1 2 9" xfId="1040" xr:uid="{00000000-0005-0000-0000-0000FF030000}"/>
    <cellStyle name="SAPBEXHLevel1 3" xfId="1041" xr:uid="{00000000-0005-0000-0000-000000040000}"/>
    <cellStyle name="SAPBEXHLevel1 4" xfId="1042" xr:uid="{00000000-0005-0000-0000-000001040000}"/>
    <cellStyle name="SAPBEXHLevel1 5" xfId="1043" xr:uid="{00000000-0005-0000-0000-000002040000}"/>
    <cellStyle name="SAPBEXHLevel1 6" xfId="1044" xr:uid="{00000000-0005-0000-0000-000003040000}"/>
    <cellStyle name="SAPBEXHLevel1 7" xfId="1045" xr:uid="{00000000-0005-0000-0000-000004040000}"/>
    <cellStyle name="SAPBEXHLevel1 8" xfId="1046" xr:uid="{00000000-0005-0000-0000-000005040000}"/>
    <cellStyle name="SAPBEXHLevel1 9" xfId="1047" xr:uid="{00000000-0005-0000-0000-000006040000}"/>
    <cellStyle name="SAPBEXHLevel1X" xfId="40" xr:uid="{00000000-0005-0000-0000-000007040000}"/>
    <cellStyle name="SAPBEXHLevel1X 10" xfId="1048" xr:uid="{00000000-0005-0000-0000-000008040000}"/>
    <cellStyle name="SAPBEXHLevel1X 11" xfId="1049" xr:uid="{00000000-0005-0000-0000-000009040000}"/>
    <cellStyle name="SAPBEXHLevel1X 12" xfId="1050" xr:uid="{00000000-0005-0000-0000-00000A040000}"/>
    <cellStyle name="SAPBEXHLevel1X 2" xfId="1051" xr:uid="{00000000-0005-0000-0000-00000B040000}"/>
    <cellStyle name="SAPBEXHLevel1X 2 10" xfId="1052" xr:uid="{00000000-0005-0000-0000-00000C040000}"/>
    <cellStyle name="SAPBEXHLevel1X 2 2" xfId="1053" xr:uid="{00000000-0005-0000-0000-00000D040000}"/>
    <cellStyle name="SAPBEXHLevel1X 2 3" xfId="1054" xr:uid="{00000000-0005-0000-0000-00000E040000}"/>
    <cellStyle name="SAPBEXHLevel1X 2 4" xfId="1055" xr:uid="{00000000-0005-0000-0000-00000F040000}"/>
    <cellStyle name="SAPBEXHLevel1X 2 5" xfId="1056" xr:uid="{00000000-0005-0000-0000-000010040000}"/>
    <cellStyle name="SAPBEXHLevel1X 2 6" xfId="1057" xr:uid="{00000000-0005-0000-0000-000011040000}"/>
    <cellStyle name="SAPBEXHLevel1X 2 7" xfId="1058" xr:uid="{00000000-0005-0000-0000-000012040000}"/>
    <cellStyle name="SAPBEXHLevel1X 2 8" xfId="1059" xr:uid="{00000000-0005-0000-0000-000013040000}"/>
    <cellStyle name="SAPBEXHLevel1X 2 9" xfId="1060" xr:uid="{00000000-0005-0000-0000-000014040000}"/>
    <cellStyle name="SAPBEXHLevel1X 3" xfId="1061" xr:uid="{00000000-0005-0000-0000-000015040000}"/>
    <cellStyle name="SAPBEXHLevel1X 4" xfId="1062" xr:uid="{00000000-0005-0000-0000-000016040000}"/>
    <cellStyle name="SAPBEXHLevel1X 5" xfId="1063" xr:uid="{00000000-0005-0000-0000-000017040000}"/>
    <cellStyle name="SAPBEXHLevel1X 6" xfId="1064" xr:uid="{00000000-0005-0000-0000-000018040000}"/>
    <cellStyle name="SAPBEXHLevel1X 7" xfId="1065" xr:uid="{00000000-0005-0000-0000-000019040000}"/>
    <cellStyle name="SAPBEXHLevel1X 8" xfId="1066" xr:uid="{00000000-0005-0000-0000-00001A040000}"/>
    <cellStyle name="SAPBEXHLevel1X 9" xfId="1067" xr:uid="{00000000-0005-0000-0000-00001B040000}"/>
    <cellStyle name="SAPBEXHLevel2" xfId="41" xr:uid="{00000000-0005-0000-0000-00001C040000}"/>
    <cellStyle name="SAPBEXHLevel2 10" xfId="1068" xr:uid="{00000000-0005-0000-0000-00001D040000}"/>
    <cellStyle name="SAPBEXHLevel2 11" xfId="1069" xr:uid="{00000000-0005-0000-0000-00001E040000}"/>
    <cellStyle name="SAPBEXHLevel2 12" xfId="1070" xr:uid="{00000000-0005-0000-0000-00001F040000}"/>
    <cellStyle name="SAPBEXHLevel2 2" xfId="1071" xr:uid="{00000000-0005-0000-0000-000020040000}"/>
    <cellStyle name="SAPBEXHLevel2 2 10" xfId="1072" xr:uid="{00000000-0005-0000-0000-000021040000}"/>
    <cellStyle name="SAPBEXHLevel2 2 2" xfId="1073" xr:uid="{00000000-0005-0000-0000-000022040000}"/>
    <cellStyle name="SAPBEXHLevel2 2 3" xfId="1074" xr:uid="{00000000-0005-0000-0000-000023040000}"/>
    <cellStyle name="SAPBEXHLevel2 2 4" xfId="1075" xr:uid="{00000000-0005-0000-0000-000024040000}"/>
    <cellStyle name="SAPBEXHLevel2 2 5" xfId="1076" xr:uid="{00000000-0005-0000-0000-000025040000}"/>
    <cellStyle name="SAPBEXHLevel2 2 6" xfId="1077" xr:uid="{00000000-0005-0000-0000-000026040000}"/>
    <cellStyle name="SAPBEXHLevel2 2 7" xfId="1078" xr:uid="{00000000-0005-0000-0000-000027040000}"/>
    <cellStyle name="SAPBEXHLevel2 2 8" xfId="1079" xr:uid="{00000000-0005-0000-0000-000028040000}"/>
    <cellStyle name="SAPBEXHLevel2 2 9" xfId="1080" xr:uid="{00000000-0005-0000-0000-000029040000}"/>
    <cellStyle name="SAPBEXHLevel2 3" xfId="1081" xr:uid="{00000000-0005-0000-0000-00002A040000}"/>
    <cellStyle name="SAPBEXHLevel2 4" xfId="1082" xr:uid="{00000000-0005-0000-0000-00002B040000}"/>
    <cellStyle name="SAPBEXHLevel2 5" xfId="1083" xr:uid="{00000000-0005-0000-0000-00002C040000}"/>
    <cellStyle name="SAPBEXHLevel2 6" xfId="1084" xr:uid="{00000000-0005-0000-0000-00002D040000}"/>
    <cellStyle name="SAPBEXHLevel2 7" xfId="1085" xr:uid="{00000000-0005-0000-0000-00002E040000}"/>
    <cellStyle name="SAPBEXHLevel2 8" xfId="1086" xr:uid="{00000000-0005-0000-0000-00002F040000}"/>
    <cellStyle name="SAPBEXHLevel2 9" xfId="1087" xr:uid="{00000000-0005-0000-0000-000030040000}"/>
    <cellStyle name="SAPBEXHLevel2X" xfId="42" xr:uid="{00000000-0005-0000-0000-000031040000}"/>
    <cellStyle name="SAPBEXHLevel2X 10" xfId="1088" xr:uid="{00000000-0005-0000-0000-000032040000}"/>
    <cellStyle name="SAPBEXHLevel2X 11" xfId="1089" xr:uid="{00000000-0005-0000-0000-000033040000}"/>
    <cellStyle name="SAPBEXHLevel2X 12" xfId="1090" xr:uid="{00000000-0005-0000-0000-000034040000}"/>
    <cellStyle name="SAPBEXHLevel2X 2" xfId="1091" xr:uid="{00000000-0005-0000-0000-000035040000}"/>
    <cellStyle name="SAPBEXHLevel2X 2 10" xfId="1092" xr:uid="{00000000-0005-0000-0000-000036040000}"/>
    <cellStyle name="SAPBEXHLevel2X 2 2" xfId="1093" xr:uid="{00000000-0005-0000-0000-000037040000}"/>
    <cellStyle name="SAPBEXHLevel2X 2 3" xfId="1094" xr:uid="{00000000-0005-0000-0000-000038040000}"/>
    <cellStyle name="SAPBEXHLevel2X 2 4" xfId="1095" xr:uid="{00000000-0005-0000-0000-000039040000}"/>
    <cellStyle name="SAPBEXHLevel2X 2 5" xfId="1096" xr:uid="{00000000-0005-0000-0000-00003A040000}"/>
    <cellStyle name="SAPBEXHLevel2X 2 6" xfId="1097" xr:uid="{00000000-0005-0000-0000-00003B040000}"/>
    <cellStyle name="SAPBEXHLevel2X 2 7" xfId="1098" xr:uid="{00000000-0005-0000-0000-00003C040000}"/>
    <cellStyle name="SAPBEXHLevel2X 2 8" xfId="1099" xr:uid="{00000000-0005-0000-0000-00003D040000}"/>
    <cellStyle name="SAPBEXHLevel2X 2 9" xfId="1100" xr:uid="{00000000-0005-0000-0000-00003E040000}"/>
    <cellStyle name="SAPBEXHLevel2X 3" xfId="1101" xr:uid="{00000000-0005-0000-0000-00003F040000}"/>
    <cellStyle name="SAPBEXHLevel2X 4" xfId="1102" xr:uid="{00000000-0005-0000-0000-000040040000}"/>
    <cellStyle name="SAPBEXHLevel2X 5" xfId="1103" xr:uid="{00000000-0005-0000-0000-000041040000}"/>
    <cellStyle name="SAPBEXHLevel2X 6" xfId="1104" xr:uid="{00000000-0005-0000-0000-000042040000}"/>
    <cellStyle name="SAPBEXHLevel2X 7" xfId="1105" xr:uid="{00000000-0005-0000-0000-000043040000}"/>
    <cellStyle name="SAPBEXHLevel2X 8" xfId="1106" xr:uid="{00000000-0005-0000-0000-000044040000}"/>
    <cellStyle name="SAPBEXHLevel2X 9" xfId="1107" xr:uid="{00000000-0005-0000-0000-000045040000}"/>
    <cellStyle name="SAPBEXHLevel3" xfId="43" xr:uid="{00000000-0005-0000-0000-000046040000}"/>
    <cellStyle name="SAPBEXHLevel3 10" xfId="1108" xr:uid="{00000000-0005-0000-0000-000047040000}"/>
    <cellStyle name="SAPBEXHLevel3 11" xfId="1109" xr:uid="{00000000-0005-0000-0000-000048040000}"/>
    <cellStyle name="SAPBEXHLevel3 12" xfId="1110" xr:uid="{00000000-0005-0000-0000-000049040000}"/>
    <cellStyle name="SAPBEXHLevel3 2" xfId="1111" xr:uid="{00000000-0005-0000-0000-00004A040000}"/>
    <cellStyle name="SAPBEXHLevel3 2 10" xfId="1112" xr:uid="{00000000-0005-0000-0000-00004B040000}"/>
    <cellStyle name="SAPBEXHLevel3 2 2" xfId="1113" xr:uid="{00000000-0005-0000-0000-00004C040000}"/>
    <cellStyle name="SAPBEXHLevel3 2 3" xfId="1114" xr:uid="{00000000-0005-0000-0000-00004D040000}"/>
    <cellStyle name="SAPBEXHLevel3 2 4" xfId="1115" xr:uid="{00000000-0005-0000-0000-00004E040000}"/>
    <cellStyle name="SAPBEXHLevel3 2 5" xfId="1116" xr:uid="{00000000-0005-0000-0000-00004F040000}"/>
    <cellStyle name="SAPBEXHLevel3 2 6" xfId="1117" xr:uid="{00000000-0005-0000-0000-000050040000}"/>
    <cellStyle name="SAPBEXHLevel3 2 7" xfId="1118" xr:uid="{00000000-0005-0000-0000-000051040000}"/>
    <cellStyle name="SAPBEXHLevel3 2 8" xfId="1119" xr:uid="{00000000-0005-0000-0000-000052040000}"/>
    <cellStyle name="SAPBEXHLevel3 2 9" xfId="1120" xr:uid="{00000000-0005-0000-0000-000053040000}"/>
    <cellStyle name="SAPBEXHLevel3 3" xfId="1121" xr:uid="{00000000-0005-0000-0000-000054040000}"/>
    <cellStyle name="SAPBEXHLevel3 4" xfId="1122" xr:uid="{00000000-0005-0000-0000-000055040000}"/>
    <cellStyle name="SAPBEXHLevel3 5" xfId="1123" xr:uid="{00000000-0005-0000-0000-000056040000}"/>
    <cellStyle name="SAPBEXHLevel3 6" xfId="1124" xr:uid="{00000000-0005-0000-0000-000057040000}"/>
    <cellStyle name="SAPBEXHLevel3 7" xfId="1125" xr:uid="{00000000-0005-0000-0000-000058040000}"/>
    <cellStyle name="SAPBEXHLevel3 8" xfId="1126" xr:uid="{00000000-0005-0000-0000-000059040000}"/>
    <cellStyle name="SAPBEXHLevel3 9" xfId="1127" xr:uid="{00000000-0005-0000-0000-00005A040000}"/>
    <cellStyle name="SAPBEXHLevel3X" xfId="44" xr:uid="{00000000-0005-0000-0000-00005B040000}"/>
    <cellStyle name="SAPBEXHLevel3X 10" xfId="1128" xr:uid="{00000000-0005-0000-0000-00005C040000}"/>
    <cellStyle name="SAPBEXHLevel3X 11" xfId="1129" xr:uid="{00000000-0005-0000-0000-00005D040000}"/>
    <cellStyle name="SAPBEXHLevel3X 12" xfId="1130" xr:uid="{00000000-0005-0000-0000-00005E040000}"/>
    <cellStyle name="SAPBEXHLevel3X 2" xfId="1131" xr:uid="{00000000-0005-0000-0000-00005F040000}"/>
    <cellStyle name="SAPBEXHLevel3X 2 10" xfId="1132" xr:uid="{00000000-0005-0000-0000-000060040000}"/>
    <cellStyle name="SAPBEXHLevel3X 2 2" xfId="1133" xr:uid="{00000000-0005-0000-0000-000061040000}"/>
    <cellStyle name="SAPBEXHLevel3X 2 3" xfId="1134" xr:uid="{00000000-0005-0000-0000-000062040000}"/>
    <cellStyle name="SAPBEXHLevel3X 2 4" xfId="1135" xr:uid="{00000000-0005-0000-0000-000063040000}"/>
    <cellStyle name="SAPBEXHLevel3X 2 5" xfId="1136" xr:uid="{00000000-0005-0000-0000-000064040000}"/>
    <cellStyle name="SAPBEXHLevel3X 2 6" xfId="1137" xr:uid="{00000000-0005-0000-0000-000065040000}"/>
    <cellStyle name="SAPBEXHLevel3X 2 7" xfId="1138" xr:uid="{00000000-0005-0000-0000-000066040000}"/>
    <cellStyle name="SAPBEXHLevel3X 2 8" xfId="1139" xr:uid="{00000000-0005-0000-0000-000067040000}"/>
    <cellStyle name="SAPBEXHLevel3X 2 9" xfId="1140" xr:uid="{00000000-0005-0000-0000-000068040000}"/>
    <cellStyle name="SAPBEXHLevel3X 3" xfId="1141" xr:uid="{00000000-0005-0000-0000-000069040000}"/>
    <cellStyle name="SAPBEXHLevel3X 4" xfId="1142" xr:uid="{00000000-0005-0000-0000-00006A040000}"/>
    <cellStyle name="SAPBEXHLevel3X 5" xfId="1143" xr:uid="{00000000-0005-0000-0000-00006B040000}"/>
    <cellStyle name="SAPBEXHLevel3X 6" xfId="1144" xr:uid="{00000000-0005-0000-0000-00006C040000}"/>
    <cellStyle name="SAPBEXHLevel3X 7" xfId="1145" xr:uid="{00000000-0005-0000-0000-00006D040000}"/>
    <cellStyle name="SAPBEXHLevel3X 8" xfId="1146" xr:uid="{00000000-0005-0000-0000-00006E040000}"/>
    <cellStyle name="SAPBEXHLevel3X 9" xfId="1147" xr:uid="{00000000-0005-0000-0000-00006F040000}"/>
    <cellStyle name="SAPBEXchaText" xfId="11" xr:uid="{00000000-0005-0000-0000-000070040000}"/>
    <cellStyle name="SAPBEXchaText 10" xfId="1148" xr:uid="{00000000-0005-0000-0000-000071040000}"/>
    <cellStyle name="SAPBEXchaText 11" xfId="1149" xr:uid="{00000000-0005-0000-0000-000072040000}"/>
    <cellStyle name="SAPBEXchaText 12" xfId="1150" xr:uid="{00000000-0005-0000-0000-000073040000}"/>
    <cellStyle name="SAPBEXchaText 2" xfId="1151" xr:uid="{00000000-0005-0000-0000-000074040000}"/>
    <cellStyle name="SAPBEXchaText 2 10" xfId="1152" xr:uid="{00000000-0005-0000-0000-000075040000}"/>
    <cellStyle name="SAPBEXchaText 2 11" xfId="1153" xr:uid="{00000000-0005-0000-0000-000076040000}"/>
    <cellStyle name="SAPBEXchaText 2 12" xfId="1154" xr:uid="{00000000-0005-0000-0000-000077040000}"/>
    <cellStyle name="SAPBEXchaText 2 2" xfId="1155" xr:uid="{00000000-0005-0000-0000-000078040000}"/>
    <cellStyle name="SAPBEXchaText 2 2 10" xfId="1156" xr:uid="{00000000-0005-0000-0000-000079040000}"/>
    <cellStyle name="SAPBEXchaText 2 2 2" xfId="1157" xr:uid="{00000000-0005-0000-0000-00007A040000}"/>
    <cellStyle name="SAPBEXchaText 2 2 3" xfId="1158" xr:uid="{00000000-0005-0000-0000-00007B040000}"/>
    <cellStyle name="SAPBEXchaText 2 2 4" xfId="1159" xr:uid="{00000000-0005-0000-0000-00007C040000}"/>
    <cellStyle name="SAPBEXchaText 2 2 5" xfId="1160" xr:uid="{00000000-0005-0000-0000-00007D040000}"/>
    <cellStyle name="SAPBEXchaText 2 2 6" xfId="1161" xr:uid="{00000000-0005-0000-0000-00007E040000}"/>
    <cellStyle name="SAPBEXchaText 2 2 7" xfId="1162" xr:uid="{00000000-0005-0000-0000-00007F040000}"/>
    <cellStyle name="SAPBEXchaText 2 2 8" xfId="1163" xr:uid="{00000000-0005-0000-0000-000080040000}"/>
    <cellStyle name="SAPBEXchaText 2 2 9" xfId="1164" xr:uid="{00000000-0005-0000-0000-000081040000}"/>
    <cellStyle name="SAPBEXchaText 2 3" xfId="1165" xr:uid="{00000000-0005-0000-0000-000082040000}"/>
    <cellStyle name="SAPBEXchaText 2 4" xfId="1166" xr:uid="{00000000-0005-0000-0000-000083040000}"/>
    <cellStyle name="SAPBEXchaText 2 5" xfId="1167" xr:uid="{00000000-0005-0000-0000-000084040000}"/>
    <cellStyle name="SAPBEXchaText 2 6" xfId="1168" xr:uid="{00000000-0005-0000-0000-000085040000}"/>
    <cellStyle name="SAPBEXchaText 2 7" xfId="1169" xr:uid="{00000000-0005-0000-0000-000086040000}"/>
    <cellStyle name="SAPBEXchaText 2 8" xfId="1170" xr:uid="{00000000-0005-0000-0000-000087040000}"/>
    <cellStyle name="SAPBEXchaText 2 9" xfId="1171" xr:uid="{00000000-0005-0000-0000-000088040000}"/>
    <cellStyle name="SAPBEXchaText 3" xfId="1172" xr:uid="{00000000-0005-0000-0000-000089040000}"/>
    <cellStyle name="SAPBEXchaText 3 10" xfId="1173" xr:uid="{00000000-0005-0000-0000-00008A040000}"/>
    <cellStyle name="SAPBEXchaText 3 2" xfId="1174" xr:uid="{00000000-0005-0000-0000-00008B040000}"/>
    <cellStyle name="SAPBEXchaText 3 3" xfId="1175" xr:uid="{00000000-0005-0000-0000-00008C040000}"/>
    <cellStyle name="SAPBEXchaText 3 4" xfId="1176" xr:uid="{00000000-0005-0000-0000-00008D040000}"/>
    <cellStyle name="SAPBEXchaText 3 5" xfId="1177" xr:uid="{00000000-0005-0000-0000-00008E040000}"/>
    <cellStyle name="SAPBEXchaText 3 6" xfId="1178" xr:uid="{00000000-0005-0000-0000-00008F040000}"/>
    <cellStyle name="SAPBEXchaText 3 7" xfId="1179" xr:uid="{00000000-0005-0000-0000-000090040000}"/>
    <cellStyle name="SAPBEXchaText 3 8" xfId="1180" xr:uid="{00000000-0005-0000-0000-000091040000}"/>
    <cellStyle name="SAPBEXchaText 3 9" xfId="1181" xr:uid="{00000000-0005-0000-0000-000092040000}"/>
    <cellStyle name="SAPBEXchaText 4" xfId="1182" xr:uid="{00000000-0005-0000-0000-000093040000}"/>
    <cellStyle name="SAPBEXchaText 5" xfId="1183" xr:uid="{00000000-0005-0000-0000-000094040000}"/>
    <cellStyle name="SAPBEXchaText 6" xfId="1184" xr:uid="{00000000-0005-0000-0000-000095040000}"/>
    <cellStyle name="SAPBEXchaText 7" xfId="1185" xr:uid="{00000000-0005-0000-0000-000096040000}"/>
    <cellStyle name="SAPBEXchaText 8" xfId="1186" xr:uid="{00000000-0005-0000-0000-000097040000}"/>
    <cellStyle name="SAPBEXchaText 9" xfId="1187" xr:uid="{00000000-0005-0000-0000-000098040000}"/>
    <cellStyle name="SAPBEXchaText_Výkaz 13-D3a _2011_jk" xfId="1188" xr:uid="{00000000-0005-0000-0000-000099040000}"/>
    <cellStyle name="SAPBEXinputData" xfId="1189" xr:uid="{00000000-0005-0000-0000-00009A040000}"/>
    <cellStyle name="SAPBEXinputData 2" xfId="1190" xr:uid="{00000000-0005-0000-0000-00009B040000}"/>
    <cellStyle name="SAPBEXItemHeader" xfId="1191" xr:uid="{00000000-0005-0000-0000-00009C040000}"/>
    <cellStyle name="SAPBEXItemHeader 10" xfId="1192" xr:uid="{00000000-0005-0000-0000-00009D040000}"/>
    <cellStyle name="SAPBEXItemHeader 11" xfId="1193" xr:uid="{00000000-0005-0000-0000-00009E040000}"/>
    <cellStyle name="SAPBEXItemHeader 2" xfId="1194" xr:uid="{00000000-0005-0000-0000-00009F040000}"/>
    <cellStyle name="SAPBEXItemHeader 2 10" xfId="1195" xr:uid="{00000000-0005-0000-0000-0000A0040000}"/>
    <cellStyle name="SAPBEXItemHeader 2 2" xfId="1196" xr:uid="{00000000-0005-0000-0000-0000A1040000}"/>
    <cellStyle name="SAPBEXItemHeader 2 3" xfId="1197" xr:uid="{00000000-0005-0000-0000-0000A2040000}"/>
    <cellStyle name="SAPBEXItemHeader 2 4" xfId="1198" xr:uid="{00000000-0005-0000-0000-0000A3040000}"/>
    <cellStyle name="SAPBEXItemHeader 2 5" xfId="1199" xr:uid="{00000000-0005-0000-0000-0000A4040000}"/>
    <cellStyle name="SAPBEXItemHeader 2 6" xfId="1200" xr:uid="{00000000-0005-0000-0000-0000A5040000}"/>
    <cellStyle name="SAPBEXItemHeader 2 7" xfId="1201" xr:uid="{00000000-0005-0000-0000-0000A6040000}"/>
    <cellStyle name="SAPBEXItemHeader 2 8" xfId="1202" xr:uid="{00000000-0005-0000-0000-0000A7040000}"/>
    <cellStyle name="SAPBEXItemHeader 2 9" xfId="1203" xr:uid="{00000000-0005-0000-0000-0000A8040000}"/>
    <cellStyle name="SAPBEXItemHeader 3" xfId="1204" xr:uid="{00000000-0005-0000-0000-0000A9040000}"/>
    <cellStyle name="SAPBEXItemHeader 4" xfId="1205" xr:uid="{00000000-0005-0000-0000-0000AA040000}"/>
    <cellStyle name="SAPBEXItemHeader 5" xfId="1206" xr:uid="{00000000-0005-0000-0000-0000AB040000}"/>
    <cellStyle name="SAPBEXItemHeader 6" xfId="1207" xr:uid="{00000000-0005-0000-0000-0000AC040000}"/>
    <cellStyle name="SAPBEXItemHeader 7" xfId="1208" xr:uid="{00000000-0005-0000-0000-0000AD040000}"/>
    <cellStyle name="SAPBEXItemHeader 8" xfId="1209" xr:uid="{00000000-0005-0000-0000-0000AE040000}"/>
    <cellStyle name="SAPBEXItemHeader 9" xfId="1210" xr:uid="{00000000-0005-0000-0000-0000AF040000}"/>
    <cellStyle name="SAPBEXresData" xfId="45" xr:uid="{00000000-0005-0000-0000-0000B0040000}"/>
    <cellStyle name="SAPBEXresData 10" xfId="1211" xr:uid="{00000000-0005-0000-0000-0000B1040000}"/>
    <cellStyle name="SAPBEXresData 11" xfId="1212" xr:uid="{00000000-0005-0000-0000-0000B2040000}"/>
    <cellStyle name="SAPBEXresData 12" xfId="1213" xr:uid="{00000000-0005-0000-0000-0000B3040000}"/>
    <cellStyle name="SAPBEXresData 2" xfId="1214" xr:uid="{00000000-0005-0000-0000-0000B4040000}"/>
    <cellStyle name="SAPBEXresData 2 10" xfId="1215" xr:uid="{00000000-0005-0000-0000-0000B5040000}"/>
    <cellStyle name="SAPBEXresData 2 2" xfId="1216" xr:uid="{00000000-0005-0000-0000-0000B6040000}"/>
    <cellStyle name="SAPBEXresData 2 3" xfId="1217" xr:uid="{00000000-0005-0000-0000-0000B7040000}"/>
    <cellStyle name="SAPBEXresData 2 4" xfId="1218" xr:uid="{00000000-0005-0000-0000-0000B8040000}"/>
    <cellStyle name="SAPBEXresData 2 5" xfId="1219" xr:uid="{00000000-0005-0000-0000-0000B9040000}"/>
    <cellStyle name="SAPBEXresData 2 6" xfId="1220" xr:uid="{00000000-0005-0000-0000-0000BA040000}"/>
    <cellStyle name="SAPBEXresData 2 7" xfId="1221" xr:uid="{00000000-0005-0000-0000-0000BB040000}"/>
    <cellStyle name="SAPBEXresData 2 8" xfId="1222" xr:uid="{00000000-0005-0000-0000-0000BC040000}"/>
    <cellStyle name="SAPBEXresData 2 9" xfId="1223" xr:uid="{00000000-0005-0000-0000-0000BD040000}"/>
    <cellStyle name="SAPBEXresData 3" xfId="1224" xr:uid="{00000000-0005-0000-0000-0000BE040000}"/>
    <cellStyle name="SAPBEXresData 4" xfId="1225" xr:uid="{00000000-0005-0000-0000-0000BF040000}"/>
    <cellStyle name="SAPBEXresData 5" xfId="1226" xr:uid="{00000000-0005-0000-0000-0000C0040000}"/>
    <cellStyle name="SAPBEXresData 6" xfId="1227" xr:uid="{00000000-0005-0000-0000-0000C1040000}"/>
    <cellStyle name="SAPBEXresData 7" xfId="1228" xr:uid="{00000000-0005-0000-0000-0000C2040000}"/>
    <cellStyle name="SAPBEXresData 8" xfId="1229" xr:uid="{00000000-0005-0000-0000-0000C3040000}"/>
    <cellStyle name="SAPBEXresData 9" xfId="1230" xr:uid="{00000000-0005-0000-0000-0000C4040000}"/>
    <cellStyle name="SAPBEXresDataEmph" xfId="46" xr:uid="{00000000-0005-0000-0000-0000C5040000}"/>
    <cellStyle name="SAPBEXresDataEmph 2" xfId="1231" xr:uid="{00000000-0005-0000-0000-0000C6040000}"/>
    <cellStyle name="SAPBEXresDataEmph 2 2" xfId="1232" xr:uid="{00000000-0005-0000-0000-0000C7040000}"/>
    <cellStyle name="SAPBEXresDataEmph 2 3" xfId="1233" xr:uid="{00000000-0005-0000-0000-0000C8040000}"/>
    <cellStyle name="SAPBEXresDataEmph 2 4" xfId="1234" xr:uid="{00000000-0005-0000-0000-0000C9040000}"/>
    <cellStyle name="SAPBEXresDataEmph 2 5" xfId="1235" xr:uid="{00000000-0005-0000-0000-0000CA040000}"/>
    <cellStyle name="SAPBEXresDataEmph 2 6" xfId="1236" xr:uid="{00000000-0005-0000-0000-0000CB040000}"/>
    <cellStyle name="SAPBEXresDataEmph 2 7" xfId="1237" xr:uid="{00000000-0005-0000-0000-0000CC040000}"/>
    <cellStyle name="SAPBEXresDataEmph 3" xfId="1238" xr:uid="{00000000-0005-0000-0000-0000CD040000}"/>
    <cellStyle name="SAPBEXresDataEmph 4" xfId="1239" xr:uid="{00000000-0005-0000-0000-0000CE040000}"/>
    <cellStyle name="SAPBEXresDataEmph 5" xfId="1240" xr:uid="{00000000-0005-0000-0000-0000CF040000}"/>
    <cellStyle name="SAPBEXresDataEmph 6" xfId="1241" xr:uid="{00000000-0005-0000-0000-0000D0040000}"/>
    <cellStyle name="SAPBEXresDataEmph 7" xfId="1242" xr:uid="{00000000-0005-0000-0000-0000D1040000}"/>
    <cellStyle name="SAPBEXresDataEmph 8" xfId="1243" xr:uid="{00000000-0005-0000-0000-0000D2040000}"/>
    <cellStyle name="SAPBEXresDataEmph 9" xfId="1244" xr:uid="{00000000-0005-0000-0000-0000D3040000}"/>
    <cellStyle name="SAPBEXresItem" xfId="47" xr:uid="{00000000-0005-0000-0000-0000D4040000}"/>
    <cellStyle name="SAPBEXresItem 10" xfId="1245" xr:uid="{00000000-0005-0000-0000-0000D5040000}"/>
    <cellStyle name="SAPBEXresItem 11" xfId="1246" xr:uid="{00000000-0005-0000-0000-0000D6040000}"/>
    <cellStyle name="SAPBEXresItem 12" xfId="1247" xr:uid="{00000000-0005-0000-0000-0000D7040000}"/>
    <cellStyle name="SAPBEXresItem 2" xfId="1248" xr:uid="{00000000-0005-0000-0000-0000D8040000}"/>
    <cellStyle name="SAPBEXresItem 2 10" xfId="1249" xr:uid="{00000000-0005-0000-0000-0000D9040000}"/>
    <cellStyle name="SAPBEXresItem 2 2" xfId="1250" xr:uid="{00000000-0005-0000-0000-0000DA040000}"/>
    <cellStyle name="SAPBEXresItem 2 3" xfId="1251" xr:uid="{00000000-0005-0000-0000-0000DB040000}"/>
    <cellStyle name="SAPBEXresItem 2 4" xfId="1252" xr:uid="{00000000-0005-0000-0000-0000DC040000}"/>
    <cellStyle name="SAPBEXresItem 2 5" xfId="1253" xr:uid="{00000000-0005-0000-0000-0000DD040000}"/>
    <cellStyle name="SAPBEXresItem 2 6" xfId="1254" xr:uid="{00000000-0005-0000-0000-0000DE040000}"/>
    <cellStyle name="SAPBEXresItem 2 7" xfId="1255" xr:uid="{00000000-0005-0000-0000-0000DF040000}"/>
    <cellStyle name="SAPBEXresItem 2 8" xfId="1256" xr:uid="{00000000-0005-0000-0000-0000E0040000}"/>
    <cellStyle name="SAPBEXresItem 2 9" xfId="1257" xr:uid="{00000000-0005-0000-0000-0000E1040000}"/>
    <cellStyle name="SAPBEXresItem 3" xfId="1258" xr:uid="{00000000-0005-0000-0000-0000E2040000}"/>
    <cellStyle name="SAPBEXresItem 4" xfId="1259" xr:uid="{00000000-0005-0000-0000-0000E3040000}"/>
    <cellStyle name="SAPBEXresItem 5" xfId="1260" xr:uid="{00000000-0005-0000-0000-0000E4040000}"/>
    <cellStyle name="SAPBEXresItem 6" xfId="1261" xr:uid="{00000000-0005-0000-0000-0000E5040000}"/>
    <cellStyle name="SAPBEXresItem 7" xfId="1262" xr:uid="{00000000-0005-0000-0000-0000E6040000}"/>
    <cellStyle name="SAPBEXresItem 8" xfId="1263" xr:uid="{00000000-0005-0000-0000-0000E7040000}"/>
    <cellStyle name="SAPBEXresItem 9" xfId="1264" xr:uid="{00000000-0005-0000-0000-0000E8040000}"/>
    <cellStyle name="SAPBEXresItemX" xfId="48" xr:uid="{00000000-0005-0000-0000-0000E9040000}"/>
    <cellStyle name="SAPBEXresItemX 10" xfId="1265" xr:uid="{00000000-0005-0000-0000-0000EA040000}"/>
    <cellStyle name="SAPBEXresItemX 11" xfId="1266" xr:uid="{00000000-0005-0000-0000-0000EB040000}"/>
    <cellStyle name="SAPBEXresItemX 12" xfId="1267" xr:uid="{00000000-0005-0000-0000-0000EC040000}"/>
    <cellStyle name="SAPBEXresItemX 2" xfId="1268" xr:uid="{00000000-0005-0000-0000-0000ED040000}"/>
    <cellStyle name="SAPBEXresItemX 2 10" xfId="1269" xr:uid="{00000000-0005-0000-0000-0000EE040000}"/>
    <cellStyle name="SAPBEXresItemX 2 2" xfId="1270" xr:uid="{00000000-0005-0000-0000-0000EF040000}"/>
    <cellStyle name="SAPBEXresItemX 2 3" xfId="1271" xr:uid="{00000000-0005-0000-0000-0000F0040000}"/>
    <cellStyle name="SAPBEXresItemX 2 4" xfId="1272" xr:uid="{00000000-0005-0000-0000-0000F1040000}"/>
    <cellStyle name="SAPBEXresItemX 2 5" xfId="1273" xr:uid="{00000000-0005-0000-0000-0000F2040000}"/>
    <cellStyle name="SAPBEXresItemX 2 6" xfId="1274" xr:uid="{00000000-0005-0000-0000-0000F3040000}"/>
    <cellStyle name="SAPBEXresItemX 2 7" xfId="1275" xr:uid="{00000000-0005-0000-0000-0000F4040000}"/>
    <cellStyle name="SAPBEXresItemX 2 8" xfId="1276" xr:uid="{00000000-0005-0000-0000-0000F5040000}"/>
    <cellStyle name="SAPBEXresItemX 2 9" xfId="1277" xr:uid="{00000000-0005-0000-0000-0000F6040000}"/>
    <cellStyle name="SAPBEXresItemX 3" xfId="1278" xr:uid="{00000000-0005-0000-0000-0000F7040000}"/>
    <cellStyle name="SAPBEXresItemX 4" xfId="1279" xr:uid="{00000000-0005-0000-0000-0000F8040000}"/>
    <cellStyle name="SAPBEXresItemX 5" xfId="1280" xr:uid="{00000000-0005-0000-0000-0000F9040000}"/>
    <cellStyle name="SAPBEXresItemX 6" xfId="1281" xr:uid="{00000000-0005-0000-0000-0000FA040000}"/>
    <cellStyle name="SAPBEXresItemX 7" xfId="1282" xr:uid="{00000000-0005-0000-0000-0000FB040000}"/>
    <cellStyle name="SAPBEXresItemX 8" xfId="1283" xr:uid="{00000000-0005-0000-0000-0000FC040000}"/>
    <cellStyle name="SAPBEXresItemX 9" xfId="1284" xr:uid="{00000000-0005-0000-0000-0000FD040000}"/>
    <cellStyle name="SAPBEXstdData" xfId="12" xr:uid="{00000000-0005-0000-0000-0000FE040000}"/>
    <cellStyle name="SAPBEXstdData 10" xfId="1285" xr:uid="{00000000-0005-0000-0000-0000FF040000}"/>
    <cellStyle name="SAPBEXstdData 11" xfId="1286" xr:uid="{00000000-0005-0000-0000-000000050000}"/>
    <cellStyle name="SAPBEXstdData 12" xfId="1287" xr:uid="{00000000-0005-0000-0000-000001050000}"/>
    <cellStyle name="SAPBEXstdData 2" xfId="1288" xr:uid="{00000000-0005-0000-0000-000002050000}"/>
    <cellStyle name="SAPBEXstdData 2 10" xfId="1289" xr:uid="{00000000-0005-0000-0000-000003050000}"/>
    <cellStyle name="SAPBEXstdData 2 11" xfId="1290" xr:uid="{00000000-0005-0000-0000-000004050000}"/>
    <cellStyle name="SAPBEXstdData 2 12" xfId="1291" xr:uid="{00000000-0005-0000-0000-000005050000}"/>
    <cellStyle name="SAPBEXstdData 2 2" xfId="1292" xr:uid="{00000000-0005-0000-0000-000006050000}"/>
    <cellStyle name="SAPBEXstdData 2 2 10" xfId="1293" xr:uid="{00000000-0005-0000-0000-000007050000}"/>
    <cellStyle name="SAPBEXstdData 2 2 2" xfId="1294" xr:uid="{00000000-0005-0000-0000-000008050000}"/>
    <cellStyle name="SAPBEXstdData 2 2 3" xfId="1295" xr:uid="{00000000-0005-0000-0000-000009050000}"/>
    <cellStyle name="SAPBEXstdData 2 2 4" xfId="1296" xr:uid="{00000000-0005-0000-0000-00000A050000}"/>
    <cellStyle name="SAPBEXstdData 2 2 5" xfId="1297" xr:uid="{00000000-0005-0000-0000-00000B050000}"/>
    <cellStyle name="SAPBEXstdData 2 2 6" xfId="1298" xr:uid="{00000000-0005-0000-0000-00000C050000}"/>
    <cellStyle name="SAPBEXstdData 2 2 7" xfId="1299" xr:uid="{00000000-0005-0000-0000-00000D050000}"/>
    <cellStyle name="SAPBEXstdData 2 2 8" xfId="1300" xr:uid="{00000000-0005-0000-0000-00000E050000}"/>
    <cellStyle name="SAPBEXstdData 2 2 9" xfId="1301" xr:uid="{00000000-0005-0000-0000-00000F050000}"/>
    <cellStyle name="SAPBEXstdData 2 3" xfId="1302" xr:uid="{00000000-0005-0000-0000-000010050000}"/>
    <cellStyle name="SAPBEXstdData 2 4" xfId="1303" xr:uid="{00000000-0005-0000-0000-000011050000}"/>
    <cellStyle name="SAPBEXstdData 2 5" xfId="1304" xr:uid="{00000000-0005-0000-0000-000012050000}"/>
    <cellStyle name="SAPBEXstdData 2 6" xfId="1305" xr:uid="{00000000-0005-0000-0000-000013050000}"/>
    <cellStyle name="SAPBEXstdData 2 7" xfId="1306" xr:uid="{00000000-0005-0000-0000-000014050000}"/>
    <cellStyle name="SAPBEXstdData 2 8" xfId="1307" xr:uid="{00000000-0005-0000-0000-000015050000}"/>
    <cellStyle name="SAPBEXstdData 2 9" xfId="1308" xr:uid="{00000000-0005-0000-0000-000016050000}"/>
    <cellStyle name="SAPBEXstdData 3" xfId="1309" xr:uid="{00000000-0005-0000-0000-000017050000}"/>
    <cellStyle name="SAPBEXstdData 3 10" xfId="1310" xr:uid="{00000000-0005-0000-0000-000018050000}"/>
    <cellStyle name="SAPBEXstdData 3 2" xfId="1311" xr:uid="{00000000-0005-0000-0000-000019050000}"/>
    <cellStyle name="SAPBEXstdData 3 3" xfId="1312" xr:uid="{00000000-0005-0000-0000-00001A050000}"/>
    <cellStyle name="SAPBEXstdData 3 4" xfId="1313" xr:uid="{00000000-0005-0000-0000-00001B050000}"/>
    <cellStyle name="SAPBEXstdData 3 5" xfId="1314" xr:uid="{00000000-0005-0000-0000-00001C050000}"/>
    <cellStyle name="SAPBEXstdData 3 6" xfId="1315" xr:uid="{00000000-0005-0000-0000-00001D050000}"/>
    <cellStyle name="SAPBEXstdData 3 7" xfId="1316" xr:uid="{00000000-0005-0000-0000-00001E050000}"/>
    <cellStyle name="SAPBEXstdData 3 8" xfId="1317" xr:uid="{00000000-0005-0000-0000-00001F050000}"/>
    <cellStyle name="SAPBEXstdData 3 9" xfId="1318" xr:uid="{00000000-0005-0000-0000-000020050000}"/>
    <cellStyle name="SAPBEXstdData 4" xfId="1319" xr:uid="{00000000-0005-0000-0000-000021050000}"/>
    <cellStyle name="SAPBEXstdData 5" xfId="1320" xr:uid="{00000000-0005-0000-0000-000022050000}"/>
    <cellStyle name="SAPBEXstdData 6" xfId="1321" xr:uid="{00000000-0005-0000-0000-000023050000}"/>
    <cellStyle name="SAPBEXstdData 7" xfId="1322" xr:uid="{00000000-0005-0000-0000-000024050000}"/>
    <cellStyle name="SAPBEXstdData 8" xfId="1323" xr:uid="{00000000-0005-0000-0000-000025050000}"/>
    <cellStyle name="SAPBEXstdData 9" xfId="1324" xr:uid="{00000000-0005-0000-0000-000026050000}"/>
    <cellStyle name="SAPBEXstdDataEmph" xfId="49" xr:uid="{00000000-0005-0000-0000-000027050000}"/>
    <cellStyle name="SAPBEXstdDataEmph 10" xfId="1325" xr:uid="{00000000-0005-0000-0000-000028050000}"/>
    <cellStyle name="SAPBEXstdDataEmph 11" xfId="1326" xr:uid="{00000000-0005-0000-0000-000029050000}"/>
    <cellStyle name="SAPBEXstdDataEmph 12" xfId="1327" xr:uid="{00000000-0005-0000-0000-00002A050000}"/>
    <cellStyle name="SAPBEXstdDataEmph 2" xfId="1328" xr:uid="{00000000-0005-0000-0000-00002B050000}"/>
    <cellStyle name="SAPBEXstdDataEmph 2 10" xfId="1329" xr:uid="{00000000-0005-0000-0000-00002C050000}"/>
    <cellStyle name="SAPBEXstdDataEmph 2 2" xfId="1330" xr:uid="{00000000-0005-0000-0000-00002D050000}"/>
    <cellStyle name="SAPBEXstdDataEmph 2 3" xfId="1331" xr:uid="{00000000-0005-0000-0000-00002E050000}"/>
    <cellStyle name="SAPBEXstdDataEmph 2 4" xfId="1332" xr:uid="{00000000-0005-0000-0000-00002F050000}"/>
    <cellStyle name="SAPBEXstdDataEmph 2 5" xfId="1333" xr:uid="{00000000-0005-0000-0000-000030050000}"/>
    <cellStyle name="SAPBEXstdDataEmph 2 6" xfId="1334" xr:uid="{00000000-0005-0000-0000-000031050000}"/>
    <cellStyle name="SAPBEXstdDataEmph 2 7" xfId="1335" xr:uid="{00000000-0005-0000-0000-000032050000}"/>
    <cellStyle name="SAPBEXstdDataEmph 2 8" xfId="1336" xr:uid="{00000000-0005-0000-0000-000033050000}"/>
    <cellStyle name="SAPBEXstdDataEmph 2 9" xfId="1337" xr:uid="{00000000-0005-0000-0000-000034050000}"/>
    <cellStyle name="SAPBEXstdDataEmph 3" xfId="1338" xr:uid="{00000000-0005-0000-0000-000035050000}"/>
    <cellStyle name="SAPBEXstdDataEmph 4" xfId="1339" xr:uid="{00000000-0005-0000-0000-000036050000}"/>
    <cellStyle name="SAPBEXstdDataEmph 5" xfId="1340" xr:uid="{00000000-0005-0000-0000-000037050000}"/>
    <cellStyle name="SAPBEXstdDataEmph 6" xfId="1341" xr:uid="{00000000-0005-0000-0000-000038050000}"/>
    <cellStyle name="SAPBEXstdDataEmph 7" xfId="1342" xr:uid="{00000000-0005-0000-0000-000039050000}"/>
    <cellStyle name="SAPBEXstdDataEmph 8" xfId="1343" xr:uid="{00000000-0005-0000-0000-00003A050000}"/>
    <cellStyle name="SAPBEXstdDataEmph 9" xfId="1344" xr:uid="{00000000-0005-0000-0000-00003B050000}"/>
    <cellStyle name="SAPBEXstdItem" xfId="2" xr:uid="{00000000-0005-0000-0000-00003C050000}"/>
    <cellStyle name="SAPBEXstdItem 10" xfId="1345" xr:uid="{00000000-0005-0000-0000-00003D050000}"/>
    <cellStyle name="SAPBEXstdItem 11" xfId="1346" xr:uid="{00000000-0005-0000-0000-00003E050000}"/>
    <cellStyle name="SAPBEXstdItem 12" xfId="1347" xr:uid="{00000000-0005-0000-0000-00003F050000}"/>
    <cellStyle name="SAPBEXstdItem 2" xfId="1348" xr:uid="{00000000-0005-0000-0000-000040050000}"/>
    <cellStyle name="SAPBEXstdItem 2 10" xfId="1349" xr:uid="{00000000-0005-0000-0000-000041050000}"/>
    <cellStyle name="SAPBEXstdItem 2 11" xfId="1350" xr:uid="{00000000-0005-0000-0000-000042050000}"/>
    <cellStyle name="SAPBEXstdItem 2 12" xfId="1351" xr:uid="{00000000-0005-0000-0000-000043050000}"/>
    <cellStyle name="SAPBEXstdItem 2 2" xfId="1352" xr:uid="{00000000-0005-0000-0000-000044050000}"/>
    <cellStyle name="SAPBEXstdItem 2 2 10" xfId="1353" xr:uid="{00000000-0005-0000-0000-000045050000}"/>
    <cellStyle name="SAPBEXstdItem 2 2 2" xfId="1354" xr:uid="{00000000-0005-0000-0000-000046050000}"/>
    <cellStyle name="SAPBEXstdItem 2 2 3" xfId="1355" xr:uid="{00000000-0005-0000-0000-000047050000}"/>
    <cellStyle name="SAPBEXstdItem 2 2 4" xfId="1356" xr:uid="{00000000-0005-0000-0000-000048050000}"/>
    <cellStyle name="SAPBEXstdItem 2 2 5" xfId="1357" xr:uid="{00000000-0005-0000-0000-000049050000}"/>
    <cellStyle name="SAPBEXstdItem 2 2 6" xfId="1358" xr:uid="{00000000-0005-0000-0000-00004A050000}"/>
    <cellStyle name="SAPBEXstdItem 2 2 7" xfId="1359" xr:uid="{00000000-0005-0000-0000-00004B050000}"/>
    <cellStyle name="SAPBEXstdItem 2 2 8" xfId="1360" xr:uid="{00000000-0005-0000-0000-00004C050000}"/>
    <cellStyle name="SAPBEXstdItem 2 2 9" xfId="1361" xr:uid="{00000000-0005-0000-0000-00004D050000}"/>
    <cellStyle name="SAPBEXstdItem 2 3" xfId="1362" xr:uid="{00000000-0005-0000-0000-00004E050000}"/>
    <cellStyle name="SAPBEXstdItem 2 4" xfId="1363" xr:uid="{00000000-0005-0000-0000-00004F050000}"/>
    <cellStyle name="SAPBEXstdItem 2 5" xfId="1364" xr:uid="{00000000-0005-0000-0000-000050050000}"/>
    <cellStyle name="SAPBEXstdItem 2 6" xfId="1365" xr:uid="{00000000-0005-0000-0000-000051050000}"/>
    <cellStyle name="SAPBEXstdItem 2 7" xfId="1366" xr:uid="{00000000-0005-0000-0000-000052050000}"/>
    <cellStyle name="SAPBEXstdItem 2 8" xfId="1367" xr:uid="{00000000-0005-0000-0000-000053050000}"/>
    <cellStyle name="SAPBEXstdItem 2 9" xfId="1368" xr:uid="{00000000-0005-0000-0000-000054050000}"/>
    <cellStyle name="SAPBEXstdItem 3" xfId="1369" xr:uid="{00000000-0005-0000-0000-000055050000}"/>
    <cellStyle name="SAPBEXstdItem 3 10" xfId="1370" xr:uid="{00000000-0005-0000-0000-000056050000}"/>
    <cellStyle name="SAPBEXstdItem 3 2" xfId="1371" xr:uid="{00000000-0005-0000-0000-000057050000}"/>
    <cellStyle name="SAPBEXstdItem 3 3" xfId="1372" xr:uid="{00000000-0005-0000-0000-000058050000}"/>
    <cellStyle name="SAPBEXstdItem 3 4" xfId="1373" xr:uid="{00000000-0005-0000-0000-000059050000}"/>
    <cellStyle name="SAPBEXstdItem 3 5" xfId="1374" xr:uid="{00000000-0005-0000-0000-00005A050000}"/>
    <cellStyle name="SAPBEXstdItem 3 6" xfId="1375" xr:uid="{00000000-0005-0000-0000-00005B050000}"/>
    <cellStyle name="SAPBEXstdItem 3 7" xfId="1376" xr:uid="{00000000-0005-0000-0000-00005C050000}"/>
    <cellStyle name="SAPBEXstdItem 3 8" xfId="1377" xr:uid="{00000000-0005-0000-0000-00005D050000}"/>
    <cellStyle name="SAPBEXstdItem 3 9" xfId="1378" xr:uid="{00000000-0005-0000-0000-00005E050000}"/>
    <cellStyle name="SAPBEXstdItem 4" xfId="1379" xr:uid="{00000000-0005-0000-0000-00005F050000}"/>
    <cellStyle name="SAPBEXstdItem 4 2" xfId="1380" xr:uid="{00000000-0005-0000-0000-000060050000}"/>
    <cellStyle name="SAPBEXstdItem 5" xfId="1381" xr:uid="{00000000-0005-0000-0000-000061050000}"/>
    <cellStyle name="SAPBEXstdItem 6" xfId="1382" xr:uid="{00000000-0005-0000-0000-000062050000}"/>
    <cellStyle name="SAPBEXstdItem 7" xfId="1383" xr:uid="{00000000-0005-0000-0000-000063050000}"/>
    <cellStyle name="SAPBEXstdItem 8" xfId="1384" xr:uid="{00000000-0005-0000-0000-000064050000}"/>
    <cellStyle name="SAPBEXstdItem 9" xfId="1385" xr:uid="{00000000-0005-0000-0000-000065050000}"/>
    <cellStyle name="SAPBEXstdItem_Výkaz 13-D3a _2011_jk" xfId="1386" xr:uid="{00000000-0005-0000-0000-000066050000}"/>
    <cellStyle name="SAPBEXstdItemX" xfId="50" xr:uid="{00000000-0005-0000-0000-000067050000}"/>
    <cellStyle name="SAPBEXstdItemX 10" xfId="1387" xr:uid="{00000000-0005-0000-0000-000068050000}"/>
    <cellStyle name="SAPBEXstdItemX 11" xfId="1388" xr:uid="{00000000-0005-0000-0000-000069050000}"/>
    <cellStyle name="SAPBEXstdItemX 12" xfId="1389" xr:uid="{00000000-0005-0000-0000-00006A050000}"/>
    <cellStyle name="SAPBEXstdItemX 13" xfId="1390" xr:uid="{00000000-0005-0000-0000-00006B050000}"/>
    <cellStyle name="SAPBEXstdItemX 2" xfId="1391" xr:uid="{00000000-0005-0000-0000-00006C050000}"/>
    <cellStyle name="SAPBEXstdItemX 2 10" xfId="1392" xr:uid="{00000000-0005-0000-0000-00006D050000}"/>
    <cellStyle name="SAPBEXstdItemX 2 11" xfId="1393" xr:uid="{00000000-0005-0000-0000-00006E050000}"/>
    <cellStyle name="SAPBEXstdItemX 2 2" xfId="1394" xr:uid="{00000000-0005-0000-0000-00006F050000}"/>
    <cellStyle name="SAPBEXstdItemX 2 2 10" xfId="1395" xr:uid="{00000000-0005-0000-0000-000070050000}"/>
    <cellStyle name="SAPBEXstdItemX 2 2 2" xfId="1396" xr:uid="{00000000-0005-0000-0000-000071050000}"/>
    <cellStyle name="SAPBEXstdItemX 2 2 3" xfId="1397" xr:uid="{00000000-0005-0000-0000-000072050000}"/>
    <cellStyle name="SAPBEXstdItemX 2 2 4" xfId="1398" xr:uid="{00000000-0005-0000-0000-000073050000}"/>
    <cellStyle name="SAPBEXstdItemX 2 2 5" xfId="1399" xr:uid="{00000000-0005-0000-0000-000074050000}"/>
    <cellStyle name="SAPBEXstdItemX 2 2 6" xfId="1400" xr:uid="{00000000-0005-0000-0000-000075050000}"/>
    <cellStyle name="SAPBEXstdItemX 2 2 7" xfId="1401" xr:uid="{00000000-0005-0000-0000-000076050000}"/>
    <cellStyle name="SAPBEXstdItemX 2 2 8" xfId="1402" xr:uid="{00000000-0005-0000-0000-000077050000}"/>
    <cellStyle name="SAPBEXstdItemX 2 2 9" xfId="1403" xr:uid="{00000000-0005-0000-0000-000078050000}"/>
    <cellStyle name="SAPBEXstdItemX 2 3" xfId="1404" xr:uid="{00000000-0005-0000-0000-000079050000}"/>
    <cellStyle name="SAPBEXstdItemX 2 4" xfId="1405" xr:uid="{00000000-0005-0000-0000-00007A050000}"/>
    <cellStyle name="SAPBEXstdItemX 2 5" xfId="1406" xr:uid="{00000000-0005-0000-0000-00007B050000}"/>
    <cellStyle name="SAPBEXstdItemX 2 6" xfId="1407" xr:uid="{00000000-0005-0000-0000-00007C050000}"/>
    <cellStyle name="SAPBEXstdItemX 2 7" xfId="1408" xr:uid="{00000000-0005-0000-0000-00007D050000}"/>
    <cellStyle name="SAPBEXstdItemX 2 8" xfId="1409" xr:uid="{00000000-0005-0000-0000-00007E050000}"/>
    <cellStyle name="SAPBEXstdItemX 2 9" xfId="1410" xr:uid="{00000000-0005-0000-0000-00007F050000}"/>
    <cellStyle name="SAPBEXstdItemX 3" xfId="1411" xr:uid="{00000000-0005-0000-0000-000080050000}"/>
    <cellStyle name="SAPBEXstdItemX 3 10" xfId="1412" xr:uid="{00000000-0005-0000-0000-000081050000}"/>
    <cellStyle name="SAPBEXstdItemX 3 2" xfId="1413" xr:uid="{00000000-0005-0000-0000-000082050000}"/>
    <cellStyle name="SAPBEXstdItemX 3 3" xfId="1414" xr:uid="{00000000-0005-0000-0000-000083050000}"/>
    <cellStyle name="SAPBEXstdItemX 3 4" xfId="1415" xr:uid="{00000000-0005-0000-0000-000084050000}"/>
    <cellStyle name="SAPBEXstdItemX 3 5" xfId="1416" xr:uid="{00000000-0005-0000-0000-000085050000}"/>
    <cellStyle name="SAPBEXstdItemX 3 6" xfId="1417" xr:uid="{00000000-0005-0000-0000-000086050000}"/>
    <cellStyle name="SAPBEXstdItemX 3 7" xfId="1418" xr:uid="{00000000-0005-0000-0000-000087050000}"/>
    <cellStyle name="SAPBEXstdItemX 3 8" xfId="1419" xr:uid="{00000000-0005-0000-0000-000088050000}"/>
    <cellStyle name="SAPBEXstdItemX 3 9" xfId="1420" xr:uid="{00000000-0005-0000-0000-000089050000}"/>
    <cellStyle name="SAPBEXstdItemX 4" xfId="1421" xr:uid="{00000000-0005-0000-0000-00008A050000}"/>
    <cellStyle name="SAPBEXstdItemX 5" xfId="1422" xr:uid="{00000000-0005-0000-0000-00008B050000}"/>
    <cellStyle name="SAPBEXstdItemX 6" xfId="1423" xr:uid="{00000000-0005-0000-0000-00008C050000}"/>
    <cellStyle name="SAPBEXstdItemX 7" xfId="1424" xr:uid="{00000000-0005-0000-0000-00008D050000}"/>
    <cellStyle name="SAPBEXstdItemX 8" xfId="1425" xr:uid="{00000000-0005-0000-0000-00008E050000}"/>
    <cellStyle name="SAPBEXstdItemX 9" xfId="1426" xr:uid="{00000000-0005-0000-0000-00008F050000}"/>
    <cellStyle name="SAPBEXstdItemX_Výkaz 13-D3a _2011_jk" xfId="1427" xr:uid="{00000000-0005-0000-0000-000090050000}"/>
    <cellStyle name="SAPBEXtitle" xfId="51" xr:uid="{00000000-0005-0000-0000-000091050000}"/>
    <cellStyle name="SAPBEXtitle 2" xfId="1428" xr:uid="{00000000-0005-0000-0000-000092050000}"/>
    <cellStyle name="SAPBEXtitle 3" xfId="1429" xr:uid="{00000000-0005-0000-0000-000093050000}"/>
    <cellStyle name="SAPBEXtitle_Výkaz 13-D3a _2011_jk" xfId="1430" xr:uid="{00000000-0005-0000-0000-000094050000}"/>
    <cellStyle name="SAPBEXunassignedItem" xfId="1431" xr:uid="{00000000-0005-0000-0000-000095050000}"/>
    <cellStyle name="SAPBEXunassignedItem 2" xfId="1432" xr:uid="{00000000-0005-0000-0000-000096050000}"/>
    <cellStyle name="SAPBEXunassignedItem 2 2" xfId="1433" xr:uid="{00000000-0005-0000-0000-000097050000}"/>
    <cellStyle name="SAPBEXunassignedItem 2 3" xfId="1434" xr:uid="{00000000-0005-0000-0000-000098050000}"/>
    <cellStyle name="SAPBEXunassignedItem 2 4" xfId="1435" xr:uid="{00000000-0005-0000-0000-000099050000}"/>
    <cellStyle name="SAPBEXunassignedItem 2 5" xfId="1436" xr:uid="{00000000-0005-0000-0000-00009A050000}"/>
    <cellStyle name="SAPBEXunassignedItem 2 6" xfId="1437" xr:uid="{00000000-0005-0000-0000-00009B050000}"/>
    <cellStyle name="SAPBEXunassignedItem 2 7" xfId="1438" xr:uid="{00000000-0005-0000-0000-00009C050000}"/>
    <cellStyle name="SAPBEXunassignedItem 3" xfId="1439" xr:uid="{00000000-0005-0000-0000-00009D050000}"/>
    <cellStyle name="SAPBEXunassignedItem 4" xfId="1440" xr:uid="{00000000-0005-0000-0000-00009E050000}"/>
    <cellStyle name="SAPBEXunassignedItem 5" xfId="1441" xr:uid="{00000000-0005-0000-0000-00009F050000}"/>
    <cellStyle name="SAPBEXunassignedItem 6" xfId="1442" xr:uid="{00000000-0005-0000-0000-0000A0050000}"/>
    <cellStyle name="SAPBEXunassignedItem 7" xfId="1443" xr:uid="{00000000-0005-0000-0000-0000A1050000}"/>
    <cellStyle name="SAPBEXunassignedItem 8" xfId="1444" xr:uid="{00000000-0005-0000-0000-0000A2050000}"/>
    <cellStyle name="SAPBEXundefined" xfId="52" xr:uid="{00000000-0005-0000-0000-0000A3050000}"/>
    <cellStyle name="SAPBEXundefined 10" xfId="1445" xr:uid="{00000000-0005-0000-0000-0000A4050000}"/>
    <cellStyle name="SAPBEXundefined 11" xfId="1446" xr:uid="{00000000-0005-0000-0000-0000A5050000}"/>
    <cellStyle name="SAPBEXundefined 12" xfId="1447" xr:uid="{00000000-0005-0000-0000-0000A6050000}"/>
    <cellStyle name="SAPBEXundefined 2" xfId="1448" xr:uid="{00000000-0005-0000-0000-0000A7050000}"/>
    <cellStyle name="SAPBEXundefined 2 10" xfId="1449" xr:uid="{00000000-0005-0000-0000-0000A8050000}"/>
    <cellStyle name="SAPBEXundefined 2 2" xfId="1450" xr:uid="{00000000-0005-0000-0000-0000A9050000}"/>
    <cellStyle name="SAPBEXundefined 2 3" xfId="1451" xr:uid="{00000000-0005-0000-0000-0000AA050000}"/>
    <cellStyle name="SAPBEXundefined 2 4" xfId="1452" xr:uid="{00000000-0005-0000-0000-0000AB050000}"/>
    <cellStyle name="SAPBEXundefined 2 5" xfId="1453" xr:uid="{00000000-0005-0000-0000-0000AC050000}"/>
    <cellStyle name="SAPBEXundefined 2 6" xfId="1454" xr:uid="{00000000-0005-0000-0000-0000AD050000}"/>
    <cellStyle name="SAPBEXundefined 2 7" xfId="1455" xr:uid="{00000000-0005-0000-0000-0000AE050000}"/>
    <cellStyle name="SAPBEXundefined 2 8" xfId="1456" xr:uid="{00000000-0005-0000-0000-0000AF050000}"/>
    <cellStyle name="SAPBEXundefined 2 9" xfId="1457" xr:uid="{00000000-0005-0000-0000-0000B0050000}"/>
    <cellStyle name="SAPBEXundefined 3" xfId="1458" xr:uid="{00000000-0005-0000-0000-0000B1050000}"/>
    <cellStyle name="SAPBEXundefined 4" xfId="1459" xr:uid="{00000000-0005-0000-0000-0000B2050000}"/>
    <cellStyle name="SAPBEXundefined 5" xfId="1460" xr:uid="{00000000-0005-0000-0000-0000B3050000}"/>
    <cellStyle name="SAPBEXundefined 6" xfId="1461" xr:uid="{00000000-0005-0000-0000-0000B4050000}"/>
    <cellStyle name="SAPBEXundefined 7" xfId="1462" xr:uid="{00000000-0005-0000-0000-0000B5050000}"/>
    <cellStyle name="SAPBEXundefined 8" xfId="1463" xr:uid="{00000000-0005-0000-0000-0000B6050000}"/>
    <cellStyle name="SAPBEXundefined 9" xfId="1464" xr:uid="{00000000-0005-0000-0000-0000B7050000}"/>
    <cellStyle name="Sheet Title" xfId="1465" xr:uid="{00000000-0005-0000-0000-0000B8050000}"/>
    <cellStyle name="Správně 2" xfId="1466" xr:uid="{00000000-0005-0000-0000-0000B9050000}"/>
    <cellStyle name="Správně 3" xfId="1467" xr:uid="{00000000-0005-0000-0000-0000BA050000}"/>
    <cellStyle name="Styl 1" xfId="1468" xr:uid="{00000000-0005-0000-0000-0000BB050000}"/>
    <cellStyle name="Subtotal" xfId="1469" xr:uid="{00000000-0005-0000-0000-0000BC050000}"/>
    <cellStyle name="Text upozornění 2" xfId="1470" xr:uid="{00000000-0005-0000-0000-0000BD050000}"/>
    <cellStyle name="Vstup 2" xfId="1471" xr:uid="{00000000-0005-0000-0000-0000BE050000}"/>
    <cellStyle name="Vstup 2 10" xfId="1472" xr:uid="{00000000-0005-0000-0000-0000BF050000}"/>
    <cellStyle name="Vstup 2 11" xfId="1473" xr:uid="{00000000-0005-0000-0000-0000C0050000}"/>
    <cellStyle name="Vstup 2 2" xfId="1474" xr:uid="{00000000-0005-0000-0000-0000C1050000}"/>
    <cellStyle name="Vstup 2 2 10" xfId="1475" xr:uid="{00000000-0005-0000-0000-0000C2050000}"/>
    <cellStyle name="Vstup 2 2 2" xfId="1476" xr:uid="{00000000-0005-0000-0000-0000C3050000}"/>
    <cellStyle name="Vstup 2 2 3" xfId="1477" xr:uid="{00000000-0005-0000-0000-0000C4050000}"/>
    <cellStyle name="Vstup 2 2 4" xfId="1478" xr:uid="{00000000-0005-0000-0000-0000C5050000}"/>
    <cellStyle name="Vstup 2 2 5" xfId="1479" xr:uid="{00000000-0005-0000-0000-0000C6050000}"/>
    <cellStyle name="Vstup 2 2 6" xfId="1480" xr:uid="{00000000-0005-0000-0000-0000C7050000}"/>
    <cellStyle name="Vstup 2 2 7" xfId="1481" xr:uid="{00000000-0005-0000-0000-0000C8050000}"/>
    <cellStyle name="Vstup 2 2 8" xfId="1482" xr:uid="{00000000-0005-0000-0000-0000C9050000}"/>
    <cellStyle name="Vstup 2 2 9" xfId="1483" xr:uid="{00000000-0005-0000-0000-0000CA050000}"/>
    <cellStyle name="Vstup 2 3" xfId="1484" xr:uid="{00000000-0005-0000-0000-0000CB050000}"/>
    <cellStyle name="Vstup 2 4" xfId="1485" xr:uid="{00000000-0005-0000-0000-0000CC050000}"/>
    <cellStyle name="Vstup 2 5" xfId="1486" xr:uid="{00000000-0005-0000-0000-0000CD050000}"/>
    <cellStyle name="Vstup 2 6" xfId="1487" xr:uid="{00000000-0005-0000-0000-0000CE050000}"/>
    <cellStyle name="Vstup 2 7" xfId="1488" xr:uid="{00000000-0005-0000-0000-0000CF050000}"/>
    <cellStyle name="Vstup 2 8" xfId="1489" xr:uid="{00000000-0005-0000-0000-0000D0050000}"/>
    <cellStyle name="Vstup 2 9" xfId="1490" xr:uid="{00000000-0005-0000-0000-0000D1050000}"/>
    <cellStyle name="Výpočet 2" xfId="1491" xr:uid="{00000000-0005-0000-0000-0000D2050000}"/>
    <cellStyle name="Výpočet 2 10" xfId="1492" xr:uid="{00000000-0005-0000-0000-0000D3050000}"/>
    <cellStyle name="Výpočet 2 11" xfId="1493" xr:uid="{00000000-0005-0000-0000-0000D4050000}"/>
    <cellStyle name="Výpočet 2 2" xfId="1494" xr:uid="{00000000-0005-0000-0000-0000D5050000}"/>
    <cellStyle name="Výpočet 2 2 10" xfId="1495" xr:uid="{00000000-0005-0000-0000-0000D6050000}"/>
    <cellStyle name="Výpočet 2 2 2" xfId="1496" xr:uid="{00000000-0005-0000-0000-0000D7050000}"/>
    <cellStyle name="Výpočet 2 2 3" xfId="1497" xr:uid="{00000000-0005-0000-0000-0000D8050000}"/>
    <cellStyle name="Výpočet 2 2 4" xfId="1498" xr:uid="{00000000-0005-0000-0000-0000D9050000}"/>
    <cellStyle name="Výpočet 2 2 5" xfId="1499" xr:uid="{00000000-0005-0000-0000-0000DA050000}"/>
    <cellStyle name="Výpočet 2 2 6" xfId="1500" xr:uid="{00000000-0005-0000-0000-0000DB050000}"/>
    <cellStyle name="Výpočet 2 2 7" xfId="1501" xr:uid="{00000000-0005-0000-0000-0000DC050000}"/>
    <cellStyle name="Výpočet 2 2 8" xfId="1502" xr:uid="{00000000-0005-0000-0000-0000DD050000}"/>
    <cellStyle name="Výpočet 2 2 9" xfId="1503" xr:uid="{00000000-0005-0000-0000-0000DE050000}"/>
    <cellStyle name="Výpočet 2 3" xfId="1504" xr:uid="{00000000-0005-0000-0000-0000DF050000}"/>
    <cellStyle name="Výpočet 2 4" xfId="1505" xr:uid="{00000000-0005-0000-0000-0000E0050000}"/>
    <cellStyle name="Výpočet 2 5" xfId="1506" xr:uid="{00000000-0005-0000-0000-0000E1050000}"/>
    <cellStyle name="Výpočet 2 6" xfId="1507" xr:uid="{00000000-0005-0000-0000-0000E2050000}"/>
    <cellStyle name="Výpočet 2 7" xfId="1508" xr:uid="{00000000-0005-0000-0000-0000E3050000}"/>
    <cellStyle name="Výpočet 2 8" xfId="1509" xr:uid="{00000000-0005-0000-0000-0000E4050000}"/>
    <cellStyle name="Výpočet 2 9" xfId="1510" xr:uid="{00000000-0005-0000-0000-0000E5050000}"/>
    <cellStyle name="Výstup 2" xfId="1511" xr:uid="{00000000-0005-0000-0000-0000E6050000}"/>
    <cellStyle name="Výstup 2 10" xfId="1512" xr:uid="{00000000-0005-0000-0000-0000E7050000}"/>
    <cellStyle name="Výstup 2 11" xfId="1513" xr:uid="{00000000-0005-0000-0000-0000E8050000}"/>
    <cellStyle name="Výstup 2 2" xfId="1514" xr:uid="{00000000-0005-0000-0000-0000E9050000}"/>
    <cellStyle name="Výstup 2 2 10" xfId="1515" xr:uid="{00000000-0005-0000-0000-0000EA050000}"/>
    <cellStyle name="Výstup 2 2 2" xfId="1516" xr:uid="{00000000-0005-0000-0000-0000EB050000}"/>
    <cellStyle name="Výstup 2 2 3" xfId="1517" xr:uid="{00000000-0005-0000-0000-0000EC050000}"/>
    <cellStyle name="Výstup 2 2 4" xfId="1518" xr:uid="{00000000-0005-0000-0000-0000ED050000}"/>
    <cellStyle name="Výstup 2 2 5" xfId="1519" xr:uid="{00000000-0005-0000-0000-0000EE050000}"/>
    <cellStyle name="Výstup 2 2 6" xfId="1520" xr:uid="{00000000-0005-0000-0000-0000EF050000}"/>
    <cellStyle name="Výstup 2 2 7" xfId="1521" xr:uid="{00000000-0005-0000-0000-0000F0050000}"/>
    <cellStyle name="Výstup 2 2 8" xfId="1522" xr:uid="{00000000-0005-0000-0000-0000F1050000}"/>
    <cellStyle name="Výstup 2 2 9" xfId="1523" xr:uid="{00000000-0005-0000-0000-0000F2050000}"/>
    <cellStyle name="Výstup 2 3" xfId="1524" xr:uid="{00000000-0005-0000-0000-0000F3050000}"/>
    <cellStyle name="Výstup 2 4" xfId="1525" xr:uid="{00000000-0005-0000-0000-0000F4050000}"/>
    <cellStyle name="Výstup 2 5" xfId="1526" xr:uid="{00000000-0005-0000-0000-0000F5050000}"/>
    <cellStyle name="Výstup 2 6" xfId="1527" xr:uid="{00000000-0005-0000-0000-0000F6050000}"/>
    <cellStyle name="Výstup 2 7" xfId="1528" xr:uid="{00000000-0005-0000-0000-0000F7050000}"/>
    <cellStyle name="Výstup 2 8" xfId="1529" xr:uid="{00000000-0005-0000-0000-0000F8050000}"/>
    <cellStyle name="Výstup 2 9" xfId="1530" xr:uid="{00000000-0005-0000-0000-0000F9050000}"/>
    <cellStyle name="Vysvětlující text 2" xfId="1531" xr:uid="{00000000-0005-0000-0000-0000FA050000}"/>
    <cellStyle name="Záhlaví 1" xfId="85" xr:uid="{00000000-0005-0000-0000-0000FB050000}"/>
    <cellStyle name="Záhlaví 2" xfId="86" xr:uid="{00000000-0005-0000-0000-0000FC050000}"/>
    <cellStyle name="Zvýraznění 1 2" xfId="1532" xr:uid="{00000000-0005-0000-0000-0000FD050000}"/>
    <cellStyle name="Zvýraznění 2 2" xfId="1533" xr:uid="{00000000-0005-0000-0000-0000FE050000}"/>
    <cellStyle name="Zvýraznění 3 2" xfId="1534" xr:uid="{00000000-0005-0000-0000-0000FF050000}"/>
    <cellStyle name="Zvýraznění 4 2" xfId="1535" xr:uid="{00000000-0005-0000-0000-000000060000}"/>
    <cellStyle name="Zvýraznění 5 2" xfId="1536" xr:uid="{00000000-0005-0000-0000-000001060000}"/>
    <cellStyle name="Zvýraznění 6 2" xfId="1537" xr:uid="{00000000-0005-0000-0000-000002060000}"/>
  </cellStyles>
  <dxfs count="0"/>
  <tableStyles count="0" defaultTableStyle="TableStyleMedium2" defaultPivotStyle="PivotStyleLight16"/>
  <colors>
    <mruColors>
      <color rgb="FF596387"/>
      <color rgb="FF1A3366"/>
      <color rgb="FFE53A2E"/>
      <color rgb="FFF7C9C7"/>
      <color rgb="FFF0948F"/>
      <color rgb="FFD0D0D0"/>
      <color rgb="FF9D9D9C"/>
      <color rgb="FF646363"/>
      <color rgb="FFC7CCD6"/>
      <color rgb="FF9196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8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6732980478284"/>
          <c:y val="2.7854505791210037E-2"/>
          <c:w val="0.83308946380804838"/>
          <c:h val="0.78381446653498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'3.1'!$N$5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'3.1'!$M$6:$M$375</c:f>
              <c:numCache>
                <c:formatCode>d/m;@</c:formatCode>
                <c:ptCount val="370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7">
                  <c:v>44240</c:v>
                </c:pt>
                <c:pt idx="48">
                  <c:v>44241</c:v>
                </c:pt>
                <c:pt idx="49">
                  <c:v>44242</c:v>
                </c:pt>
                <c:pt idx="50">
                  <c:v>44243</c:v>
                </c:pt>
                <c:pt idx="51">
                  <c:v>44244</c:v>
                </c:pt>
                <c:pt idx="52">
                  <c:v>44245</c:v>
                </c:pt>
                <c:pt idx="53">
                  <c:v>44246</c:v>
                </c:pt>
                <c:pt idx="54">
                  <c:v>44247</c:v>
                </c:pt>
                <c:pt idx="55">
                  <c:v>44248</c:v>
                </c:pt>
                <c:pt idx="56">
                  <c:v>44249</c:v>
                </c:pt>
                <c:pt idx="57">
                  <c:v>44250</c:v>
                </c:pt>
                <c:pt idx="58">
                  <c:v>44251</c:v>
                </c:pt>
                <c:pt idx="59">
                  <c:v>44252</c:v>
                </c:pt>
                <c:pt idx="60">
                  <c:v>44253</c:v>
                </c:pt>
                <c:pt idx="61">
                  <c:v>44254</c:v>
                </c:pt>
                <c:pt idx="62">
                  <c:v>44255</c:v>
                </c:pt>
                <c:pt idx="63">
                  <c:v>44256</c:v>
                </c:pt>
                <c:pt idx="64">
                  <c:v>44257</c:v>
                </c:pt>
                <c:pt idx="65">
                  <c:v>44258</c:v>
                </c:pt>
                <c:pt idx="66">
                  <c:v>44259</c:v>
                </c:pt>
                <c:pt idx="67">
                  <c:v>44260</c:v>
                </c:pt>
                <c:pt idx="68">
                  <c:v>44261</c:v>
                </c:pt>
                <c:pt idx="69">
                  <c:v>44262</c:v>
                </c:pt>
                <c:pt idx="70">
                  <c:v>44263</c:v>
                </c:pt>
                <c:pt idx="71">
                  <c:v>44264</c:v>
                </c:pt>
                <c:pt idx="72">
                  <c:v>44265</c:v>
                </c:pt>
                <c:pt idx="73">
                  <c:v>44266</c:v>
                </c:pt>
                <c:pt idx="74">
                  <c:v>44267</c:v>
                </c:pt>
                <c:pt idx="75">
                  <c:v>44268</c:v>
                </c:pt>
                <c:pt idx="76">
                  <c:v>44269</c:v>
                </c:pt>
                <c:pt idx="77">
                  <c:v>44270</c:v>
                </c:pt>
                <c:pt idx="78">
                  <c:v>44271</c:v>
                </c:pt>
                <c:pt idx="79">
                  <c:v>44272</c:v>
                </c:pt>
                <c:pt idx="80">
                  <c:v>44273</c:v>
                </c:pt>
                <c:pt idx="81">
                  <c:v>44274</c:v>
                </c:pt>
                <c:pt idx="82">
                  <c:v>44275</c:v>
                </c:pt>
                <c:pt idx="83">
                  <c:v>44276</c:v>
                </c:pt>
                <c:pt idx="84">
                  <c:v>44277</c:v>
                </c:pt>
                <c:pt idx="85">
                  <c:v>44278</c:v>
                </c:pt>
                <c:pt idx="86">
                  <c:v>44279</c:v>
                </c:pt>
                <c:pt idx="87">
                  <c:v>44280</c:v>
                </c:pt>
                <c:pt idx="88">
                  <c:v>44281</c:v>
                </c:pt>
                <c:pt idx="89">
                  <c:v>44282</c:v>
                </c:pt>
                <c:pt idx="90">
                  <c:v>44283</c:v>
                </c:pt>
                <c:pt idx="91">
                  <c:v>44284</c:v>
                </c:pt>
                <c:pt idx="92">
                  <c:v>44285</c:v>
                </c:pt>
                <c:pt idx="93">
                  <c:v>44286</c:v>
                </c:pt>
                <c:pt idx="94">
                  <c:v>44287</c:v>
                </c:pt>
                <c:pt idx="95">
                  <c:v>44288</c:v>
                </c:pt>
                <c:pt idx="96">
                  <c:v>44289</c:v>
                </c:pt>
                <c:pt idx="97">
                  <c:v>44290</c:v>
                </c:pt>
                <c:pt idx="98">
                  <c:v>44291</c:v>
                </c:pt>
                <c:pt idx="99">
                  <c:v>44292</c:v>
                </c:pt>
                <c:pt idx="100">
                  <c:v>44293</c:v>
                </c:pt>
                <c:pt idx="101">
                  <c:v>44294</c:v>
                </c:pt>
                <c:pt idx="102">
                  <c:v>44295</c:v>
                </c:pt>
                <c:pt idx="103">
                  <c:v>44296</c:v>
                </c:pt>
                <c:pt idx="104">
                  <c:v>44297</c:v>
                </c:pt>
                <c:pt idx="105">
                  <c:v>44298</c:v>
                </c:pt>
                <c:pt idx="106">
                  <c:v>44299</c:v>
                </c:pt>
                <c:pt idx="107">
                  <c:v>44300</c:v>
                </c:pt>
                <c:pt idx="108">
                  <c:v>44301</c:v>
                </c:pt>
                <c:pt idx="109">
                  <c:v>44302</c:v>
                </c:pt>
                <c:pt idx="110">
                  <c:v>44303</c:v>
                </c:pt>
                <c:pt idx="111">
                  <c:v>44304</c:v>
                </c:pt>
                <c:pt idx="112">
                  <c:v>44305</c:v>
                </c:pt>
                <c:pt idx="113">
                  <c:v>44306</c:v>
                </c:pt>
                <c:pt idx="114">
                  <c:v>44307</c:v>
                </c:pt>
                <c:pt idx="115">
                  <c:v>44308</c:v>
                </c:pt>
                <c:pt idx="116">
                  <c:v>44309</c:v>
                </c:pt>
                <c:pt idx="117">
                  <c:v>44310</c:v>
                </c:pt>
                <c:pt idx="118">
                  <c:v>44311</c:v>
                </c:pt>
                <c:pt idx="119">
                  <c:v>44312</c:v>
                </c:pt>
                <c:pt idx="120">
                  <c:v>44313</c:v>
                </c:pt>
                <c:pt idx="121">
                  <c:v>44314</c:v>
                </c:pt>
                <c:pt idx="122">
                  <c:v>44315</c:v>
                </c:pt>
                <c:pt idx="123">
                  <c:v>44316</c:v>
                </c:pt>
                <c:pt idx="124">
                  <c:v>44317</c:v>
                </c:pt>
                <c:pt idx="125">
                  <c:v>44318</c:v>
                </c:pt>
                <c:pt idx="126">
                  <c:v>44319</c:v>
                </c:pt>
                <c:pt idx="127">
                  <c:v>44320</c:v>
                </c:pt>
                <c:pt idx="128">
                  <c:v>44321</c:v>
                </c:pt>
                <c:pt idx="129">
                  <c:v>44322</c:v>
                </c:pt>
                <c:pt idx="130">
                  <c:v>44323</c:v>
                </c:pt>
                <c:pt idx="131">
                  <c:v>44324</c:v>
                </c:pt>
                <c:pt idx="132">
                  <c:v>44325</c:v>
                </c:pt>
                <c:pt idx="133">
                  <c:v>44326</c:v>
                </c:pt>
                <c:pt idx="134">
                  <c:v>44327</c:v>
                </c:pt>
                <c:pt idx="135">
                  <c:v>44328</c:v>
                </c:pt>
                <c:pt idx="136">
                  <c:v>44329</c:v>
                </c:pt>
                <c:pt idx="137">
                  <c:v>44330</c:v>
                </c:pt>
                <c:pt idx="138">
                  <c:v>44331</c:v>
                </c:pt>
                <c:pt idx="139">
                  <c:v>44332</c:v>
                </c:pt>
                <c:pt idx="140">
                  <c:v>44333</c:v>
                </c:pt>
                <c:pt idx="141">
                  <c:v>44334</c:v>
                </c:pt>
                <c:pt idx="142">
                  <c:v>44335</c:v>
                </c:pt>
                <c:pt idx="143">
                  <c:v>44336</c:v>
                </c:pt>
                <c:pt idx="144">
                  <c:v>44337</c:v>
                </c:pt>
                <c:pt idx="145">
                  <c:v>44338</c:v>
                </c:pt>
                <c:pt idx="146">
                  <c:v>44339</c:v>
                </c:pt>
                <c:pt idx="147">
                  <c:v>44340</c:v>
                </c:pt>
                <c:pt idx="148">
                  <c:v>44341</c:v>
                </c:pt>
                <c:pt idx="149">
                  <c:v>44342</c:v>
                </c:pt>
                <c:pt idx="150">
                  <c:v>44343</c:v>
                </c:pt>
                <c:pt idx="151">
                  <c:v>44344</c:v>
                </c:pt>
                <c:pt idx="152">
                  <c:v>44345</c:v>
                </c:pt>
                <c:pt idx="153">
                  <c:v>44346</c:v>
                </c:pt>
                <c:pt idx="154">
                  <c:v>44347</c:v>
                </c:pt>
                <c:pt idx="155">
                  <c:v>44348</c:v>
                </c:pt>
                <c:pt idx="156">
                  <c:v>44349</c:v>
                </c:pt>
                <c:pt idx="157">
                  <c:v>44350</c:v>
                </c:pt>
                <c:pt idx="158">
                  <c:v>44351</c:v>
                </c:pt>
                <c:pt idx="159">
                  <c:v>44352</c:v>
                </c:pt>
                <c:pt idx="160">
                  <c:v>44353</c:v>
                </c:pt>
                <c:pt idx="161">
                  <c:v>44354</c:v>
                </c:pt>
                <c:pt idx="162">
                  <c:v>44355</c:v>
                </c:pt>
                <c:pt idx="163">
                  <c:v>44356</c:v>
                </c:pt>
                <c:pt idx="164">
                  <c:v>44357</c:v>
                </c:pt>
                <c:pt idx="165">
                  <c:v>44358</c:v>
                </c:pt>
                <c:pt idx="166">
                  <c:v>44359</c:v>
                </c:pt>
                <c:pt idx="167">
                  <c:v>44360</c:v>
                </c:pt>
                <c:pt idx="168">
                  <c:v>44361</c:v>
                </c:pt>
                <c:pt idx="169">
                  <c:v>44362</c:v>
                </c:pt>
                <c:pt idx="170">
                  <c:v>44363</c:v>
                </c:pt>
                <c:pt idx="171">
                  <c:v>44364</c:v>
                </c:pt>
                <c:pt idx="172">
                  <c:v>44365</c:v>
                </c:pt>
                <c:pt idx="173">
                  <c:v>44366</c:v>
                </c:pt>
                <c:pt idx="174">
                  <c:v>44367</c:v>
                </c:pt>
                <c:pt idx="175">
                  <c:v>44368</c:v>
                </c:pt>
                <c:pt idx="176">
                  <c:v>44369</c:v>
                </c:pt>
                <c:pt idx="177">
                  <c:v>44370</c:v>
                </c:pt>
                <c:pt idx="178">
                  <c:v>44371</c:v>
                </c:pt>
                <c:pt idx="179">
                  <c:v>44372</c:v>
                </c:pt>
                <c:pt idx="180">
                  <c:v>44373</c:v>
                </c:pt>
                <c:pt idx="181">
                  <c:v>44374</c:v>
                </c:pt>
                <c:pt idx="182">
                  <c:v>44375</c:v>
                </c:pt>
                <c:pt idx="183">
                  <c:v>44376</c:v>
                </c:pt>
                <c:pt idx="184">
                  <c:v>44377</c:v>
                </c:pt>
                <c:pt idx="185">
                  <c:v>44378</c:v>
                </c:pt>
                <c:pt idx="186">
                  <c:v>44379</c:v>
                </c:pt>
                <c:pt idx="187">
                  <c:v>44380</c:v>
                </c:pt>
                <c:pt idx="188">
                  <c:v>44381</c:v>
                </c:pt>
                <c:pt idx="189">
                  <c:v>44382</c:v>
                </c:pt>
                <c:pt idx="190">
                  <c:v>44383</c:v>
                </c:pt>
                <c:pt idx="191">
                  <c:v>44384</c:v>
                </c:pt>
                <c:pt idx="192">
                  <c:v>44385</c:v>
                </c:pt>
                <c:pt idx="193">
                  <c:v>44386</c:v>
                </c:pt>
                <c:pt idx="194">
                  <c:v>44387</c:v>
                </c:pt>
                <c:pt idx="195">
                  <c:v>44388</c:v>
                </c:pt>
                <c:pt idx="196">
                  <c:v>44389</c:v>
                </c:pt>
                <c:pt idx="197">
                  <c:v>44390</c:v>
                </c:pt>
                <c:pt idx="198">
                  <c:v>44391</c:v>
                </c:pt>
                <c:pt idx="199">
                  <c:v>44392</c:v>
                </c:pt>
                <c:pt idx="200">
                  <c:v>44393</c:v>
                </c:pt>
                <c:pt idx="201">
                  <c:v>44394</c:v>
                </c:pt>
                <c:pt idx="202">
                  <c:v>44395</c:v>
                </c:pt>
                <c:pt idx="203">
                  <c:v>44396</c:v>
                </c:pt>
                <c:pt idx="204">
                  <c:v>44397</c:v>
                </c:pt>
                <c:pt idx="205">
                  <c:v>44398</c:v>
                </c:pt>
                <c:pt idx="206">
                  <c:v>44399</c:v>
                </c:pt>
                <c:pt idx="207">
                  <c:v>44400</c:v>
                </c:pt>
                <c:pt idx="208">
                  <c:v>44401</c:v>
                </c:pt>
                <c:pt idx="209">
                  <c:v>44402</c:v>
                </c:pt>
                <c:pt idx="210">
                  <c:v>44403</c:v>
                </c:pt>
                <c:pt idx="211">
                  <c:v>44404</c:v>
                </c:pt>
                <c:pt idx="212">
                  <c:v>44405</c:v>
                </c:pt>
                <c:pt idx="213">
                  <c:v>44406</c:v>
                </c:pt>
                <c:pt idx="214">
                  <c:v>44407</c:v>
                </c:pt>
                <c:pt idx="215">
                  <c:v>44408</c:v>
                </c:pt>
                <c:pt idx="216">
                  <c:v>44409</c:v>
                </c:pt>
                <c:pt idx="217">
                  <c:v>44410</c:v>
                </c:pt>
                <c:pt idx="218">
                  <c:v>44411</c:v>
                </c:pt>
                <c:pt idx="219">
                  <c:v>44412</c:v>
                </c:pt>
                <c:pt idx="220">
                  <c:v>44413</c:v>
                </c:pt>
                <c:pt idx="221">
                  <c:v>44414</c:v>
                </c:pt>
                <c:pt idx="222">
                  <c:v>44415</c:v>
                </c:pt>
                <c:pt idx="223">
                  <c:v>44416</c:v>
                </c:pt>
                <c:pt idx="224">
                  <c:v>44417</c:v>
                </c:pt>
                <c:pt idx="225">
                  <c:v>44418</c:v>
                </c:pt>
                <c:pt idx="226">
                  <c:v>44419</c:v>
                </c:pt>
                <c:pt idx="227">
                  <c:v>44420</c:v>
                </c:pt>
                <c:pt idx="228">
                  <c:v>44421</c:v>
                </c:pt>
                <c:pt idx="229">
                  <c:v>44422</c:v>
                </c:pt>
                <c:pt idx="230">
                  <c:v>44423</c:v>
                </c:pt>
                <c:pt idx="231">
                  <c:v>44424</c:v>
                </c:pt>
                <c:pt idx="232">
                  <c:v>44425</c:v>
                </c:pt>
                <c:pt idx="233">
                  <c:v>44426</c:v>
                </c:pt>
                <c:pt idx="234">
                  <c:v>44427</c:v>
                </c:pt>
                <c:pt idx="235">
                  <c:v>44428</c:v>
                </c:pt>
                <c:pt idx="236">
                  <c:v>44429</c:v>
                </c:pt>
                <c:pt idx="237">
                  <c:v>44430</c:v>
                </c:pt>
                <c:pt idx="238">
                  <c:v>44431</c:v>
                </c:pt>
                <c:pt idx="239">
                  <c:v>44432</c:v>
                </c:pt>
                <c:pt idx="240">
                  <c:v>44433</c:v>
                </c:pt>
                <c:pt idx="241">
                  <c:v>44434</c:v>
                </c:pt>
                <c:pt idx="242">
                  <c:v>44435</c:v>
                </c:pt>
                <c:pt idx="243">
                  <c:v>44436</c:v>
                </c:pt>
                <c:pt idx="244">
                  <c:v>44437</c:v>
                </c:pt>
                <c:pt idx="245">
                  <c:v>44438</c:v>
                </c:pt>
                <c:pt idx="246">
                  <c:v>44439</c:v>
                </c:pt>
                <c:pt idx="247">
                  <c:v>44440</c:v>
                </c:pt>
                <c:pt idx="248">
                  <c:v>44441</c:v>
                </c:pt>
                <c:pt idx="249">
                  <c:v>44442</c:v>
                </c:pt>
                <c:pt idx="250">
                  <c:v>44443</c:v>
                </c:pt>
                <c:pt idx="251">
                  <c:v>44444</c:v>
                </c:pt>
                <c:pt idx="252">
                  <c:v>44445</c:v>
                </c:pt>
                <c:pt idx="253">
                  <c:v>44446</c:v>
                </c:pt>
                <c:pt idx="254">
                  <c:v>44447</c:v>
                </c:pt>
                <c:pt idx="255">
                  <c:v>44448</c:v>
                </c:pt>
                <c:pt idx="256">
                  <c:v>44449</c:v>
                </c:pt>
                <c:pt idx="257">
                  <c:v>44450</c:v>
                </c:pt>
                <c:pt idx="258">
                  <c:v>44451</c:v>
                </c:pt>
                <c:pt idx="259">
                  <c:v>44452</c:v>
                </c:pt>
                <c:pt idx="260">
                  <c:v>44453</c:v>
                </c:pt>
                <c:pt idx="261">
                  <c:v>44454</c:v>
                </c:pt>
                <c:pt idx="262">
                  <c:v>44455</c:v>
                </c:pt>
                <c:pt idx="263">
                  <c:v>44456</c:v>
                </c:pt>
                <c:pt idx="264">
                  <c:v>44457</c:v>
                </c:pt>
                <c:pt idx="265">
                  <c:v>44458</c:v>
                </c:pt>
                <c:pt idx="266">
                  <c:v>44459</c:v>
                </c:pt>
                <c:pt idx="267">
                  <c:v>44460</c:v>
                </c:pt>
                <c:pt idx="268">
                  <c:v>44461</c:v>
                </c:pt>
                <c:pt idx="269">
                  <c:v>44462</c:v>
                </c:pt>
                <c:pt idx="270">
                  <c:v>44463</c:v>
                </c:pt>
                <c:pt idx="271">
                  <c:v>44464</c:v>
                </c:pt>
                <c:pt idx="272">
                  <c:v>44465</c:v>
                </c:pt>
                <c:pt idx="273">
                  <c:v>44466</c:v>
                </c:pt>
                <c:pt idx="274">
                  <c:v>44467</c:v>
                </c:pt>
                <c:pt idx="275">
                  <c:v>44468</c:v>
                </c:pt>
                <c:pt idx="276">
                  <c:v>44469</c:v>
                </c:pt>
                <c:pt idx="277">
                  <c:v>44470</c:v>
                </c:pt>
                <c:pt idx="278">
                  <c:v>44471</c:v>
                </c:pt>
                <c:pt idx="279">
                  <c:v>44472</c:v>
                </c:pt>
                <c:pt idx="280">
                  <c:v>44473</c:v>
                </c:pt>
                <c:pt idx="281">
                  <c:v>44474</c:v>
                </c:pt>
                <c:pt idx="282">
                  <c:v>44475</c:v>
                </c:pt>
                <c:pt idx="283">
                  <c:v>44476</c:v>
                </c:pt>
                <c:pt idx="284">
                  <c:v>44477</c:v>
                </c:pt>
                <c:pt idx="285">
                  <c:v>44478</c:v>
                </c:pt>
                <c:pt idx="286">
                  <c:v>44479</c:v>
                </c:pt>
                <c:pt idx="287">
                  <c:v>44480</c:v>
                </c:pt>
                <c:pt idx="288">
                  <c:v>44481</c:v>
                </c:pt>
                <c:pt idx="289">
                  <c:v>44482</c:v>
                </c:pt>
                <c:pt idx="290">
                  <c:v>44483</c:v>
                </c:pt>
                <c:pt idx="291">
                  <c:v>44484</c:v>
                </c:pt>
                <c:pt idx="292">
                  <c:v>44485</c:v>
                </c:pt>
                <c:pt idx="293">
                  <c:v>44486</c:v>
                </c:pt>
                <c:pt idx="294">
                  <c:v>44487</c:v>
                </c:pt>
                <c:pt idx="295">
                  <c:v>44488</c:v>
                </c:pt>
                <c:pt idx="296">
                  <c:v>44489</c:v>
                </c:pt>
                <c:pt idx="297">
                  <c:v>44490</c:v>
                </c:pt>
                <c:pt idx="298">
                  <c:v>44491</c:v>
                </c:pt>
                <c:pt idx="299">
                  <c:v>44492</c:v>
                </c:pt>
                <c:pt idx="300">
                  <c:v>44493</c:v>
                </c:pt>
                <c:pt idx="301">
                  <c:v>44494</c:v>
                </c:pt>
                <c:pt idx="302">
                  <c:v>44495</c:v>
                </c:pt>
                <c:pt idx="303">
                  <c:v>44496</c:v>
                </c:pt>
                <c:pt idx="304">
                  <c:v>44497</c:v>
                </c:pt>
                <c:pt idx="305">
                  <c:v>44498</c:v>
                </c:pt>
                <c:pt idx="306">
                  <c:v>44499</c:v>
                </c:pt>
                <c:pt idx="307">
                  <c:v>44500</c:v>
                </c:pt>
                <c:pt idx="308">
                  <c:v>44501</c:v>
                </c:pt>
                <c:pt idx="309">
                  <c:v>44502</c:v>
                </c:pt>
                <c:pt idx="310">
                  <c:v>44503</c:v>
                </c:pt>
                <c:pt idx="311">
                  <c:v>44504</c:v>
                </c:pt>
                <c:pt idx="312">
                  <c:v>44505</c:v>
                </c:pt>
                <c:pt idx="313">
                  <c:v>44506</c:v>
                </c:pt>
                <c:pt idx="314">
                  <c:v>44507</c:v>
                </c:pt>
                <c:pt idx="315">
                  <c:v>44508</c:v>
                </c:pt>
                <c:pt idx="316">
                  <c:v>44509</c:v>
                </c:pt>
                <c:pt idx="317">
                  <c:v>44510</c:v>
                </c:pt>
                <c:pt idx="318">
                  <c:v>44511</c:v>
                </c:pt>
                <c:pt idx="319">
                  <c:v>44512</c:v>
                </c:pt>
                <c:pt idx="320">
                  <c:v>44513</c:v>
                </c:pt>
                <c:pt idx="321">
                  <c:v>44514</c:v>
                </c:pt>
                <c:pt idx="322">
                  <c:v>44515</c:v>
                </c:pt>
                <c:pt idx="323">
                  <c:v>44516</c:v>
                </c:pt>
                <c:pt idx="324">
                  <c:v>44517</c:v>
                </c:pt>
                <c:pt idx="325">
                  <c:v>44518</c:v>
                </c:pt>
                <c:pt idx="326">
                  <c:v>44519</c:v>
                </c:pt>
                <c:pt idx="327">
                  <c:v>44520</c:v>
                </c:pt>
                <c:pt idx="328">
                  <c:v>44521</c:v>
                </c:pt>
                <c:pt idx="329">
                  <c:v>44522</c:v>
                </c:pt>
                <c:pt idx="330">
                  <c:v>44523</c:v>
                </c:pt>
                <c:pt idx="331">
                  <c:v>44524</c:v>
                </c:pt>
                <c:pt idx="332">
                  <c:v>44525</c:v>
                </c:pt>
                <c:pt idx="333">
                  <c:v>44526</c:v>
                </c:pt>
                <c:pt idx="334">
                  <c:v>44527</c:v>
                </c:pt>
                <c:pt idx="335">
                  <c:v>44528</c:v>
                </c:pt>
                <c:pt idx="336">
                  <c:v>44529</c:v>
                </c:pt>
                <c:pt idx="337">
                  <c:v>44530</c:v>
                </c:pt>
                <c:pt idx="338">
                  <c:v>44531</c:v>
                </c:pt>
                <c:pt idx="339">
                  <c:v>44532</c:v>
                </c:pt>
                <c:pt idx="340">
                  <c:v>44533</c:v>
                </c:pt>
                <c:pt idx="341">
                  <c:v>44534</c:v>
                </c:pt>
                <c:pt idx="342">
                  <c:v>44535</c:v>
                </c:pt>
                <c:pt idx="343">
                  <c:v>44536</c:v>
                </c:pt>
                <c:pt idx="344">
                  <c:v>44537</c:v>
                </c:pt>
                <c:pt idx="345">
                  <c:v>44538</c:v>
                </c:pt>
                <c:pt idx="346">
                  <c:v>44539</c:v>
                </c:pt>
                <c:pt idx="347">
                  <c:v>44540</c:v>
                </c:pt>
                <c:pt idx="348">
                  <c:v>44541</c:v>
                </c:pt>
                <c:pt idx="349">
                  <c:v>44542</c:v>
                </c:pt>
                <c:pt idx="350">
                  <c:v>44543</c:v>
                </c:pt>
                <c:pt idx="351">
                  <c:v>44544</c:v>
                </c:pt>
                <c:pt idx="352">
                  <c:v>44545</c:v>
                </c:pt>
                <c:pt idx="353">
                  <c:v>44546</c:v>
                </c:pt>
                <c:pt idx="354">
                  <c:v>44547</c:v>
                </c:pt>
                <c:pt idx="355">
                  <c:v>44548</c:v>
                </c:pt>
                <c:pt idx="356">
                  <c:v>44549</c:v>
                </c:pt>
                <c:pt idx="357">
                  <c:v>44550</c:v>
                </c:pt>
                <c:pt idx="358">
                  <c:v>44551</c:v>
                </c:pt>
                <c:pt idx="359">
                  <c:v>44552</c:v>
                </c:pt>
                <c:pt idx="360">
                  <c:v>44553</c:v>
                </c:pt>
                <c:pt idx="361">
                  <c:v>44554</c:v>
                </c:pt>
                <c:pt idx="362">
                  <c:v>44555</c:v>
                </c:pt>
                <c:pt idx="363">
                  <c:v>44556</c:v>
                </c:pt>
                <c:pt idx="364">
                  <c:v>44557</c:v>
                </c:pt>
                <c:pt idx="365">
                  <c:v>44558</c:v>
                </c:pt>
                <c:pt idx="366">
                  <c:v>44559</c:v>
                </c:pt>
                <c:pt idx="367">
                  <c:v>44560</c:v>
                </c:pt>
                <c:pt idx="368">
                  <c:v>44561</c:v>
                </c:pt>
              </c:numCache>
            </c:numRef>
          </c:cat>
          <c:val>
            <c:numRef>
              <c:f>'3.1'!$N$6:$N$375</c:f>
              <c:numCache>
                <c:formatCode>#,##0</c:formatCode>
                <c:ptCount val="370"/>
                <c:pt idx="0">
                  <c:v>114003.16594577489</c:v>
                </c:pt>
                <c:pt idx="1">
                  <c:v>114644.16921616204</c:v>
                </c:pt>
                <c:pt idx="2">
                  <c:v>110173.09842810423</c:v>
                </c:pt>
                <c:pt idx="3">
                  <c:v>123736.33505644054</c:v>
                </c:pt>
                <c:pt idx="4">
                  <c:v>125139.52315645111</c:v>
                </c:pt>
                <c:pt idx="5">
                  <c:v>119006.24116467983</c:v>
                </c:pt>
                <c:pt idx="6">
                  <c:v>125151.61725920456</c:v>
                </c:pt>
                <c:pt idx="7">
                  <c:v>130977.58835320182</c:v>
                </c:pt>
                <c:pt idx="8">
                  <c:v>128276.67053486654</c:v>
                </c:pt>
                <c:pt idx="9">
                  <c:v>131017.76980694165</c:v>
                </c:pt>
                <c:pt idx="10">
                  <c:v>132504.46777086193</c:v>
                </c:pt>
                <c:pt idx="11">
                  <c:v>133648.18757252875</c:v>
                </c:pt>
                <c:pt idx="12">
                  <c:v>133228.34581706932</c:v>
                </c:pt>
                <c:pt idx="13">
                  <c:v>135719.67929106447</c:v>
                </c:pt>
                <c:pt idx="14">
                  <c:v>138542.93912860006</c:v>
                </c:pt>
                <c:pt idx="15">
                  <c:v>132704.68087350987</c:v>
                </c:pt>
                <c:pt idx="16">
                  <c:v>130251.03280936807</c:v>
                </c:pt>
                <c:pt idx="17">
                  <c:v>130468.81316594577</c:v>
                </c:pt>
                <c:pt idx="18">
                  <c:v>130768.03776769702</c:v>
                </c:pt>
                <c:pt idx="19">
                  <c:v>125682.43169110667</c:v>
                </c:pt>
                <c:pt idx="20">
                  <c:v>132107.1632028695</c:v>
                </c:pt>
                <c:pt idx="21">
                  <c:v>128528.40911488554</c:v>
                </c:pt>
                <c:pt idx="22">
                  <c:v>128152.11203713471</c:v>
                </c:pt>
                <c:pt idx="23">
                  <c:v>128290.64563772551</c:v>
                </c:pt>
                <c:pt idx="24">
                  <c:v>128584.74206139888</c:v>
                </c:pt>
                <c:pt idx="25">
                  <c:v>124887.4163941344</c:v>
                </c:pt>
                <c:pt idx="26">
                  <c:v>119855.32545627176</c:v>
                </c:pt>
                <c:pt idx="27">
                  <c:v>123415.22417976581</c:v>
                </c:pt>
                <c:pt idx="28">
                  <c:v>122616.43738791013</c:v>
                </c:pt>
                <c:pt idx="29">
                  <c:v>124240.20255301193</c:v>
                </c:pt>
                <c:pt idx="30">
                  <c:v>117680.4198755143</c:v>
                </c:pt>
                <c:pt idx="31">
                  <c:v>98687.741322924354</c:v>
                </c:pt>
                <c:pt idx="32">
                  <c:v>90913.654393923411</c:v>
                </c:pt>
                <c:pt idx="33">
                  <c:v>88274.013081548692</c:v>
                </c:pt>
                <c:pt idx="34">
                  <c:v>88411.250131870445</c:v>
                </c:pt>
                <c:pt idx="35">
                  <c:v>88757.32355733728</c:v>
                </c:pt>
                <c:pt idx="36">
                  <c:v>92798.626437387909</c:v>
                </c:pt>
                <c:pt idx="37">
                  <c:v>95099.948306783437</c:v>
                </c:pt>
                <c:pt idx="38">
                  <c:v>96135.493195484756</c:v>
                </c:pt>
                <c:pt idx="39">
                  <c:v>97707.091465344434</c:v>
                </c:pt>
                <c:pt idx="40">
                  <c:v>93546.216900516942</c:v>
                </c:pt>
                <c:pt idx="41">
                  <c:v>99937.917501846197</c:v>
                </c:pt>
                <c:pt idx="42">
                  <c:v>101462.33568941872</c:v>
                </c:pt>
                <c:pt idx="47">
                  <c:v>105575.41407321447</c:v>
                </c:pt>
                <c:pt idx="48">
                  <c:v>99114.66504905581</c:v>
                </c:pt>
                <c:pt idx="49">
                  <c:v>114921.36512290325</c:v>
                </c:pt>
                <c:pt idx="50">
                  <c:v>103213.86538664417</c:v>
                </c:pt>
                <c:pt idx="51">
                  <c:v>112703.7894292647</c:v>
                </c:pt>
                <c:pt idx="52">
                  <c:v>100812.57411119319</c:v>
                </c:pt>
                <c:pt idx="53">
                  <c:v>98395.857157928054</c:v>
                </c:pt>
                <c:pt idx="54">
                  <c:v>112443.63118472413</c:v>
                </c:pt>
                <c:pt idx="55">
                  <c:v>114756.38358476633</c:v>
                </c:pt>
                <c:pt idx="56">
                  <c:v>116351.31870450469</c:v>
                </c:pt>
                <c:pt idx="57">
                  <c:v>118865.69680346031</c:v>
                </c:pt>
                <c:pt idx="58">
                  <c:v>116312.17322502373</c:v>
                </c:pt>
                <c:pt idx="59">
                  <c:v>119528.85008967191</c:v>
                </c:pt>
                <c:pt idx="60">
                  <c:v>102781.07817280304</c:v>
                </c:pt>
                <c:pt idx="61">
                  <c:v>96250.144530013713</c:v>
                </c:pt>
                <c:pt idx="62">
                  <c:v>97398.858529380741</c:v>
                </c:pt>
                <c:pt idx="63">
                  <c:v>117583.48770967402</c:v>
                </c:pt>
                <c:pt idx="64">
                  <c:v>120508.24454056335</c:v>
                </c:pt>
                <c:pt idx="65">
                  <c:v>123861.68583183881</c:v>
                </c:pt>
                <c:pt idx="66">
                  <c:v>111429.14969933538</c:v>
                </c:pt>
                <c:pt idx="67">
                  <c:v>114918.07469142314</c:v>
                </c:pt>
                <c:pt idx="68">
                  <c:v>122219.8607448043</c:v>
                </c:pt>
                <c:pt idx="69">
                  <c:v>121118.72032914865</c:v>
                </c:pt>
                <c:pt idx="70">
                  <c:v>125905.59447199071</c:v>
                </c:pt>
                <c:pt idx="71">
                  <c:v>121259.156029117</c:v>
                </c:pt>
                <c:pt idx="72">
                  <c:v>133518.16119843867</c:v>
                </c:pt>
                <c:pt idx="73">
                  <c:v>137379.05897246546</c:v>
                </c:pt>
                <c:pt idx="74">
                  <c:v>134533.46133558394</c:v>
                </c:pt>
                <c:pt idx="75">
                  <c:v>131817.53244013083</c:v>
                </c:pt>
                <c:pt idx="76">
                  <c:v>131594.28209726766</c:v>
                </c:pt>
                <c:pt idx="77">
                  <c:v>133140.32281886274</c:v>
                </c:pt>
                <c:pt idx="78">
                  <c:v>135701.15096529169</c:v>
                </c:pt>
                <c:pt idx="79">
                  <c:v>129094.60913598481</c:v>
                </c:pt>
                <c:pt idx="80">
                  <c:v>124353.21974891865</c:v>
                </c:pt>
                <c:pt idx="81">
                  <c:v>130876.21268066252</c:v>
                </c:pt>
                <c:pt idx="82">
                  <c:v>137052.29349087458</c:v>
                </c:pt>
                <c:pt idx="83">
                  <c:v>140797.48707669586</c:v>
                </c:pt>
                <c:pt idx="84">
                  <c:v>136206.59035763267</c:v>
                </c:pt>
                <c:pt idx="85">
                  <c:v>134698.40489503113</c:v>
                </c:pt>
                <c:pt idx="86">
                  <c:v>136675.54066884692</c:v>
                </c:pt>
                <c:pt idx="87">
                  <c:v>136259.11805042726</c:v>
                </c:pt>
                <c:pt idx="88">
                  <c:v>138268.83848507225</c:v>
                </c:pt>
                <c:pt idx="89">
                  <c:v>135335.15877202238</c:v>
                </c:pt>
                <c:pt idx="90">
                  <c:v>139031.76600907269</c:v>
                </c:pt>
                <c:pt idx="91">
                  <c:v>137814.88764637618</c:v>
                </c:pt>
                <c:pt idx="92">
                  <c:v>144987.70439919824</c:v>
                </c:pt>
                <c:pt idx="93">
                  <c:v>144290.15929950419</c:v>
                </c:pt>
                <c:pt idx="94">
                  <c:v>158005.53328410172</c:v>
                </c:pt>
                <c:pt idx="95">
                  <c:v>155575.66515455217</c:v>
                </c:pt>
                <c:pt idx="96">
                  <c:v>140581.75862432749</c:v>
                </c:pt>
                <c:pt idx="97">
                  <c:v>133428.50722650069</c:v>
                </c:pt>
                <c:pt idx="98">
                  <c:v>157686.28019833317</c:v>
                </c:pt>
                <c:pt idx="99">
                  <c:v>158538.30467348878</c:v>
                </c:pt>
                <c:pt idx="100">
                  <c:v>156161.17944930898</c:v>
                </c:pt>
                <c:pt idx="101">
                  <c:v>155761.33980377676</c:v>
                </c:pt>
                <c:pt idx="102">
                  <c:v>145801.12353623801</c:v>
                </c:pt>
                <c:pt idx="103">
                  <c:v>139017.43538347929</c:v>
                </c:pt>
                <c:pt idx="104">
                  <c:v>142381.1805042726</c:v>
                </c:pt>
                <c:pt idx="105">
                  <c:v>141211.09083236629</c:v>
                </c:pt>
                <c:pt idx="106">
                  <c:v>146132.04029960965</c:v>
                </c:pt>
                <c:pt idx="107">
                  <c:v>161723.07732883215</c:v>
                </c:pt>
                <c:pt idx="108">
                  <c:v>159004.90136090305</c:v>
                </c:pt>
                <c:pt idx="109">
                  <c:v>144659.84281042306</c:v>
                </c:pt>
                <c:pt idx="110">
                  <c:v>152302.59204557442</c:v>
                </c:pt>
                <c:pt idx="111">
                  <c:v>148200.46207405848</c:v>
                </c:pt>
                <c:pt idx="112">
                  <c:v>149036.69585399303</c:v>
                </c:pt>
                <c:pt idx="113">
                  <c:v>158735.77170587616</c:v>
                </c:pt>
                <c:pt idx="114">
                  <c:v>154409.11805042726</c:v>
                </c:pt>
                <c:pt idx="115">
                  <c:v>149071.31764954107</c:v>
                </c:pt>
                <c:pt idx="116">
                  <c:v>153100.16984914019</c:v>
                </c:pt>
                <c:pt idx="117">
                  <c:v>155207.64743116361</c:v>
                </c:pt>
                <c:pt idx="118">
                  <c:v>154965.6725392974</c:v>
                </c:pt>
                <c:pt idx="119">
                  <c:v>130785.60396666316</c:v>
                </c:pt>
                <c:pt idx="120">
                  <c:v>119083.50247916448</c:v>
                </c:pt>
                <c:pt idx="121">
                  <c:v>137643.61219537925</c:v>
                </c:pt>
                <c:pt idx="122">
                  <c:v>153852.30826036504</c:v>
                </c:pt>
                <c:pt idx="123">
                  <c:v>150959.03154341175</c:v>
                </c:pt>
                <c:pt idx="124">
                  <c:v>158338.15170376623</c:v>
                </c:pt>
                <c:pt idx="125">
                  <c:v>158355.785420403</c:v>
                </c:pt>
                <c:pt idx="126">
                  <c:v>158375.35605021624</c:v>
                </c:pt>
                <c:pt idx="127">
                  <c:v>157436.77603122694</c:v>
                </c:pt>
                <c:pt idx="128">
                  <c:v>145270.0242641629</c:v>
                </c:pt>
                <c:pt idx="129">
                  <c:v>142991.61831416815</c:v>
                </c:pt>
                <c:pt idx="130">
                  <c:v>144524.22512923306</c:v>
                </c:pt>
                <c:pt idx="131">
                  <c:v>151993.36216900515</c:v>
                </c:pt>
                <c:pt idx="132">
                  <c:v>151957.89851250133</c:v>
                </c:pt>
                <c:pt idx="133">
                  <c:v>155364.25677814116</c:v>
                </c:pt>
                <c:pt idx="134">
                  <c:v>150388.19179238321</c:v>
                </c:pt>
                <c:pt idx="135">
                  <c:v>146847.42061398883</c:v>
                </c:pt>
                <c:pt idx="136">
                  <c:v>147018.20867180082</c:v>
                </c:pt>
                <c:pt idx="137">
                  <c:v>148609.79111720645</c:v>
                </c:pt>
                <c:pt idx="138">
                  <c:v>126312.7207511341</c:v>
                </c:pt>
                <c:pt idx="139">
                  <c:v>124796.69585399303</c:v>
                </c:pt>
                <c:pt idx="140">
                  <c:v>126431.77339381792</c:v>
                </c:pt>
                <c:pt idx="141">
                  <c:v>132532.17849984174</c:v>
                </c:pt>
                <c:pt idx="142">
                  <c:v>126434.72623694483</c:v>
                </c:pt>
                <c:pt idx="143">
                  <c:v>125555.64405528009</c:v>
                </c:pt>
                <c:pt idx="144">
                  <c:v>136685.12817807787</c:v>
                </c:pt>
                <c:pt idx="145">
                  <c:v>131692.01920033759</c:v>
                </c:pt>
                <c:pt idx="146">
                  <c:v>130978.9861799768</c:v>
                </c:pt>
                <c:pt idx="147">
                  <c:v>133687.48285684144</c:v>
                </c:pt>
                <c:pt idx="148">
                  <c:v>148748.94398143265</c:v>
                </c:pt>
                <c:pt idx="149">
                  <c:v>146875.76748602177</c:v>
                </c:pt>
                <c:pt idx="150">
                  <c:v>139710.12448570525</c:v>
                </c:pt>
                <c:pt idx="151">
                  <c:v>138826.68424939341</c:v>
                </c:pt>
                <c:pt idx="152">
                  <c:v>147766.41734360164</c:v>
                </c:pt>
                <c:pt idx="153">
                  <c:v>146900.06224285264</c:v>
                </c:pt>
                <c:pt idx="154">
                  <c:v>148209.329043148</c:v>
                </c:pt>
                <c:pt idx="155">
                  <c:v>143214.74311636252</c:v>
                </c:pt>
                <c:pt idx="156">
                  <c:v>146866.20951577171</c:v>
                </c:pt>
                <c:pt idx="157">
                  <c:v>152613.65861377781</c:v>
                </c:pt>
                <c:pt idx="158">
                  <c:v>149089.86601962234</c:v>
                </c:pt>
                <c:pt idx="159">
                  <c:v>138444.92140521153</c:v>
                </c:pt>
                <c:pt idx="160">
                  <c:v>137869.03365333896</c:v>
                </c:pt>
                <c:pt idx="161">
                  <c:v>145926.80346028061</c:v>
                </c:pt>
                <c:pt idx="162">
                  <c:v>147038.12532967614</c:v>
                </c:pt>
                <c:pt idx="163">
                  <c:v>144228.03987762422</c:v>
                </c:pt>
                <c:pt idx="164">
                  <c:v>147030.32598375357</c:v>
                </c:pt>
                <c:pt idx="165">
                  <c:v>138632.98449203503</c:v>
                </c:pt>
                <c:pt idx="166">
                  <c:v>134712.03396982804</c:v>
                </c:pt>
                <c:pt idx="167">
                  <c:v>133479.68984070051</c:v>
                </c:pt>
                <c:pt idx="168">
                  <c:v>136215.47420613989</c:v>
                </c:pt>
                <c:pt idx="169">
                  <c:v>139689.59911383057</c:v>
                </c:pt>
                <c:pt idx="170">
                  <c:v>138950.16773921298</c:v>
                </c:pt>
                <c:pt idx="171">
                  <c:v>137017.27608397513</c:v>
                </c:pt>
                <c:pt idx="172">
                  <c:v>139067.42166895245</c:v>
                </c:pt>
                <c:pt idx="173">
                  <c:v>136503.84639729929</c:v>
                </c:pt>
                <c:pt idx="174">
                  <c:v>132884.51207933328</c:v>
                </c:pt>
                <c:pt idx="175">
                  <c:v>124075.31174174491</c:v>
                </c:pt>
                <c:pt idx="176">
                  <c:v>120844.04051060238</c:v>
                </c:pt>
                <c:pt idx="177">
                  <c:v>119867.50606604072</c:v>
                </c:pt>
                <c:pt idx="178">
                  <c:v>125341.60037978689</c:v>
                </c:pt>
                <c:pt idx="179">
                  <c:v>126871.15729507332</c:v>
                </c:pt>
                <c:pt idx="180">
                  <c:v>131863.75461546576</c:v>
                </c:pt>
                <c:pt idx="181">
                  <c:v>129515.841333474</c:v>
                </c:pt>
                <c:pt idx="182">
                  <c:v>131182.33252452791</c:v>
                </c:pt>
                <c:pt idx="183">
                  <c:v>140105.9468298344</c:v>
                </c:pt>
                <c:pt idx="184">
                  <c:v>134070.34180820762</c:v>
                </c:pt>
                <c:pt idx="185">
                  <c:v>129017.11256461653</c:v>
                </c:pt>
                <c:pt idx="186">
                  <c:v>145403.74090093892</c:v>
                </c:pt>
                <c:pt idx="187">
                  <c:v>143565.62295600801</c:v>
                </c:pt>
                <c:pt idx="188">
                  <c:v>138687.32566726449</c:v>
                </c:pt>
                <c:pt idx="189">
                  <c:v>140773.25350775401</c:v>
                </c:pt>
                <c:pt idx="190">
                  <c:v>121512.96444772655</c:v>
                </c:pt>
                <c:pt idx="191">
                  <c:v>113267.12100432537</c:v>
                </c:pt>
                <c:pt idx="192">
                  <c:v>114230.80599219327</c:v>
                </c:pt>
                <c:pt idx="193">
                  <c:v>129663.5678869079</c:v>
                </c:pt>
                <c:pt idx="194">
                  <c:v>146894.42240742696</c:v>
                </c:pt>
                <c:pt idx="195">
                  <c:v>146771.55079649753</c:v>
                </c:pt>
                <c:pt idx="196">
                  <c:v>133001.14358054646</c:v>
                </c:pt>
                <c:pt idx="197">
                  <c:v>67646.780251081334</c:v>
                </c:pt>
                <c:pt idx="198">
                  <c:v>65464.868657031337</c:v>
                </c:pt>
                <c:pt idx="199">
                  <c:v>60414.038400675177</c:v>
                </c:pt>
                <c:pt idx="200">
                  <c:v>73529.413440236312</c:v>
                </c:pt>
                <c:pt idx="201">
                  <c:v>65812.691212153179</c:v>
                </c:pt>
                <c:pt idx="202">
                  <c:v>65958.501951682658</c:v>
                </c:pt>
                <c:pt idx="203">
                  <c:v>66159.042093047799</c:v>
                </c:pt>
                <c:pt idx="204">
                  <c:v>67844.724127017616</c:v>
                </c:pt>
                <c:pt idx="205">
                  <c:v>66341.028589513662</c:v>
                </c:pt>
                <c:pt idx="206">
                  <c:v>65167.674860217325</c:v>
                </c:pt>
                <c:pt idx="207">
                  <c:v>131080.58233990928</c:v>
                </c:pt>
                <c:pt idx="208">
                  <c:v>130466.9922987657</c:v>
                </c:pt>
                <c:pt idx="209">
                  <c:v>136142.48654921405</c:v>
                </c:pt>
                <c:pt idx="210">
                  <c:v>132146.70429370189</c:v>
                </c:pt>
                <c:pt idx="211">
                  <c:v>130802.08144319021</c:v>
                </c:pt>
                <c:pt idx="212">
                  <c:v>134823.93079438762</c:v>
                </c:pt>
                <c:pt idx="213">
                  <c:v>141325.44572212262</c:v>
                </c:pt>
                <c:pt idx="214">
                  <c:v>135820.76590357634</c:v>
                </c:pt>
                <c:pt idx="215">
                  <c:v>129696.62200654077</c:v>
                </c:pt>
                <c:pt idx="216">
                  <c:v>123247.04821183669</c:v>
                </c:pt>
                <c:pt idx="217">
                  <c:v>120802.34201920034</c:v>
                </c:pt>
                <c:pt idx="218">
                  <c:v>119508.43126912121</c:v>
                </c:pt>
                <c:pt idx="219">
                  <c:v>126908.18651756515</c:v>
                </c:pt>
                <c:pt idx="220">
                  <c:v>123132.49287899569</c:v>
                </c:pt>
                <c:pt idx="221">
                  <c:v>115834.43084713578</c:v>
                </c:pt>
                <c:pt idx="222">
                  <c:v>122837.17164257834</c:v>
                </c:pt>
                <c:pt idx="223">
                  <c:v>125243.71030699441</c:v>
                </c:pt>
                <c:pt idx="224">
                  <c:v>126720.41671062347</c:v>
                </c:pt>
                <c:pt idx="225">
                  <c:v>128499.52210148751</c:v>
                </c:pt>
                <c:pt idx="226">
                  <c:v>127626.35932060343</c:v>
                </c:pt>
                <c:pt idx="227">
                  <c:v>130151.08344762104</c:v>
                </c:pt>
                <c:pt idx="228">
                  <c:v>126502.22175334951</c:v>
                </c:pt>
                <c:pt idx="229">
                  <c:v>117575.46787635828</c:v>
                </c:pt>
                <c:pt idx="230">
                  <c:v>130352.80725814959</c:v>
                </c:pt>
                <c:pt idx="231">
                  <c:v>132632.95495305414</c:v>
                </c:pt>
                <c:pt idx="232">
                  <c:v>137954.63023525692</c:v>
                </c:pt>
                <c:pt idx="233">
                  <c:v>141264.10275345502</c:v>
                </c:pt>
                <c:pt idx="234">
                  <c:v>139103.90864015193</c:v>
                </c:pt>
                <c:pt idx="235">
                  <c:v>141024.12385272709</c:v>
                </c:pt>
                <c:pt idx="236">
                  <c:v>126530.71843021417</c:v>
                </c:pt>
                <c:pt idx="237">
                  <c:v>126662.21542356789</c:v>
                </c:pt>
                <c:pt idx="238">
                  <c:v>134557.05559658192</c:v>
                </c:pt>
                <c:pt idx="239">
                  <c:v>142718.11478004008</c:v>
                </c:pt>
                <c:pt idx="240">
                  <c:v>142034.30003164889</c:v>
                </c:pt>
                <c:pt idx="241">
                  <c:v>142039.25941555019</c:v>
                </c:pt>
                <c:pt idx="242">
                  <c:v>142410.52220698388</c:v>
                </c:pt>
                <c:pt idx="243">
                  <c:v>139175.7611562401</c:v>
                </c:pt>
                <c:pt idx="244">
                  <c:v>138505.0828146429</c:v>
                </c:pt>
                <c:pt idx="245">
                  <c:v>144356.91950627702</c:v>
                </c:pt>
                <c:pt idx="246">
                  <c:v>147298.14642894821</c:v>
                </c:pt>
                <c:pt idx="247">
                  <c:v>131430.68889123324</c:v>
                </c:pt>
                <c:pt idx="248">
                  <c:v>138141.49699335374</c:v>
                </c:pt>
                <c:pt idx="249">
                  <c:v>145460.57073530965</c:v>
                </c:pt>
                <c:pt idx="250">
                  <c:v>145644.07426943773</c:v>
                </c:pt>
                <c:pt idx="251">
                  <c:v>149598.21289165528</c:v>
                </c:pt>
                <c:pt idx="252">
                  <c:v>123801.95906741217</c:v>
                </c:pt>
                <c:pt idx="253">
                  <c:v>152729.65291697436</c:v>
                </c:pt>
                <c:pt idx="254">
                  <c:v>153891.9643422302</c:v>
                </c:pt>
                <c:pt idx="255">
                  <c:v>157309.75524844392</c:v>
                </c:pt>
                <c:pt idx="256">
                  <c:v>147780.01793438123</c:v>
                </c:pt>
                <c:pt idx="257">
                  <c:v>149385.34972043466</c:v>
                </c:pt>
                <c:pt idx="258">
                  <c:v>149062.47599957802</c:v>
                </c:pt>
                <c:pt idx="259">
                  <c:v>148196.05021626753</c:v>
                </c:pt>
                <c:pt idx="260">
                  <c:v>143784.66293912861</c:v>
                </c:pt>
                <c:pt idx="261">
                  <c:v>140034.76843548901</c:v>
                </c:pt>
                <c:pt idx="262">
                  <c:v>154563.66388859585</c:v>
                </c:pt>
                <c:pt idx="263">
                  <c:v>152533.644899251</c:v>
                </c:pt>
                <c:pt idx="264">
                  <c:v>149668.43759890285</c:v>
                </c:pt>
                <c:pt idx="265">
                  <c:v>150465.66198966137</c:v>
                </c:pt>
                <c:pt idx="266">
                  <c:v>148349.75735837113</c:v>
                </c:pt>
                <c:pt idx="267">
                  <c:v>145827.1632028695</c:v>
                </c:pt>
                <c:pt idx="268">
                  <c:v>148664.7979744699</c:v>
                </c:pt>
                <c:pt idx="269">
                  <c:v>151168.09684565885</c:v>
                </c:pt>
                <c:pt idx="270">
                  <c:v>154254.17238105286</c:v>
                </c:pt>
                <c:pt idx="271">
                  <c:v>154797.61578225554</c:v>
                </c:pt>
                <c:pt idx="272">
                  <c:v>150462.21964342232</c:v>
                </c:pt>
                <c:pt idx="273">
                  <c:v>157946.87414284208</c:v>
                </c:pt>
                <c:pt idx="274">
                  <c:v>130748.61588775188</c:v>
                </c:pt>
                <c:pt idx="275">
                  <c:v>159198.69817491298</c:v>
                </c:pt>
                <c:pt idx="276">
                  <c:v>151875.21468509338</c:v>
                </c:pt>
                <c:pt idx="277">
                  <c:v>132492.49709885012</c:v>
                </c:pt>
                <c:pt idx="278">
                  <c:v>136339.47673805256</c:v>
                </c:pt>
                <c:pt idx="279">
                  <c:v>135943.64595421456</c:v>
                </c:pt>
                <c:pt idx="280">
                  <c:v>134224.71568730878</c:v>
                </c:pt>
                <c:pt idx="281">
                  <c:v>131885.99430319655</c:v>
                </c:pt>
                <c:pt idx="282">
                  <c:v>125637.53876991245</c:v>
                </c:pt>
                <c:pt idx="283">
                  <c:v>123527.20118155926</c:v>
                </c:pt>
                <c:pt idx="284">
                  <c:v>122454.14389703555</c:v>
                </c:pt>
                <c:pt idx="285">
                  <c:v>124264.29897668531</c:v>
                </c:pt>
                <c:pt idx="286">
                  <c:v>125662.00126595631</c:v>
                </c:pt>
                <c:pt idx="287">
                  <c:v>99102.118366916344</c:v>
                </c:pt>
                <c:pt idx="288">
                  <c:v>95134.156556598798</c:v>
                </c:pt>
                <c:pt idx="289">
                  <c:v>88152.256567148448</c:v>
                </c:pt>
                <c:pt idx="290">
                  <c:v>91875.825509019938</c:v>
                </c:pt>
                <c:pt idx="291">
                  <c:v>88924.171326089257</c:v>
                </c:pt>
                <c:pt idx="292">
                  <c:v>85813.603755670425</c:v>
                </c:pt>
                <c:pt idx="293">
                  <c:v>86044.716742272387</c:v>
                </c:pt>
                <c:pt idx="294">
                  <c:v>85787.53876991244</c:v>
                </c:pt>
                <c:pt idx="295">
                  <c:v>112539.78900727925</c:v>
                </c:pt>
                <c:pt idx="296">
                  <c:v>131805.45838168584</c:v>
                </c:pt>
                <c:pt idx="297">
                  <c:v>139905.8170693111</c:v>
                </c:pt>
                <c:pt idx="298">
                  <c:v>132531.16889967295</c:v>
                </c:pt>
                <c:pt idx="299">
                  <c:v>121600.89249920879</c:v>
                </c:pt>
                <c:pt idx="300">
                  <c:v>122400.91887329887</c:v>
                </c:pt>
                <c:pt idx="301">
                  <c:v>122528.40278510391</c:v>
                </c:pt>
                <c:pt idx="302">
                  <c:v>125348.92182719696</c:v>
                </c:pt>
                <c:pt idx="303">
                  <c:v>128896.19158139043</c:v>
                </c:pt>
                <c:pt idx="304">
                  <c:v>131964.30741639415</c:v>
                </c:pt>
                <c:pt idx="305">
                  <c:v>117402.80514822238</c:v>
                </c:pt>
                <c:pt idx="306">
                  <c:v>117919.13176495412</c:v>
                </c:pt>
                <c:pt idx="307">
                  <c:v>118828.55048000845</c:v>
                </c:pt>
                <c:pt idx="308">
                  <c:v>111207.18535710519</c:v>
                </c:pt>
                <c:pt idx="309">
                  <c:v>99168.494566937443</c:v>
                </c:pt>
                <c:pt idx="310">
                  <c:v>98539.182403207087</c:v>
                </c:pt>
                <c:pt idx="311">
                  <c:v>104615.42989766854</c:v>
                </c:pt>
                <c:pt idx="312">
                  <c:v>117816.7401624644</c:v>
                </c:pt>
                <c:pt idx="313">
                  <c:v>119990.15613461337</c:v>
                </c:pt>
                <c:pt idx="314">
                  <c:v>119372.35784365439</c:v>
                </c:pt>
                <c:pt idx="315">
                  <c:v>120969.92193269334</c:v>
                </c:pt>
                <c:pt idx="316">
                  <c:v>113145.15771705877</c:v>
                </c:pt>
                <c:pt idx="317">
                  <c:v>98868.35003692373</c:v>
                </c:pt>
                <c:pt idx="318">
                  <c:v>95394.402363118468</c:v>
                </c:pt>
                <c:pt idx="319">
                  <c:v>97500.608713999361</c:v>
                </c:pt>
                <c:pt idx="320">
                  <c:v>102511.0929422935</c:v>
                </c:pt>
                <c:pt idx="321">
                  <c:v>102255.64405528009</c:v>
                </c:pt>
                <c:pt idx="322">
                  <c:v>102775.34022576222</c:v>
                </c:pt>
                <c:pt idx="323">
                  <c:v>97108.229771072889</c:v>
                </c:pt>
                <c:pt idx="324">
                  <c:v>97880.967401624643</c:v>
                </c:pt>
                <c:pt idx="325">
                  <c:v>102291.53602700707</c:v>
                </c:pt>
                <c:pt idx="326">
                  <c:v>99965.724232513996</c:v>
                </c:pt>
                <c:pt idx="327">
                  <c:v>104871.66684249394</c:v>
                </c:pt>
                <c:pt idx="328">
                  <c:v>104255.78858529382</c:v>
                </c:pt>
                <c:pt idx="329">
                  <c:v>101484.26627281359</c:v>
                </c:pt>
                <c:pt idx="330">
                  <c:v>106483.3684987868</c:v>
                </c:pt>
                <c:pt idx="331">
                  <c:v>105349.98945036397</c:v>
                </c:pt>
                <c:pt idx="332">
                  <c:v>105577.56514400252</c:v>
                </c:pt>
                <c:pt idx="333">
                  <c:v>107224.38653866443</c:v>
                </c:pt>
                <c:pt idx="334">
                  <c:v>106969.70144530013</c:v>
                </c:pt>
                <c:pt idx="335">
                  <c:v>107173.12058233991</c:v>
                </c:pt>
                <c:pt idx="336">
                  <c:v>107333.04146006962</c:v>
                </c:pt>
                <c:pt idx="337">
                  <c:v>104974.9382846292</c:v>
                </c:pt>
                <c:pt idx="338">
                  <c:v>100826.20002109927</c:v>
                </c:pt>
                <c:pt idx="339">
                  <c:v>102982.41375672541</c:v>
                </c:pt>
                <c:pt idx="340">
                  <c:v>104749.60649857581</c:v>
                </c:pt>
                <c:pt idx="341">
                  <c:v>96358.366916341387</c:v>
                </c:pt>
                <c:pt idx="342">
                  <c:v>96760.213102647962</c:v>
                </c:pt>
                <c:pt idx="343">
                  <c:v>96083.274607026076</c:v>
                </c:pt>
                <c:pt idx="344">
                  <c:v>96189.144424517362</c:v>
                </c:pt>
                <c:pt idx="345">
                  <c:v>96826.182086718021</c:v>
                </c:pt>
                <c:pt idx="346">
                  <c:v>95542.582550901992</c:v>
                </c:pt>
                <c:pt idx="347">
                  <c:v>96226.389914547952</c:v>
                </c:pt>
                <c:pt idx="348">
                  <c:v>95099.291064458288</c:v>
                </c:pt>
                <c:pt idx="349">
                  <c:v>95900.012659563246</c:v>
                </c:pt>
                <c:pt idx="350">
                  <c:v>101300.86085030067</c:v>
                </c:pt>
                <c:pt idx="351">
                  <c:v>107454.81696381477</c:v>
                </c:pt>
                <c:pt idx="352">
                  <c:v>107198.76991243802</c:v>
                </c:pt>
                <c:pt idx="353">
                  <c:v>98385.039561135141</c:v>
                </c:pt>
                <c:pt idx="354">
                  <c:v>102946.80135035342</c:v>
                </c:pt>
                <c:pt idx="355">
                  <c:v>98097.357316172594</c:v>
                </c:pt>
                <c:pt idx="356">
                  <c:v>98550.170904103812</c:v>
                </c:pt>
                <c:pt idx="357">
                  <c:v>96660.175123958237</c:v>
                </c:pt>
                <c:pt idx="358">
                  <c:v>94695.711572950735</c:v>
                </c:pt>
                <c:pt idx="359">
                  <c:v>95699.152864226198</c:v>
                </c:pt>
                <c:pt idx="360">
                  <c:v>82135.464711467444</c:v>
                </c:pt>
                <c:pt idx="361">
                  <c:v>87005.328621162582</c:v>
                </c:pt>
                <c:pt idx="362">
                  <c:v>89945.490030593966</c:v>
                </c:pt>
                <c:pt idx="363">
                  <c:v>90823.740900938923</c:v>
                </c:pt>
                <c:pt idx="364">
                  <c:v>91244.046840384006</c:v>
                </c:pt>
                <c:pt idx="365">
                  <c:v>94626.792910644595</c:v>
                </c:pt>
                <c:pt idx="366">
                  <c:v>99277.886907901673</c:v>
                </c:pt>
                <c:pt idx="367">
                  <c:v>102614.30214157612</c:v>
                </c:pt>
                <c:pt idx="368">
                  <c:v>105660.03481379893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E-426E-A580-456E836DDCBD}"/>
            </c:ext>
          </c:extLst>
        </c:ser>
        <c:ser>
          <c:idx val="1"/>
          <c:order val="1"/>
          <c:tx>
            <c:strRef>
              <c:f>'3.1'!$O$5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'3.1'!$M$6:$M$375</c:f>
              <c:numCache>
                <c:formatCode>d/m;@</c:formatCode>
                <c:ptCount val="370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7">
                  <c:v>44240</c:v>
                </c:pt>
                <c:pt idx="48">
                  <c:v>44241</c:v>
                </c:pt>
                <c:pt idx="49">
                  <c:v>44242</c:v>
                </c:pt>
                <c:pt idx="50">
                  <c:v>44243</c:v>
                </c:pt>
                <c:pt idx="51">
                  <c:v>44244</c:v>
                </c:pt>
                <c:pt idx="52">
                  <c:v>44245</c:v>
                </c:pt>
                <c:pt idx="53">
                  <c:v>44246</c:v>
                </c:pt>
                <c:pt idx="54">
                  <c:v>44247</c:v>
                </c:pt>
                <c:pt idx="55">
                  <c:v>44248</c:v>
                </c:pt>
                <c:pt idx="56">
                  <c:v>44249</c:v>
                </c:pt>
                <c:pt idx="57">
                  <c:v>44250</c:v>
                </c:pt>
                <c:pt idx="58">
                  <c:v>44251</c:v>
                </c:pt>
                <c:pt idx="59">
                  <c:v>44252</c:v>
                </c:pt>
                <c:pt idx="60">
                  <c:v>44253</c:v>
                </c:pt>
                <c:pt idx="61">
                  <c:v>44254</c:v>
                </c:pt>
                <c:pt idx="62">
                  <c:v>44255</c:v>
                </c:pt>
                <c:pt idx="63">
                  <c:v>44256</c:v>
                </c:pt>
                <c:pt idx="64">
                  <c:v>44257</c:v>
                </c:pt>
                <c:pt idx="65">
                  <c:v>44258</c:v>
                </c:pt>
                <c:pt idx="66">
                  <c:v>44259</c:v>
                </c:pt>
                <c:pt idx="67">
                  <c:v>44260</c:v>
                </c:pt>
                <c:pt idx="68">
                  <c:v>44261</c:v>
                </c:pt>
                <c:pt idx="69">
                  <c:v>44262</c:v>
                </c:pt>
                <c:pt idx="70">
                  <c:v>44263</c:v>
                </c:pt>
                <c:pt idx="71">
                  <c:v>44264</c:v>
                </c:pt>
                <c:pt idx="72">
                  <c:v>44265</c:v>
                </c:pt>
                <c:pt idx="73">
                  <c:v>44266</c:v>
                </c:pt>
                <c:pt idx="74">
                  <c:v>44267</c:v>
                </c:pt>
                <c:pt idx="75">
                  <c:v>44268</c:v>
                </c:pt>
                <c:pt idx="76">
                  <c:v>44269</c:v>
                </c:pt>
                <c:pt idx="77">
                  <c:v>44270</c:v>
                </c:pt>
                <c:pt idx="78">
                  <c:v>44271</c:v>
                </c:pt>
                <c:pt idx="79">
                  <c:v>44272</c:v>
                </c:pt>
                <c:pt idx="80">
                  <c:v>44273</c:v>
                </c:pt>
                <c:pt idx="81">
                  <c:v>44274</c:v>
                </c:pt>
                <c:pt idx="82">
                  <c:v>44275</c:v>
                </c:pt>
                <c:pt idx="83">
                  <c:v>44276</c:v>
                </c:pt>
                <c:pt idx="84">
                  <c:v>44277</c:v>
                </c:pt>
                <c:pt idx="85">
                  <c:v>44278</c:v>
                </c:pt>
                <c:pt idx="86">
                  <c:v>44279</c:v>
                </c:pt>
                <c:pt idx="87">
                  <c:v>44280</c:v>
                </c:pt>
                <c:pt idx="88">
                  <c:v>44281</c:v>
                </c:pt>
                <c:pt idx="89">
                  <c:v>44282</c:v>
                </c:pt>
                <c:pt idx="90">
                  <c:v>44283</c:v>
                </c:pt>
                <c:pt idx="91">
                  <c:v>44284</c:v>
                </c:pt>
                <c:pt idx="92">
                  <c:v>44285</c:v>
                </c:pt>
                <c:pt idx="93">
                  <c:v>44286</c:v>
                </c:pt>
                <c:pt idx="94">
                  <c:v>44287</c:v>
                </c:pt>
                <c:pt idx="95">
                  <c:v>44288</c:v>
                </c:pt>
                <c:pt idx="96">
                  <c:v>44289</c:v>
                </c:pt>
                <c:pt idx="97">
                  <c:v>44290</c:v>
                </c:pt>
                <c:pt idx="98">
                  <c:v>44291</c:v>
                </c:pt>
                <c:pt idx="99">
                  <c:v>44292</c:v>
                </c:pt>
                <c:pt idx="100">
                  <c:v>44293</c:v>
                </c:pt>
                <c:pt idx="101">
                  <c:v>44294</c:v>
                </c:pt>
                <c:pt idx="102">
                  <c:v>44295</c:v>
                </c:pt>
                <c:pt idx="103">
                  <c:v>44296</c:v>
                </c:pt>
                <c:pt idx="104">
                  <c:v>44297</c:v>
                </c:pt>
                <c:pt idx="105">
                  <c:v>44298</c:v>
                </c:pt>
                <c:pt idx="106">
                  <c:v>44299</c:v>
                </c:pt>
                <c:pt idx="107">
                  <c:v>44300</c:v>
                </c:pt>
                <c:pt idx="108">
                  <c:v>44301</c:v>
                </c:pt>
                <c:pt idx="109">
                  <c:v>44302</c:v>
                </c:pt>
                <c:pt idx="110">
                  <c:v>44303</c:v>
                </c:pt>
                <c:pt idx="111">
                  <c:v>44304</c:v>
                </c:pt>
                <c:pt idx="112">
                  <c:v>44305</c:v>
                </c:pt>
                <c:pt idx="113">
                  <c:v>44306</c:v>
                </c:pt>
                <c:pt idx="114">
                  <c:v>44307</c:v>
                </c:pt>
                <c:pt idx="115">
                  <c:v>44308</c:v>
                </c:pt>
                <c:pt idx="116">
                  <c:v>44309</c:v>
                </c:pt>
                <c:pt idx="117">
                  <c:v>44310</c:v>
                </c:pt>
                <c:pt idx="118">
                  <c:v>44311</c:v>
                </c:pt>
                <c:pt idx="119">
                  <c:v>44312</c:v>
                </c:pt>
                <c:pt idx="120">
                  <c:v>44313</c:v>
                </c:pt>
                <c:pt idx="121">
                  <c:v>44314</c:v>
                </c:pt>
                <c:pt idx="122">
                  <c:v>44315</c:v>
                </c:pt>
                <c:pt idx="123">
                  <c:v>44316</c:v>
                </c:pt>
                <c:pt idx="124">
                  <c:v>44317</c:v>
                </c:pt>
                <c:pt idx="125">
                  <c:v>44318</c:v>
                </c:pt>
                <c:pt idx="126">
                  <c:v>44319</c:v>
                </c:pt>
                <c:pt idx="127">
                  <c:v>44320</c:v>
                </c:pt>
                <c:pt idx="128">
                  <c:v>44321</c:v>
                </c:pt>
                <c:pt idx="129">
                  <c:v>44322</c:v>
                </c:pt>
                <c:pt idx="130">
                  <c:v>44323</c:v>
                </c:pt>
                <c:pt idx="131">
                  <c:v>44324</c:v>
                </c:pt>
                <c:pt idx="132">
                  <c:v>44325</c:v>
                </c:pt>
                <c:pt idx="133">
                  <c:v>44326</c:v>
                </c:pt>
                <c:pt idx="134">
                  <c:v>44327</c:v>
                </c:pt>
                <c:pt idx="135">
                  <c:v>44328</c:v>
                </c:pt>
                <c:pt idx="136">
                  <c:v>44329</c:v>
                </c:pt>
                <c:pt idx="137">
                  <c:v>44330</c:v>
                </c:pt>
                <c:pt idx="138">
                  <c:v>44331</c:v>
                </c:pt>
                <c:pt idx="139">
                  <c:v>44332</c:v>
                </c:pt>
                <c:pt idx="140">
                  <c:v>44333</c:v>
                </c:pt>
                <c:pt idx="141">
                  <c:v>44334</c:v>
                </c:pt>
                <c:pt idx="142">
                  <c:v>44335</c:v>
                </c:pt>
                <c:pt idx="143">
                  <c:v>44336</c:v>
                </c:pt>
                <c:pt idx="144">
                  <c:v>44337</c:v>
                </c:pt>
                <c:pt idx="145">
                  <c:v>44338</c:v>
                </c:pt>
                <c:pt idx="146">
                  <c:v>44339</c:v>
                </c:pt>
                <c:pt idx="147">
                  <c:v>44340</c:v>
                </c:pt>
                <c:pt idx="148">
                  <c:v>44341</c:v>
                </c:pt>
                <c:pt idx="149">
                  <c:v>44342</c:v>
                </c:pt>
                <c:pt idx="150">
                  <c:v>44343</c:v>
                </c:pt>
                <c:pt idx="151">
                  <c:v>44344</c:v>
                </c:pt>
                <c:pt idx="152">
                  <c:v>44345</c:v>
                </c:pt>
                <c:pt idx="153">
                  <c:v>44346</c:v>
                </c:pt>
                <c:pt idx="154">
                  <c:v>44347</c:v>
                </c:pt>
                <c:pt idx="155">
                  <c:v>44348</c:v>
                </c:pt>
                <c:pt idx="156">
                  <c:v>44349</c:v>
                </c:pt>
                <c:pt idx="157">
                  <c:v>44350</c:v>
                </c:pt>
                <c:pt idx="158">
                  <c:v>44351</c:v>
                </c:pt>
                <c:pt idx="159">
                  <c:v>44352</c:v>
                </c:pt>
                <c:pt idx="160">
                  <c:v>44353</c:v>
                </c:pt>
                <c:pt idx="161">
                  <c:v>44354</c:v>
                </c:pt>
                <c:pt idx="162">
                  <c:v>44355</c:v>
                </c:pt>
                <c:pt idx="163">
                  <c:v>44356</c:v>
                </c:pt>
                <c:pt idx="164">
                  <c:v>44357</c:v>
                </c:pt>
                <c:pt idx="165">
                  <c:v>44358</c:v>
                </c:pt>
                <c:pt idx="166">
                  <c:v>44359</c:v>
                </c:pt>
                <c:pt idx="167">
                  <c:v>44360</c:v>
                </c:pt>
                <c:pt idx="168">
                  <c:v>44361</c:v>
                </c:pt>
                <c:pt idx="169">
                  <c:v>44362</c:v>
                </c:pt>
                <c:pt idx="170">
                  <c:v>44363</c:v>
                </c:pt>
                <c:pt idx="171">
                  <c:v>44364</c:v>
                </c:pt>
                <c:pt idx="172">
                  <c:v>44365</c:v>
                </c:pt>
                <c:pt idx="173">
                  <c:v>44366</c:v>
                </c:pt>
                <c:pt idx="174">
                  <c:v>44367</c:v>
                </c:pt>
                <c:pt idx="175">
                  <c:v>44368</c:v>
                </c:pt>
                <c:pt idx="176">
                  <c:v>44369</c:v>
                </c:pt>
                <c:pt idx="177">
                  <c:v>44370</c:v>
                </c:pt>
                <c:pt idx="178">
                  <c:v>44371</c:v>
                </c:pt>
                <c:pt idx="179">
                  <c:v>44372</c:v>
                </c:pt>
                <c:pt idx="180">
                  <c:v>44373</c:v>
                </c:pt>
                <c:pt idx="181">
                  <c:v>44374</c:v>
                </c:pt>
                <c:pt idx="182">
                  <c:v>44375</c:v>
                </c:pt>
                <c:pt idx="183">
                  <c:v>44376</c:v>
                </c:pt>
                <c:pt idx="184">
                  <c:v>44377</c:v>
                </c:pt>
                <c:pt idx="185">
                  <c:v>44378</c:v>
                </c:pt>
                <c:pt idx="186">
                  <c:v>44379</c:v>
                </c:pt>
                <c:pt idx="187">
                  <c:v>44380</c:v>
                </c:pt>
                <c:pt idx="188">
                  <c:v>44381</c:v>
                </c:pt>
                <c:pt idx="189">
                  <c:v>44382</c:v>
                </c:pt>
                <c:pt idx="190">
                  <c:v>44383</c:v>
                </c:pt>
                <c:pt idx="191">
                  <c:v>44384</c:v>
                </c:pt>
                <c:pt idx="192">
                  <c:v>44385</c:v>
                </c:pt>
                <c:pt idx="193">
                  <c:v>44386</c:v>
                </c:pt>
                <c:pt idx="194">
                  <c:v>44387</c:v>
                </c:pt>
                <c:pt idx="195">
                  <c:v>44388</c:v>
                </c:pt>
                <c:pt idx="196">
                  <c:v>44389</c:v>
                </c:pt>
                <c:pt idx="197">
                  <c:v>44390</c:v>
                </c:pt>
                <c:pt idx="198">
                  <c:v>44391</c:v>
                </c:pt>
                <c:pt idx="199">
                  <c:v>44392</c:v>
                </c:pt>
                <c:pt idx="200">
                  <c:v>44393</c:v>
                </c:pt>
                <c:pt idx="201">
                  <c:v>44394</c:v>
                </c:pt>
                <c:pt idx="202">
                  <c:v>44395</c:v>
                </c:pt>
                <c:pt idx="203">
                  <c:v>44396</c:v>
                </c:pt>
                <c:pt idx="204">
                  <c:v>44397</c:v>
                </c:pt>
                <c:pt idx="205">
                  <c:v>44398</c:v>
                </c:pt>
                <c:pt idx="206">
                  <c:v>44399</c:v>
                </c:pt>
                <c:pt idx="207">
                  <c:v>44400</c:v>
                </c:pt>
                <c:pt idx="208">
                  <c:v>44401</c:v>
                </c:pt>
                <c:pt idx="209">
                  <c:v>44402</c:v>
                </c:pt>
                <c:pt idx="210">
                  <c:v>44403</c:v>
                </c:pt>
                <c:pt idx="211">
                  <c:v>44404</c:v>
                </c:pt>
                <c:pt idx="212">
                  <c:v>44405</c:v>
                </c:pt>
                <c:pt idx="213">
                  <c:v>44406</c:v>
                </c:pt>
                <c:pt idx="214">
                  <c:v>44407</c:v>
                </c:pt>
                <c:pt idx="215">
                  <c:v>44408</c:v>
                </c:pt>
                <c:pt idx="216">
                  <c:v>44409</c:v>
                </c:pt>
                <c:pt idx="217">
                  <c:v>44410</c:v>
                </c:pt>
                <c:pt idx="218">
                  <c:v>44411</c:v>
                </c:pt>
                <c:pt idx="219">
                  <c:v>44412</c:v>
                </c:pt>
                <c:pt idx="220">
                  <c:v>44413</c:v>
                </c:pt>
                <c:pt idx="221">
                  <c:v>44414</c:v>
                </c:pt>
                <c:pt idx="222">
                  <c:v>44415</c:v>
                </c:pt>
                <c:pt idx="223">
                  <c:v>44416</c:v>
                </c:pt>
                <c:pt idx="224">
                  <c:v>44417</c:v>
                </c:pt>
                <c:pt idx="225">
                  <c:v>44418</c:v>
                </c:pt>
                <c:pt idx="226">
                  <c:v>44419</c:v>
                </c:pt>
                <c:pt idx="227">
                  <c:v>44420</c:v>
                </c:pt>
                <c:pt idx="228">
                  <c:v>44421</c:v>
                </c:pt>
                <c:pt idx="229">
                  <c:v>44422</c:v>
                </c:pt>
                <c:pt idx="230">
                  <c:v>44423</c:v>
                </c:pt>
                <c:pt idx="231">
                  <c:v>44424</c:v>
                </c:pt>
                <c:pt idx="232">
                  <c:v>44425</c:v>
                </c:pt>
                <c:pt idx="233">
                  <c:v>44426</c:v>
                </c:pt>
                <c:pt idx="234">
                  <c:v>44427</c:v>
                </c:pt>
                <c:pt idx="235">
                  <c:v>44428</c:v>
                </c:pt>
                <c:pt idx="236">
                  <c:v>44429</c:v>
                </c:pt>
                <c:pt idx="237">
                  <c:v>44430</c:v>
                </c:pt>
                <c:pt idx="238">
                  <c:v>44431</c:v>
                </c:pt>
                <c:pt idx="239">
                  <c:v>44432</c:v>
                </c:pt>
                <c:pt idx="240">
                  <c:v>44433</c:v>
                </c:pt>
                <c:pt idx="241">
                  <c:v>44434</c:v>
                </c:pt>
                <c:pt idx="242">
                  <c:v>44435</c:v>
                </c:pt>
                <c:pt idx="243">
                  <c:v>44436</c:v>
                </c:pt>
                <c:pt idx="244">
                  <c:v>44437</c:v>
                </c:pt>
                <c:pt idx="245">
                  <c:v>44438</c:v>
                </c:pt>
                <c:pt idx="246">
                  <c:v>44439</c:v>
                </c:pt>
                <c:pt idx="247">
                  <c:v>44440</c:v>
                </c:pt>
                <c:pt idx="248">
                  <c:v>44441</c:v>
                </c:pt>
                <c:pt idx="249">
                  <c:v>44442</c:v>
                </c:pt>
                <c:pt idx="250">
                  <c:v>44443</c:v>
                </c:pt>
                <c:pt idx="251">
                  <c:v>44444</c:v>
                </c:pt>
                <c:pt idx="252">
                  <c:v>44445</c:v>
                </c:pt>
                <c:pt idx="253">
                  <c:v>44446</c:v>
                </c:pt>
                <c:pt idx="254">
                  <c:v>44447</c:v>
                </c:pt>
                <c:pt idx="255">
                  <c:v>44448</c:v>
                </c:pt>
                <c:pt idx="256">
                  <c:v>44449</c:v>
                </c:pt>
                <c:pt idx="257">
                  <c:v>44450</c:v>
                </c:pt>
                <c:pt idx="258">
                  <c:v>44451</c:v>
                </c:pt>
                <c:pt idx="259">
                  <c:v>44452</c:v>
                </c:pt>
                <c:pt idx="260">
                  <c:v>44453</c:v>
                </c:pt>
                <c:pt idx="261">
                  <c:v>44454</c:v>
                </c:pt>
                <c:pt idx="262">
                  <c:v>44455</c:v>
                </c:pt>
                <c:pt idx="263">
                  <c:v>44456</c:v>
                </c:pt>
                <c:pt idx="264">
                  <c:v>44457</c:v>
                </c:pt>
                <c:pt idx="265">
                  <c:v>44458</c:v>
                </c:pt>
                <c:pt idx="266">
                  <c:v>44459</c:v>
                </c:pt>
                <c:pt idx="267">
                  <c:v>44460</c:v>
                </c:pt>
                <c:pt idx="268">
                  <c:v>44461</c:v>
                </c:pt>
                <c:pt idx="269">
                  <c:v>44462</c:v>
                </c:pt>
                <c:pt idx="270">
                  <c:v>44463</c:v>
                </c:pt>
                <c:pt idx="271">
                  <c:v>44464</c:v>
                </c:pt>
                <c:pt idx="272">
                  <c:v>44465</c:v>
                </c:pt>
                <c:pt idx="273">
                  <c:v>44466</c:v>
                </c:pt>
                <c:pt idx="274">
                  <c:v>44467</c:v>
                </c:pt>
                <c:pt idx="275">
                  <c:v>44468</c:v>
                </c:pt>
                <c:pt idx="276">
                  <c:v>44469</c:v>
                </c:pt>
                <c:pt idx="277">
                  <c:v>44470</c:v>
                </c:pt>
                <c:pt idx="278">
                  <c:v>44471</c:v>
                </c:pt>
                <c:pt idx="279">
                  <c:v>44472</c:v>
                </c:pt>
                <c:pt idx="280">
                  <c:v>44473</c:v>
                </c:pt>
                <c:pt idx="281">
                  <c:v>44474</c:v>
                </c:pt>
                <c:pt idx="282">
                  <c:v>44475</c:v>
                </c:pt>
                <c:pt idx="283">
                  <c:v>44476</c:v>
                </c:pt>
                <c:pt idx="284">
                  <c:v>44477</c:v>
                </c:pt>
                <c:pt idx="285">
                  <c:v>44478</c:v>
                </c:pt>
                <c:pt idx="286">
                  <c:v>44479</c:v>
                </c:pt>
                <c:pt idx="287">
                  <c:v>44480</c:v>
                </c:pt>
                <c:pt idx="288">
                  <c:v>44481</c:v>
                </c:pt>
                <c:pt idx="289">
                  <c:v>44482</c:v>
                </c:pt>
                <c:pt idx="290">
                  <c:v>44483</c:v>
                </c:pt>
                <c:pt idx="291">
                  <c:v>44484</c:v>
                </c:pt>
                <c:pt idx="292">
                  <c:v>44485</c:v>
                </c:pt>
                <c:pt idx="293">
                  <c:v>44486</c:v>
                </c:pt>
                <c:pt idx="294">
                  <c:v>44487</c:v>
                </c:pt>
                <c:pt idx="295">
                  <c:v>44488</c:v>
                </c:pt>
                <c:pt idx="296">
                  <c:v>44489</c:v>
                </c:pt>
                <c:pt idx="297">
                  <c:v>44490</c:v>
                </c:pt>
                <c:pt idx="298">
                  <c:v>44491</c:v>
                </c:pt>
                <c:pt idx="299">
                  <c:v>44492</c:v>
                </c:pt>
                <c:pt idx="300">
                  <c:v>44493</c:v>
                </c:pt>
                <c:pt idx="301">
                  <c:v>44494</c:v>
                </c:pt>
                <c:pt idx="302">
                  <c:v>44495</c:v>
                </c:pt>
                <c:pt idx="303">
                  <c:v>44496</c:v>
                </c:pt>
                <c:pt idx="304">
                  <c:v>44497</c:v>
                </c:pt>
                <c:pt idx="305">
                  <c:v>44498</c:v>
                </c:pt>
                <c:pt idx="306">
                  <c:v>44499</c:v>
                </c:pt>
                <c:pt idx="307">
                  <c:v>44500</c:v>
                </c:pt>
                <c:pt idx="308">
                  <c:v>44501</c:v>
                </c:pt>
                <c:pt idx="309">
                  <c:v>44502</c:v>
                </c:pt>
                <c:pt idx="310">
                  <c:v>44503</c:v>
                </c:pt>
                <c:pt idx="311">
                  <c:v>44504</c:v>
                </c:pt>
                <c:pt idx="312">
                  <c:v>44505</c:v>
                </c:pt>
                <c:pt idx="313">
                  <c:v>44506</c:v>
                </c:pt>
                <c:pt idx="314">
                  <c:v>44507</c:v>
                </c:pt>
                <c:pt idx="315">
                  <c:v>44508</c:v>
                </c:pt>
                <c:pt idx="316">
                  <c:v>44509</c:v>
                </c:pt>
                <c:pt idx="317">
                  <c:v>44510</c:v>
                </c:pt>
                <c:pt idx="318">
                  <c:v>44511</c:v>
                </c:pt>
                <c:pt idx="319">
                  <c:v>44512</c:v>
                </c:pt>
                <c:pt idx="320">
                  <c:v>44513</c:v>
                </c:pt>
                <c:pt idx="321">
                  <c:v>44514</c:v>
                </c:pt>
                <c:pt idx="322">
                  <c:v>44515</c:v>
                </c:pt>
                <c:pt idx="323">
                  <c:v>44516</c:v>
                </c:pt>
                <c:pt idx="324">
                  <c:v>44517</c:v>
                </c:pt>
                <c:pt idx="325">
                  <c:v>44518</c:v>
                </c:pt>
                <c:pt idx="326">
                  <c:v>44519</c:v>
                </c:pt>
                <c:pt idx="327">
                  <c:v>44520</c:v>
                </c:pt>
                <c:pt idx="328">
                  <c:v>44521</c:v>
                </c:pt>
                <c:pt idx="329">
                  <c:v>44522</c:v>
                </c:pt>
                <c:pt idx="330">
                  <c:v>44523</c:v>
                </c:pt>
                <c:pt idx="331">
                  <c:v>44524</c:v>
                </c:pt>
                <c:pt idx="332">
                  <c:v>44525</c:v>
                </c:pt>
                <c:pt idx="333">
                  <c:v>44526</c:v>
                </c:pt>
                <c:pt idx="334">
                  <c:v>44527</c:v>
                </c:pt>
                <c:pt idx="335">
                  <c:v>44528</c:v>
                </c:pt>
                <c:pt idx="336">
                  <c:v>44529</c:v>
                </c:pt>
                <c:pt idx="337">
                  <c:v>44530</c:v>
                </c:pt>
                <c:pt idx="338">
                  <c:v>44531</c:v>
                </c:pt>
                <c:pt idx="339">
                  <c:v>44532</c:v>
                </c:pt>
                <c:pt idx="340">
                  <c:v>44533</c:v>
                </c:pt>
                <c:pt idx="341">
                  <c:v>44534</c:v>
                </c:pt>
                <c:pt idx="342">
                  <c:v>44535</c:v>
                </c:pt>
                <c:pt idx="343">
                  <c:v>44536</c:v>
                </c:pt>
                <c:pt idx="344">
                  <c:v>44537</c:v>
                </c:pt>
                <c:pt idx="345">
                  <c:v>44538</c:v>
                </c:pt>
                <c:pt idx="346">
                  <c:v>44539</c:v>
                </c:pt>
                <c:pt idx="347">
                  <c:v>44540</c:v>
                </c:pt>
                <c:pt idx="348">
                  <c:v>44541</c:v>
                </c:pt>
                <c:pt idx="349">
                  <c:v>44542</c:v>
                </c:pt>
                <c:pt idx="350">
                  <c:v>44543</c:v>
                </c:pt>
                <c:pt idx="351">
                  <c:v>44544</c:v>
                </c:pt>
                <c:pt idx="352">
                  <c:v>44545</c:v>
                </c:pt>
                <c:pt idx="353">
                  <c:v>44546</c:v>
                </c:pt>
                <c:pt idx="354">
                  <c:v>44547</c:v>
                </c:pt>
                <c:pt idx="355">
                  <c:v>44548</c:v>
                </c:pt>
                <c:pt idx="356">
                  <c:v>44549</c:v>
                </c:pt>
                <c:pt idx="357">
                  <c:v>44550</c:v>
                </c:pt>
                <c:pt idx="358">
                  <c:v>44551</c:v>
                </c:pt>
                <c:pt idx="359">
                  <c:v>44552</c:v>
                </c:pt>
                <c:pt idx="360">
                  <c:v>44553</c:v>
                </c:pt>
                <c:pt idx="361">
                  <c:v>44554</c:v>
                </c:pt>
                <c:pt idx="362">
                  <c:v>44555</c:v>
                </c:pt>
                <c:pt idx="363">
                  <c:v>44556</c:v>
                </c:pt>
                <c:pt idx="364">
                  <c:v>44557</c:v>
                </c:pt>
                <c:pt idx="365">
                  <c:v>44558</c:v>
                </c:pt>
                <c:pt idx="366">
                  <c:v>44559</c:v>
                </c:pt>
                <c:pt idx="367">
                  <c:v>44560</c:v>
                </c:pt>
                <c:pt idx="368">
                  <c:v>44561</c:v>
                </c:pt>
              </c:numCache>
            </c:numRef>
          </c:cat>
          <c:val>
            <c:numRef>
              <c:f>'3.1'!$O$6:$O$375</c:f>
              <c:numCache>
                <c:formatCode>#,##0</c:formatCode>
                <c:ptCount val="370"/>
                <c:pt idx="0">
                  <c:v>-94009.969406055476</c:v>
                </c:pt>
                <c:pt idx="1">
                  <c:v>-93712.549847030285</c:v>
                </c:pt>
                <c:pt idx="2">
                  <c:v>-91077.846819284736</c:v>
                </c:pt>
                <c:pt idx="3">
                  <c:v>-104374.05317016563</c:v>
                </c:pt>
                <c:pt idx="4">
                  <c:v>-109286.38569469354</c:v>
                </c:pt>
                <c:pt idx="5">
                  <c:v>-99663.002426416278</c:v>
                </c:pt>
                <c:pt idx="6">
                  <c:v>-105840.93575271654</c:v>
                </c:pt>
                <c:pt idx="7">
                  <c:v>-111108.35636670535</c:v>
                </c:pt>
                <c:pt idx="8">
                  <c:v>-107084.25888806838</c:v>
                </c:pt>
                <c:pt idx="9">
                  <c:v>-110944.55638780462</c:v>
                </c:pt>
                <c:pt idx="10">
                  <c:v>-112175.0543306256</c:v>
                </c:pt>
                <c:pt idx="11">
                  <c:v>-114943.90864015192</c:v>
                </c:pt>
                <c:pt idx="12">
                  <c:v>-116843.71347188523</c:v>
                </c:pt>
                <c:pt idx="13">
                  <c:v>-113630.88616942716</c:v>
                </c:pt>
                <c:pt idx="14">
                  <c:v>-125586.22745015296</c:v>
                </c:pt>
                <c:pt idx="15">
                  <c:v>-120046.13566831945</c:v>
                </c:pt>
                <c:pt idx="16">
                  <c:v>-118163.92973942398</c:v>
                </c:pt>
                <c:pt idx="17">
                  <c:v>-117163.11003270387</c:v>
                </c:pt>
                <c:pt idx="18">
                  <c:v>-119039.69828040934</c:v>
                </c:pt>
                <c:pt idx="19">
                  <c:v>-113479.90294334845</c:v>
                </c:pt>
                <c:pt idx="20">
                  <c:v>-120682.13419137039</c:v>
                </c:pt>
                <c:pt idx="21">
                  <c:v>-118584.68720329147</c:v>
                </c:pt>
                <c:pt idx="22">
                  <c:v>-115968.88595843443</c:v>
                </c:pt>
                <c:pt idx="23">
                  <c:v>-117492.47177972361</c:v>
                </c:pt>
                <c:pt idx="24">
                  <c:v>-115106.3972992932</c:v>
                </c:pt>
                <c:pt idx="25">
                  <c:v>-116617.48074691424</c:v>
                </c:pt>
                <c:pt idx="26">
                  <c:v>-109345.1123536238</c:v>
                </c:pt>
                <c:pt idx="27">
                  <c:v>-112017.40584449837</c:v>
                </c:pt>
                <c:pt idx="28">
                  <c:v>-111050.43991982276</c:v>
                </c:pt>
                <c:pt idx="29">
                  <c:v>-112068.39329043149</c:v>
                </c:pt>
                <c:pt idx="30">
                  <c:v>-104000.55913071001</c:v>
                </c:pt>
                <c:pt idx="31">
                  <c:v>-89561.60776453212</c:v>
                </c:pt>
                <c:pt idx="32">
                  <c:v>-82456.958539930376</c:v>
                </c:pt>
                <c:pt idx="33">
                  <c:v>-79030.252136301293</c:v>
                </c:pt>
                <c:pt idx="34">
                  <c:v>-79371.097162147911</c:v>
                </c:pt>
                <c:pt idx="35">
                  <c:v>-79448.76885747441</c:v>
                </c:pt>
                <c:pt idx="36">
                  <c:v>-75021.854626015396</c:v>
                </c:pt>
                <c:pt idx="37">
                  <c:v>-77724.478320497947</c:v>
                </c:pt>
                <c:pt idx="38">
                  <c:v>-81266.588247705455</c:v>
                </c:pt>
                <c:pt idx="39">
                  <c:v>-81439.842810423041</c:v>
                </c:pt>
                <c:pt idx="40">
                  <c:v>-78427.836269648702</c:v>
                </c:pt>
                <c:pt idx="41">
                  <c:v>-90534.998417554583</c:v>
                </c:pt>
                <c:pt idx="42">
                  <c:v>-86054.907690684675</c:v>
                </c:pt>
                <c:pt idx="47">
                  <c:v>-86296.59246755988</c:v>
                </c:pt>
                <c:pt idx="48">
                  <c:v>-79850.651967507118</c:v>
                </c:pt>
                <c:pt idx="49">
                  <c:v>-94319.051587720212</c:v>
                </c:pt>
                <c:pt idx="50">
                  <c:v>-80982.19221436861</c:v>
                </c:pt>
                <c:pt idx="51">
                  <c:v>-90562.05401413652</c:v>
                </c:pt>
                <c:pt idx="52">
                  <c:v>-79645.65354995252</c:v>
                </c:pt>
                <c:pt idx="53">
                  <c:v>-76096.383584766329</c:v>
                </c:pt>
                <c:pt idx="54">
                  <c:v>-89192.634244118584</c:v>
                </c:pt>
                <c:pt idx="55">
                  <c:v>-90774.995252663794</c:v>
                </c:pt>
                <c:pt idx="56">
                  <c:v>-89358.337377360498</c:v>
                </c:pt>
                <c:pt idx="57">
                  <c:v>-91118.302563561563</c:v>
                </c:pt>
                <c:pt idx="58">
                  <c:v>-89733.221858845864</c:v>
                </c:pt>
                <c:pt idx="59">
                  <c:v>-86253.78098955586</c:v>
                </c:pt>
                <c:pt idx="60">
                  <c:v>-78184.373879101171</c:v>
                </c:pt>
                <c:pt idx="61">
                  <c:v>-73152.325139782683</c:v>
                </c:pt>
                <c:pt idx="62">
                  <c:v>-71857.93438126384</c:v>
                </c:pt>
                <c:pt idx="63">
                  <c:v>-90987.343601645742</c:v>
                </c:pt>
                <c:pt idx="64">
                  <c:v>-95142.009705665158</c:v>
                </c:pt>
                <c:pt idx="65">
                  <c:v>-89599.687730773279</c:v>
                </c:pt>
                <c:pt idx="66">
                  <c:v>-88189.370186728571</c:v>
                </c:pt>
                <c:pt idx="67">
                  <c:v>-90549.877624221961</c:v>
                </c:pt>
                <c:pt idx="68">
                  <c:v>-95562.939128600061</c:v>
                </c:pt>
                <c:pt idx="69">
                  <c:v>-93694.195590252144</c:v>
                </c:pt>
                <c:pt idx="70">
                  <c:v>-100659.16763371664</c:v>
                </c:pt>
                <c:pt idx="71">
                  <c:v>-97312.875830783843</c:v>
                </c:pt>
                <c:pt idx="72">
                  <c:v>-113393.84956219011</c:v>
                </c:pt>
                <c:pt idx="73">
                  <c:v>-111786.47431163627</c:v>
                </c:pt>
                <c:pt idx="74">
                  <c:v>-111304.9699335373</c:v>
                </c:pt>
                <c:pt idx="75">
                  <c:v>-104634.6344551113</c:v>
                </c:pt>
                <c:pt idx="76">
                  <c:v>-102370.80388226607</c:v>
                </c:pt>
                <c:pt idx="77">
                  <c:v>-104718.58951366178</c:v>
                </c:pt>
                <c:pt idx="78">
                  <c:v>-108526.42050849248</c:v>
                </c:pt>
                <c:pt idx="79">
                  <c:v>-103173.90231037029</c:v>
                </c:pt>
                <c:pt idx="80">
                  <c:v>-103232.26078700286</c:v>
                </c:pt>
                <c:pt idx="81">
                  <c:v>-108765.97636881527</c:v>
                </c:pt>
                <c:pt idx="82">
                  <c:v>-110705.78647536661</c:v>
                </c:pt>
                <c:pt idx="83">
                  <c:v>-111635.60818651757</c:v>
                </c:pt>
                <c:pt idx="84">
                  <c:v>-108665.88036712735</c:v>
                </c:pt>
                <c:pt idx="85">
                  <c:v>-109558.20972676443</c:v>
                </c:pt>
                <c:pt idx="86">
                  <c:v>-108601.08661251188</c:v>
                </c:pt>
                <c:pt idx="87">
                  <c:v>-110596.25171431586</c:v>
                </c:pt>
                <c:pt idx="88">
                  <c:v>-111939.27629496783</c:v>
                </c:pt>
                <c:pt idx="89">
                  <c:v>-110370.46101909484</c:v>
                </c:pt>
                <c:pt idx="90">
                  <c:v>-110417.29296339277</c:v>
                </c:pt>
                <c:pt idx="91">
                  <c:v>-109063.88437598903</c:v>
                </c:pt>
                <c:pt idx="92">
                  <c:v>-117023.21869395506</c:v>
                </c:pt>
                <c:pt idx="93">
                  <c:v>-116246.67053486656</c:v>
                </c:pt>
                <c:pt idx="94">
                  <c:v>-131776.14621795551</c:v>
                </c:pt>
                <c:pt idx="95">
                  <c:v>-132412.7524000422</c:v>
                </c:pt>
                <c:pt idx="96">
                  <c:v>-114408.28568414391</c:v>
                </c:pt>
                <c:pt idx="97">
                  <c:v>-108472.49076906846</c:v>
                </c:pt>
                <c:pt idx="98">
                  <c:v>-132553.35267433274</c:v>
                </c:pt>
                <c:pt idx="99">
                  <c:v>-132775.23156451102</c:v>
                </c:pt>
                <c:pt idx="100">
                  <c:v>-133392.71231142528</c:v>
                </c:pt>
                <c:pt idx="101">
                  <c:v>-130864.82012870556</c:v>
                </c:pt>
                <c:pt idx="102">
                  <c:v>-123461.24274712524</c:v>
                </c:pt>
                <c:pt idx="103">
                  <c:v>-118863.02141576116</c:v>
                </c:pt>
                <c:pt idx="104">
                  <c:v>-120686.80135035342</c:v>
                </c:pt>
                <c:pt idx="105">
                  <c:v>-121028.63487709675</c:v>
                </c:pt>
                <c:pt idx="106">
                  <c:v>-124501.66578753034</c:v>
                </c:pt>
                <c:pt idx="107">
                  <c:v>-138907.51767064037</c:v>
                </c:pt>
                <c:pt idx="108">
                  <c:v>-136809.3490874565</c:v>
                </c:pt>
                <c:pt idx="109">
                  <c:v>-119892.40742694378</c:v>
                </c:pt>
                <c:pt idx="110">
                  <c:v>-124625.82023420192</c:v>
                </c:pt>
                <c:pt idx="111">
                  <c:v>-123670.5570207828</c:v>
                </c:pt>
                <c:pt idx="112">
                  <c:v>-122041.77128389069</c:v>
                </c:pt>
                <c:pt idx="113">
                  <c:v>-134065.41723810529</c:v>
                </c:pt>
                <c:pt idx="114">
                  <c:v>-125857.46703238739</c:v>
                </c:pt>
                <c:pt idx="115">
                  <c:v>-121318.30467348878</c:v>
                </c:pt>
                <c:pt idx="116">
                  <c:v>-123738.10739529486</c:v>
                </c:pt>
                <c:pt idx="117">
                  <c:v>-129922.30931532863</c:v>
                </c:pt>
                <c:pt idx="118">
                  <c:v>-128675.71473784154</c:v>
                </c:pt>
                <c:pt idx="119">
                  <c:v>-99678.045152442253</c:v>
                </c:pt>
                <c:pt idx="120">
                  <c:v>-86719.319548475585</c:v>
                </c:pt>
                <c:pt idx="121">
                  <c:v>-111078.15275872983</c:v>
                </c:pt>
                <c:pt idx="122">
                  <c:v>-125729.20033758834</c:v>
                </c:pt>
                <c:pt idx="123">
                  <c:v>-123655.83500369239</c:v>
                </c:pt>
                <c:pt idx="124">
                  <c:v>-128580.41671062348</c:v>
                </c:pt>
                <c:pt idx="125">
                  <c:v>-128737.56408903893</c:v>
                </c:pt>
                <c:pt idx="126">
                  <c:v>-125387.04821183669</c:v>
                </c:pt>
                <c:pt idx="127">
                  <c:v>-131385.54488870135</c:v>
                </c:pt>
                <c:pt idx="128">
                  <c:v>-118934.99525266379</c:v>
                </c:pt>
                <c:pt idx="129">
                  <c:v>-117332.2491824032</c:v>
                </c:pt>
                <c:pt idx="130">
                  <c:v>-119251.0401941133</c:v>
                </c:pt>
                <c:pt idx="131">
                  <c:v>-124322.10043253508</c:v>
                </c:pt>
                <c:pt idx="132">
                  <c:v>-125566.41628863804</c:v>
                </c:pt>
                <c:pt idx="133">
                  <c:v>-126869.00727924888</c:v>
                </c:pt>
                <c:pt idx="134">
                  <c:v>-124952.52136301297</c:v>
                </c:pt>
                <c:pt idx="135">
                  <c:v>-120773.94556387806</c:v>
                </c:pt>
                <c:pt idx="136">
                  <c:v>-119733.70608713999</c:v>
                </c:pt>
                <c:pt idx="137">
                  <c:v>-120449.70250026375</c:v>
                </c:pt>
                <c:pt idx="138">
                  <c:v>-101724.72834687204</c:v>
                </c:pt>
                <c:pt idx="139">
                  <c:v>-97451.989661356682</c:v>
                </c:pt>
                <c:pt idx="140">
                  <c:v>-103108.2877940711</c:v>
                </c:pt>
                <c:pt idx="141">
                  <c:v>-110292.36839329042</c:v>
                </c:pt>
                <c:pt idx="142">
                  <c:v>-102566.24010971622</c:v>
                </c:pt>
                <c:pt idx="143">
                  <c:v>-101349.90399831207</c:v>
                </c:pt>
                <c:pt idx="144">
                  <c:v>-111329.71410486339</c:v>
                </c:pt>
                <c:pt idx="145">
                  <c:v>-108721.78605338116</c:v>
                </c:pt>
                <c:pt idx="146">
                  <c:v>-106729.73203924466</c:v>
                </c:pt>
                <c:pt idx="147">
                  <c:v>-107727.87635826564</c:v>
                </c:pt>
                <c:pt idx="148">
                  <c:v>-115174.36332946515</c:v>
                </c:pt>
                <c:pt idx="149">
                  <c:v>-116309.17712838907</c:v>
                </c:pt>
                <c:pt idx="150">
                  <c:v>-108936.59985230509</c:v>
                </c:pt>
                <c:pt idx="151">
                  <c:v>-108961.27650596056</c:v>
                </c:pt>
                <c:pt idx="152">
                  <c:v>-118628.09473573162</c:v>
                </c:pt>
                <c:pt idx="153">
                  <c:v>-116892.75134507861</c:v>
                </c:pt>
                <c:pt idx="154">
                  <c:v>-117419.28156978585</c:v>
                </c:pt>
                <c:pt idx="155">
                  <c:v>-112402.30509547421</c:v>
                </c:pt>
                <c:pt idx="156">
                  <c:v>-114266.14305306468</c:v>
                </c:pt>
                <c:pt idx="157">
                  <c:v>-116189.73731406266</c:v>
                </c:pt>
                <c:pt idx="158">
                  <c:v>-113040.8397510286</c:v>
                </c:pt>
                <c:pt idx="159">
                  <c:v>-104817.75820234203</c:v>
                </c:pt>
                <c:pt idx="160">
                  <c:v>-103669.23937124171</c:v>
                </c:pt>
                <c:pt idx="161">
                  <c:v>-110833.42230193059</c:v>
                </c:pt>
                <c:pt idx="162">
                  <c:v>-115996.70112881107</c:v>
                </c:pt>
                <c:pt idx="163">
                  <c:v>-111343.81474839117</c:v>
                </c:pt>
                <c:pt idx="164">
                  <c:v>-112552.08144319021</c:v>
                </c:pt>
                <c:pt idx="165">
                  <c:v>-103177.81939023104</c:v>
                </c:pt>
                <c:pt idx="166">
                  <c:v>-104039.66557653761</c:v>
                </c:pt>
                <c:pt idx="167">
                  <c:v>-102364.58170693112</c:v>
                </c:pt>
                <c:pt idx="168">
                  <c:v>-102442.40953687098</c:v>
                </c:pt>
                <c:pt idx="169">
                  <c:v>-107282.23863276717</c:v>
                </c:pt>
                <c:pt idx="170">
                  <c:v>-107421.98333157507</c:v>
                </c:pt>
                <c:pt idx="171">
                  <c:v>-105014.65555438338</c:v>
                </c:pt>
                <c:pt idx="172">
                  <c:v>-107249.58750923094</c:v>
                </c:pt>
                <c:pt idx="173">
                  <c:v>-107086.0333368499</c:v>
                </c:pt>
                <c:pt idx="174">
                  <c:v>-103944.25783310476</c:v>
                </c:pt>
                <c:pt idx="175">
                  <c:v>-91446.792910644581</c:v>
                </c:pt>
                <c:pt idx="176">
                  <c:v>-91057.064036290743</c:v>
                </c:pt>
                <c:pt idx="177">
                  <c:v>-87875.419348032505</c:v>
                </c:pt>
                <c:pt idx="178">
                  <c:v>-96354.158666526026</c:v>
                </c:pt>
                <c:pt idx="179">
                  <c:v>-94972.710201498048</c:v>
                </c:pt>
                <c:pt idx="180">
                  <c:v>-102141.56556598797</c:v>
                </c:pt>
                <c:pt idx="181">
                  <c:v>-99069.490452579383</c:v>
                </c:pt>
                <c:pt idx="182">
                  <c:v>-102698.7277138939</c:v>
                </c:pt>
                <c:pt idx="183">
                  <c:v>-111072.92330414602</c:v>
                </c:pt>
                <c:pt idx="184">
                  <c:v>-105964.28526215846</c:v>
                </c:pt>
                <c:pt idx="185">
                  <c:v>-94875.346555543845</c:v>
                </c:pt>
                <c:pt idx="186">
                  <c:v>-114635.85188311005</c:v>
                </c:pt>
                <c:pt idx="187">
                  <c:v>-113953.63012976054</c:v>
                </c:pt>
                <c:pt idx="188">
                  <c:v>-109882.70070682562</c:v>
                </c:pt>
                <c:pt idx="189">
                  <c:v>-112717.49129655027</c:v>
                </c:pt>
                <c:pt idx="190">
                  <c:v>-102383.4518409115</c:v>
                </c:pt>
                <c:pt idx="191">
                  <c:v>-95097.132608925007</c:v>
                </c:pt>
                <c:pt idx="192">
                  <c:v>-94493.091043359018</c:v>
                </c:pt>
                <c:pt idx="193">
                  <c:v>-107479.62970777509</c:v>
                </c:pt>
                <c:pt idx="194">
                  <c:v>-117022.26922671169</c:v>
                </c:pt>
                <c:pt idx="195">
                  <c:v>-118603.90020044309</c:v>
                </c:pt>
                <c:pt idx="196">
                  <c:v>-104727.82993986708</c:v>
                </c:pt>
                <c:pt idx="197">
                  <c:v>-54866.288638041995</c:v>
                </c:pt>
                <c:pt idx="198">
                  <c:v>-53610.809157084084</c:v>
                </c:pt>
                <c:pt idx="199">
                  <c:v>-46454.75366599852</c:v>
                </c:pt>
                <c:pt idx="200">
                  <c:v>-62891.35035341281</c:v>
                </c:pt>
                <c:pt idx="201">
                  <c:v>-54383.356894187149</c:v>
                </c:pt>
                <c:pt idx="202">
                  <c:v>-54892.829412385268</c:v>
                </c:pt>
                <c:pt idx="203">
                  <c:v>-53381.489608608499</c:v>
                </c:pt>
                <c:pt idx="204">
                  <c:v>-54719.638147483915</c:v>
                </c:pt>
                <c:pt idx="205">
                  <c:v>-52932.986601962235</c:v>
                </c:pt>
                <c:pt idx="206">
                  <c:v>-55867.398459753138</c:v>
                </c:pt>
                <c:pt idx="207">
                  <c:v>-104317.23283046736</c:v>
                </c:pt>
                <c:pt idx="208">
                  <c:v>-104007.56514400252</c:v>
                </c:pt>
                <c:pt idx="209">
                  <c:v>-108046.45426732779</c:v>
                </c:pt>
                <c:pt idx="210">
                  <c:v>-104854.85494250449</c:v>
                </c:pt>
                <c:pt idx="211">
                  <c:v>-102699.12227028167</c:v>
                </c:pt>
                <c:pt idx="212">
                  <c:v>-108159.93248232937</c:v>
                </c:pt>
                <c:pt idx="213">
                  <c:v>-113137.55986918451</c:v>
                </c:pt>
                <c:pt idx="214">
                  <c:v>-110752.47916446882</c:v>
                </c:pt>
                <c:pt idx="215">
                  <c:v>-105510.35235784367</c:v>
                </c:pt>
                <c:pt idx="216">
                  <c:v>-101472.01392551958</c:v>
                </c:pt>
                <c:pt idx="217">
                  <c:v>-96799.567464922453</c:v>
                </c:pt>
                <c:pt idx="218">
                  <c:v>-98219.004114358075</c:v>
                </c:pt>
                <c:pt idx="219">
                  <c:v>-105346.9363856947</c:v>
                </c:pt>
                <c:pt idx="220">
                  <c:v>-96036.268593733519</c:v>
                </c:pt>
                <c:pt idx="221">
                  <c:v>-88960.968456588234</c:v>
                </c:pt>
                <c:pt idx="222">
                  <c:v>-97990.51482223862</c:v>
                </c:pt>
                <c:pt idx="223">
                  <c:v>-99635.670429370191</c:v>
                </c:pt>
                <c:pt idx="224">
                  <c:v>-102650.80071737526</c:v>
                </c:pt>
                <c:pt idx="225">
                  <c:v>-102469.95674649224</c:v>
                </c:pt>
                <c:pt idx="226">
                  <c:v>-107407.83415972149</c:v>
                </c:pt>
                <c:pt idx="227">
                  <c:v>-107771.01803987763</c:v>
                </c:pt>
                <c:pt idx="228">
                  <c:v>-103918.9598058867</c:v>
                </c:pt>
                <c:pt idx="229">
                  <c:v>-89562.2460175124</c:v>
                </c:pt>
                <c:pt idx="230">
                  <c:v>-99104.43084713578</c:v>
                </c:pt>
                <c:pt idx="231">
                  <c:v>-108757.74132292435</c:v>
                </c:pt>
                <c:pt idx="232">
                  <c:v>-106241.34718852201</c:v>
                </c:pt>
                <c:pt idx="233">
                  <c:v>-110538.89756303409</c:v>
                </c:pt>
                <c:pt idx="234">
                  <c:v>-110420.22576221122</c:v>
                </c:pt>
                <c:pt idx="235">
                  <c:v>-111026.08819495728</c:v>
                </c:pt>
                <c:pt idx="236">
                  <c:v>-100456.44899250977</c:v>
                </c:pt>
                <c:pt idx="237">
                  <c:v>-99948.840594999478</c:v>
                </c:pt>
                <c:pt idx="238">
                  <c:v>-108895.95526954321</c:v>
                </c:pt>
                <c:pt idx="239">
                  <c:v>-108779.78795231566</c:v>
                </c:pt>
                <c:pt idx="240">
                  <c:v>-109275.8402785104</c:v>
                </c:pt>
                <c:pt idx="241">
                  <c:v>-109498.6253824243</c:v>
                </c:pt>
                <c:pt idx="242">
                  <c:v>-108909.49572739741</c:v>
                </c:pt>
                <c:pt idx="243">
                  <c:v>-108576.23061504379</c:v>
                </c:pt>
                <c:pt idx="244">
                  <c:v>-109615.38136934278</c:v>
                </c:pt>
                <c:pt idx="245">
                  <c:v>-115438.09684565885</c:v>
                </c:pt>
                <c:pt idx="246">
                  <c:v>-113865.06382529804</c:v>
                </c:pt>
                <c:pt idx="247">
                  <c:v>-100291.00960016879</c:v>
                </c:pt>
                <c:pt idx="248">
                  <c:v>-107358.41016984916</c:v>
                </c:pt>
                <c:pt idx="249">
                  <c:v>-111117.57041882056</c:v>
                </c:pt>
                <c:pt idx="250">
                  <c:v>-110587.83837957591</c:v>
                </c:pt>
                <c:pt idx="251">
                  <c:v>-116562.55934170273</c:v>
                </c:pt>
                <c:pt idx="252">
                  <c:v>-98995.387699124374</c:v>
                </c:pt>
                <c:pt idx="253">
                  <c:v>-118112.55828673911</c:v>
                </c:pt>
                <c:pt idx="254">
                  <c:v>-118685.57442768225</c:v>
                </c:pt>
                <c:pt idx="255">
                  <c:v>-118560.71632028696</c:v>
                </c:pt>
                <c:pt idx="256">
                  <c:v>-112791.75229454585</c:v>
                </c:pt>
                <c:pt idx="257">
                  <c:v>-116200.41038084184</c:v>
                </c:pt>
                <c:pt idx="258">
                  <c:v>-116589.8892288216</c:v>
                </c:pt>
                <c:pt idx="259">
                  <c:v>-119566.25382424307</c:v>
                </c:pt>
                <c:pt idx="260">
                  <c:v>-115901.00749024158</c:v>
                </c:pt>
                <c:pt idx="261">
                  <c:v>-114649.69406055492</c:v>
                </c:pt>
                <c:pt idx="262">
                  <c:v>-126695.20941027536</c:v>
                </c:pt>
                <c:pt idx="263">
                  <c:v>-124956.92372613146</c:v>
                </c:pt>
                <c:pt idx="264">
                  <c:v>-119652.806203186</c:v>
                </c:pt>
                <c:pt idx="265">
                  <c:v>-119670.06962759786</c:v>
                </c:pt>
                <c:pt idx="266">
                  <c:v>-120080.44308471358</c:v>
                </c:pt>
                <c:pt idx="267">
                  <c:v>-117166.36459542146</c:v>
                </c:pt>
                <c:pt idx="268">
                  <c:v>-115745.29908218166</c:v>
                </c:pt>
                <c:pt idx="269">
                  <c:v>-118754.78109505221</c:v>
                </c:pt>
                <c:pt idx="270">
                  <c:v>-121950.08545205191</c:v>
                </c:pt>
                <c:pt idx="271">
                  <c:v>-121444.57854204028</c:v>
                </c:pt>
                <c:pt idx="272">
                  <c:v>-116675.28220276401</c:v>
                </c:pt>
                <c:pt idx="273">
                  <c:v>-123685.50691001162</c:v>
                </c:pt>
                <c:pt idx="274">
                  <c:v>-99392.640573900208</c:v>
                </c:pt>
                <c:pt idx="275">
                  <c:v>-126233.76094524738</c:v>
                </c:pt>
                <c:pt idx="276">
                  <c:v>-117914.27471252241</c:v>
                </c:pt>
                <c:pt idx="277">
                  <c:v>-105224.6893132187</c:v>
                </c:pt>
                <c:pt idx="278">
                  <c:v>-107130.9526321342</c:v>
                </c:pt>
                <c:pt idx="279">
                  <c:v>-108440.83025635614</c:v>
                </c:pt>
                <c:pt idx="280">
                  <c:v>-106207.70439919824</c:v>
                </c:pt>
                <c:pt idx="281">
                  <c:v>-100658.96613566832</c:v>
                </c:pt>
                <c:pt idx="282">
                  <c:v>-96662.554066884695</c:v>
                </c:pt>
                <c:pt idx="283">
                  <c:v>-96799.011499103275</c:v>
                </c:pt>
                <c:pt idx="284">
                  <c:v>-94061.011710096005</c:v>
                </c:pt>
                <c:pt idx="285">
                  <c:v>-95572.043464500486</c:v>
                </c:pt>
                <c:pt idx="286">
                  <c:v>-94743.294651334523</c:v>
                </c:pt>
                <c:pt idx="287">
                  <c:v>-68703.022470724754</c:v>
                </c:pt>
                <c:pt idx="288">
                  <c:v>-65838.26141998102</c:v>
                </c:pt>
                <c:pt idx="289">
                  <c:v>-59071.578225551224</c:v>
                </c:pt>
                <c:pt idx="290">
                  <c:v>-58884.973098428112</c:v>
                </c:pt>
                <c:pt idx="291">
                  <c:v>-57287.586243274614</c:v>
                </c:pt>
                <c:pt idx="292">
                  <c:v>-55986.735942609979</c:v>
                </c:pt>
                <c:pt idx="293">
                  <c:v>-55397.262369448261</c:v>
                </c:pt>
                <c:pt idx="294">
                  <c:v>-55612.951788163307</c:v>
                </c:pt>
                <c:pt idx="295">
                  <c:v>-81621.784998417555</c:v>
                </c:pt>
                <c:pt idx="296">
                  <c:v>-100104.09536870978</c:v>
                </c:pt>
                <c:pt idx="297">
                  <c:v>-106267.27819390231</c:v>
                </c:pt>
                <c:pt idx="298">
                  <c:v>-99619.038928156981</c:v>
                </c:pt>
                <c:pt idx="299">
                  <c:v>-93535.705243169112</c:v>
                </c:pt>
                <c:pt idx="300">
                  <c:v>-93978.192847346771</c:v>
                </c:pt>
                <c:pt idx="301">
                  <c:v>-92936.94588036713</c:v>
                </c:pt>
                <c:pt idx="302">
                  <c:v>-99400.742694377055</c:v>
                </c:pt>
                <c:pt idx="303">
                  <c:v>-105935.60185673594</c:v>
                </c:pt>
                <c:pt idx="304">
                  <c:v>-107130.20677286634</c:v>
                </c:pt>
                <c:pt idx="305">
                  <c:v>-96413.720856630447</c:v>
                </c:pt>
                <c:pt idx="306">
                  <c:v>-92648.54626015402</c:v>
                </c:pt>
                <c:pt idx="307">
                  <c:v>-94334.167106234847</c:v>
                </c:pt>
                <c:pt idx="308">
                  <c:v>-86495.166156767606</c:v>
                </c:pt>
                <c:pt idx="309">
                  <c:v>-79591.920033758841</c:v>
                </c:pt>
                <c:pt idx="310">
                  <c:v>-81401.920033758855</c:v>
                </c:pt>
                <c:pt idx="311">
                  <c:v>-86699.69617048213</c:v>
                </c:pt>
                <c:pt idx="312">
                  <c:v>-100643.64489925098</c:v>
                </c:pt>
                <c:pt idx="313">
                  <c:v>-93603.822133136418</c:v>
                </c:pt>
                <c:pt idx="314">
                  <c:v>-93231.694271547647</c:v>
                </c:pt>
                <c:pt idx="315">
                  <c:v>-98759.751028589511</c:v>
                </c:pt>
                <c:pt idx="316">
                  <c:v>-94588.948201287058</c:v>
                </c:pt>
                <c:pt idx="317">
                  <c:v>-80638.949256250664</c:v>
                </c:pt>
                <c:pt idx="318">
                  <c:v>-75820.594999472523</c:v>
                </c:pt>
                <c:pt idx="319">
                  <c:v>-77366.285473151176</c:v>
                </c:pt>
                <c:pt idx="320">
                  <c:v>-81209.212997151597</c:v>
                </c:pt>
                <c:pt idx="321">
                  <c:v>-80407.640046418397</c:v>
                </c:pt>
                <c:pt idx="322">
                  <c:v>-87243.71558181243</c:v>
                </c:pt>
                <c:pt idx="323">
                  <c:v>-83324.527903787312</c:v>
                </c:pt>
                <c:pt idx="324">
                  <c:v>-87233.290431480113</c:v>
                </c:pt>
                <c:pt idx="325">
                  <c:v>-85664.9192952843</c:v>
                </c:pt>
                <c:pt idx="326">
                  <c:v>-85483.076273868559</c:v>
                </c:pt>
                <c:pt idx="327">
                  <c:v>-85430.467348876482</c:v>
                </c:pt>
                <c:pt idx="328">
                  <c:v>-85790.694166051268</c:v>
                </c:pt>
                <c:pt idx="329">
                  <c:v>-85851.374617575697</c:v>
                </c:pt>
                <c:pt idx="330">
                  <c:v>-89289.542145795975</c:v>
                </c:pt>
                <c:pt idx="331">
                  <c:v>-89678.529380736363</c:v>
                </c:pt>
                <c:pt idx="332">
                  <c:v>-87586.070260576016</c:v>
                </c:pt>
                <c:pt idx="333">
                  <c:v>-87424.70830256358</c:v>
                </c:pt>
                <c:pt idx="334">
                  <c:v>-88584.103808418615</c:v>
                </c:pt>
                <c:pt idx="335">
                  <c:v>-89628.247705454152</c:v>
                </c:pt>
                <c:pt idx="336">
                  <c:v>-88262.218588458694</c:v>
                </c:pt>
                <c:pt idx="337">
                  <c:v>-87290.576010127668</c:v>
                </c:pt>
                <c:pt idx="338">
                  <c:v>-86383.807363645959</c:v>
                </c:pt>
                <c:pt idx="339">
                  <c:v>-86611.531807152656</c:v>
                </c:pt>
                <c:pt idx="340">
                  <c:v>-88587.680135035334</c:v>
                </c:pt>
                <c:pt idx="341">
                  <c:v>-83934.803249287899</c:v>
                </c:pt>
                <c:pt idx="342">
                  <c:v>-83490.63086823505</c:v>
                </c:pt>
                <c:pt idx="343">
                  <c:v>-82217.728663361122</c:v>
                </c:pt>
                <c:pt idx="344">
                  <c:v>-87081.265956324511</c:v>
                </c:pt>
                <c:pt idx="345">
                  <c:v>-85161.517037662212</c:v>
                </c:pt>
                <c:pt idx="346">
                  <c:v>-84758.250870344971</c:v>
                </c:pt>
                <c:pt idx="347">
                  <c:v>-82220.635088089461</c:v>
                </c:pt>
                <c:pt idx="348">
                  <c:v>-83920.361852516085</c:v>
                </c:pt>
                <c:pt idx="349">
                  <c:v>-83621.623588986185</c:v>
                </c:pt>
                <c:pt idx="350">
                  <c:v>-89115.034286317124</c:v>
                </c:pt>
                <c:pt idx="351">
                  <c:v>-96911.283890705759</c:v>
                </c:pt>
                <c:pt idx="352">
                  <c:v>-94745.967929106439</c:v>
                </c:pt>
                <c:pt idx="353">
                  <c:v>-84761.633083658628</c:v>
                </c:pt>
                <c:pt idx="354">
                  <c:v>-91349.505222069842</c:v>
                </c:pt>
                <c:pt idx="355">
                  <c:v>-82950.849245701014</c:v>
                </c:pt>
                <c:pt idx="356">
                  <c:v>-83225.601856735942</c:v>
                </c:pt>
                <c:pt idx="357">
                  <c:v>-83164.693533073107</c:v>
                </c:pt>
                <c:pt idx="358">
                  <c:v>-88450.557020782784</c:v>
                </c:pt>
                <c:pt idx="359">
                  <c:v>-87146.515455216795</c:v>
                </c:pt>
                <c:pt idx="360">
                  <c:v>-76895.254773710316</c:v>
                </c:pt>
                <c:pt idx="361">
                  <c:v>-79462.129971515984</c:v>
                </c:pt>
                <c:pt idx="362">
                  <c:v>-79915.624010971631</c:v>
                </c:pt>
                <c:pt idx="363">
                  <c:v>-80371.051798712957</c:v>
                </c:pt>
                <c:pt idx="364">
                  <c:v>-80603.304146006965</c:v>
                </c:pt>
                <c:pt idx="365">
                  <c:v>-78281.108766747551</c:v>
                </c:pt>
                <c:pt idx="366">
                  <c:v>-76775.542778774136</c:v>
                </c:pt>
                <c:pt idx="367">
                  <c:v>-76740.824981538142</c:v>
                </c:pt>
                <c:pt idx="368">
                  <c:v>-76542.110982171114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E-426E-A580-456E836DD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64672"/>
        <c:axId val="160766208"/>
      </c:barChart>
      <c:dateAx>
        <c:axId val="160764672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0766208"/>
        <c:crosses val="autoZero"/>
        <c:auto val="1"/>
        <c:lblOffset val="100"/>
        <c:baseTimeUnit val="days"/>
        <c:majorUnit val="1"/>
        <c:majorTimeUnit val="months"/>
      </c:dateAx>
      <c:valAx>
        <c:axId val="1607662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160764672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1.643301984903967E-3"/>
          <c:y val="0.89495947691536148"/>
          <c:w val="0.20054180861288864"/>
          <c:h val="0.1050405230846385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869087792597358E-2"/>
          <c:y val="1.9251908167055382E-2"/>
          <c:w val="0.78955187744389099"/>
          <c:h val="0.77067780503066785"/>
        </c:manualLayout>
      </c:layout>
      <c:doughnut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9676-4BD2-9C8D-72DB2F034BE5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2-9676-4BD2-9C8D-72DB2F034BE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4-9676-4BD2-9C8D-72DB2F034BE5}"/>
              </c:ext>
            </c:extLst>
          </c:dPt>
          <c:dLbls>
            <c:dLbl>
              <c:idx val="0"/>
              <c:layout>
                <c:manualLayout>
                  <c:x val="0.4156469012801971"/>
                  <c:y val="-5.44354636318919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76-4BD2-9C8D-72DB2F034BE5}"/>
                </c:ext>
              </c:extLst>
            </c:dLbl>
            <c:dLbl>
              <c:idx val="1"/>
              <c:layout>
                <c:manualLayout>
                  <c:x val="0.2088681771921366"/>
                  <c:y val="0.1682725608756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76-4BD2-9C8D-72DB2F034BE5}"/>
                </c:ext>
              </c:extLst>
            </c:dLbl>
            <c:dLbl>
              <c:idx val="2"/>
              <c:layout>
                <c:manualLayout>
                  <c:x val="-0.2376311532487011"/>
                  <c:y val="0.180610395955120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76-4BD2-9C8D-72DB2F034BE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  <a:latin typeface="+mn-lt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chemeClr val="tx1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'4.1'!$B$19:$B$21</c:f>
              <c:strCache>
                <c:ptCount val="3"/>
                <c:pt idx="0">
                  <c:v>RWE GS</c:v>
                </c:pt>
                <c:pt idx="1">
                  <c:v>MND GS</c:v>
                </c:pt>
                <c:pt idx="2">
                  <c:v>Moravia GS</c:v>
                </c:pt>
              </c:strCache>
            </c:strRef>
          </c:cat>
          <c:val>
            <c:numRef>
              <c:f>'4.1'!$C$19:$C$21</c:f>
              <c:numCache>
                <c:formatCode>#\ ##0.0</c:formatCode>
                <c:ptCount val="3"/>
                <c:pt idx="0">
                  <c:v>2428.0501319324908</c:v>
                </c:pt>
                <c:pt idx="1">
                  <c:v>263.16449299999994</c:v>
                </c:pt>
                <c:pt idx="2">
                  <c:v>228.76614599999999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76-4BD2-9C8D-72DB2F034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1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26867114229946"/>
          <c:y val="1.6658356109476778E-2"/>
          <c:w val="0.97586938323357064"/>
          <c:h val="0.79770360777403593"/>
        </c:manualLayout>
      </c:layout>
      <c:doughnutChart>
        <c:varyColors val="1"/>
        <c:ser>
          <c:idx val="0"/>
          <c:order val="0"/>
          <c:spPr>
            <a:solidFill>
              <a:schemeClr val="tx2"/>
            </a:solidFill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FECC-412B-BA86-05A979D4F627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3-FECC-412B-BA86-05A979D4F627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FECC-412B-BA86-05A979D4F627}"/>
              </c:ext>
            </c:extLst>
          </c:dPt>
          <c:dLbls>
            <c:dLbl>
              <c:idx val="0"/>
              <c:layout>
                <c:manualLayout>
                  <c:x val="0.44604511160627031"/>
                  <c:y val="-3.56399005863181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CC-412B-BA86-05A979D4F627}"/>
                </c:ext>
              </c:extLst>
            </c:dLbl>
            <c:dLbl>
              <c:idx val="1"/>
              <c:layout>
                <c:manualLayout>
                  <c:x val="0.23148327438537655"/>
                  <c:y val="0.2785113335857655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CC-412B-BA86-05A979D4F627}"/>
                </c:ext>
              </c:extLst>
            </c:dLbl>
            <c:dLbl>
              <c:idx val="2"/>
              <c:layout>
                <c:manualLayout>
                  <c:x val="-0.25845390498553467"/>
                  <c:y val="0.199425115213884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CC-412B-BA86-05A979D4F62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  <a:latin typeface="+mn-lt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chemeClr val="tx1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'4.1'!$L$19:$L$21</c:f>
              <c:strCache>
                <c:ptCount val="3"/>
                <c:pt idx="0">
                  <c:v>RWE GS</c:v>
                </c:pt>
                <c:pt idx="1">
                  <c:v>MND GS</c:v>
                </c:pt>
                <c:pt idx="2">
                  <c:v>Moravia GS</c:v>
                </c:pt>
              </c:strCache>
            </c:strRef>
          </c:cat>
          <c:val>
            <c:numRef>
              <c:f>'4.1'!$M$19:$M$21</c:f>
              <c:numCache>
                <c:formatCode>0.00</c:formatCode>
                <c:ptCount val="3"/>
                <c:pt idx="0">
                  <c:v>39.467134999999999</c:v>
                </c:pt>
                <c:pt idx="1">
                  <c:v>8.0609450000000002</c:v>
                </c:pt>
                <c:pt idx="2">
                  <c:v>7.7486769999999998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CC-412B-BA86-05A979D4F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2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64183048446542E-2"/>
          <c:y val="1.8050425514992443E-2"/>
          <c:w val="0.91243581695155362"/>
          <c:h val="0.796020679233277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'4.2'!$K$18</c:f>
              <c:strCache>
                <c:ptCount val="1"/>
                <c:pt idx="0">
                  <c:v>Nejvyšší dosažený stav provozních zásob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'4.2'!$J$19:$J$28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'4.2'!$K$19:$K$28</c:f>
              <c:numCache>
                <c:formatCode>#\ ##0.0</c:formatCode>
                <c:ptCount val="10"/>
                <c:pt idx="0">
                  <c:v>2846.921496629066</c:v>
                </c:pt>
                <c:pt idx="1">
                  <c:v>2735.5117726524104</c:v>
                </c:pt>
                <c:pt idx="2">
                  <c:v>2956.515307842169</c:v>
                </c:pt>
                <c:pt idx="3">
                  <c:v>2757.4041568421703</c:v>
                </c:pt>
                <c:pt idx="4">
                  <c:v>3062.2431608421693</c:v>
                </c:pt>
                <c:pt idx="5">
                  <c:v>3069.3719999999998</c:v>
                </c:pt>
                <c:pt idx="6">
                  <c:v>2924.8233479324908</c:v>
                </c:pt>
                <c:pt idx="7">
                  <c:v>3357.9649709324913</c:v>
                </c:pt>
                <c:pt idx="8">
                  <c:v>3363.2899279324911</c:v>
                </c:pt>
                <c:pt idx="9">
                  <c:v>2919.9807709324905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4-4D69-9AD2-33B7C0DD9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926400"/>
        <c:axId val="163927936"/>
      </c:barChart>
      <c:catAx>
        <c:axId val="1639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63927936"/>
        <c:crossesAt val="0"/>
        <c:auto val="1"/>
        <c:lblAlgn val="ctr"/>
        <c:lblOffset val="100"/>
        <c:noMultiLvlLbl val="0"/>
      </c:catAx>
      <c:valAx>
        <c:axId val="163927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3926400"/>
        <c:crosses val="autoZero"/>
        <c:crossBetween val="between"/>
        <c:majorUnit val="3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58076310330198E-2"/>
          <c:y val="1.7550502121236024E-2"/>
          <c:w val="0.90784192368966987"/>
          <c:h val="0.7738386561432325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'4.2'!$D$18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'4.2'!$B$19:$B$28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'4.2'!$D$19:$D$28</c:f>
              <c:numCache>
                <c:formatCode>#\ ##0.0</c:formatCode>
                <c:ptCount val="10"/>
                <c:pt idx="0">
                  <c:v>2247.0893000000001</c:v>
                </c:pt>
                <c:pt idx="1">
                  <c:v>2231.3488715094973</c:v>
                </c:pt>
                <c:pt idx="2">
                  <c:v>2146.4485759999998</c:v>
                </c:pt>
                <c:pt idx="3">
                  <c:v>2803.3251730000006</c:v>
                </c:pt>
                <c:pt idx="4">
                  <c:v>2792.4169440000001</c:v>
                </c:pt>
                <c:pt idx="5">
                  <c:v>2383.3666699999999</c:v>
                </c:pt>
                <c:pt idx="6">
                  <c:v>2942.1872790000002</c:v>
                </c:pt>
                <c:pt idx="7">
                  <c:v>1271.1721849999999</c:v>
                </c:pt>
                <c:pt idx="8">
                  <c:v>3040.2051849999998</c:v>
                </c:pt>
                <c:pt idx="9">
                  <c:v>3115.695847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C-4D89-9B3F-7B7B77BCD2C7}"/>
            </c:ext>
          </c:extLst>
        </c:ser>
        <c:ser>
          <c:idx val="2"/>
          <c:order val="2"/>
          <c:tx>
            <c:strRef>
              <c:f>'4.2'!$E$18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'4.2'!$B$19:$B$28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'4.2'!$E$19:$E$28</c:f>
              <c:numCache>
                <c:formatCode>#\ ##0.0</c:formatCode>
                <c:ptCount val="10"/>
                <c:pt idx="0">
                  <c:v>-1543.2272</c:v>
                </c:pt>
                <c:pt idx="1">
                  <c:v>-2477.4173922577916</c:v>
                </c:pt>
                <c:pt idx="2">
                  <c:v>-2130.9156170000001</c:v>
                </c:pt>
                <c:pt idx="3">
                  <c:v>-2656.378365</c:v>
                </c:pt>
                <c:pt idx="4">
                  <c:v>-2648.8300529999997</c:v>
                </c:pt>
                <c:pt idx="5">
                  <c:v>-2808.5585060000003</c:v>
                </c:pt>
                <c:pt idx="6">
                  <c:v>-2916.687054</c:v>
                </c:pt>
                <c:pt idx="7">
                  <c:v>-2353.5037307686007</c:v>
                </c:pt>
                <c:pt idx="8">
                  <c:v>-2023.3440476217215</c:v>
                </c:pt>
                <c:pt idx="9">
                  <c:v>-2516.0507149999999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1C-4D89-9B3F-7B7B77BCD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5950592"/>
        <c:axId val="165952128"/>
      </c:barChart>
      <c:lineChart>
        <c:grouping val="standard"/>
        <c:varyColors val="0"/>
        <c:ser>
          <c:idx val="0"/>
          <c:order val="0"/>
          <c:tx>
            <c:strRef>
              <c:f>'4.2'!$C$18</c:f>
              <c:strCache>
                <c:ptCount val="1"/>
                <c:pt idx="0">
                  <c:v>saldo 
ze/do ZP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'4.2'!$B$19:$B$28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'4.2'!$C$19:$C$28</c:f>
              <c:numCache>
                <c:formatCode>#\ ##0.0</c:formatCode>
                <c:ptCount val="10"/>
                <c:pt idx="0">
                  <c:v>703.86210000000005</c:v>
                </c:pt>
                <c:pt idx="1">
                  <c:v>-246.0685207482943</c:v>
                </c:pt>
                <c:pt idx="2">
                  <c:v>15.532958999999664</c:v>
                </c:pt>
                <c:pt idx="3">
                  <c:v>146.9468080000006</c:v>
                </c:pt>
                <c:pt idx="4">
                  <c:v>143.58689100000038</c:v>
                </c:pt>
                <c:pt idx="5">
                  <c:v>-425.19183600000042</c:v>
                </c:pt>
                <c:pt idx="6">
                  <c:v>25.500225000000228</c:v>
                </c:pt>
                <c:pt idx="7">
                  <c:v>-1082.3315457686008</c:v>
                </c:pt>
                <c:pt idx="8">
                  <c:v>1016.8611373782783</c:v>
                </c:pt>
                <c:pt idx="9">
                  <c:v>599.6451320000001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1C-4D89-9B3F-7B7B77BCD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50592"/>
        <c:axId val="165952128"/>
      </c:lineChart>
      <c:catAx>
        <c:axId val="1659505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65952128"/>
        <c:crossesAt val="-40000"/>
        <c:auto val="1"/>
        <c:lblAlgn val="ctr"/>
        <c:lblOffset val="100"/>
        <c:noMultiLvlLbl val="0"/>
      </c:catAx>
      <c:valAx>
        <c:axId val="165952128"/>
        <c:scaling>
          <c:orientation val="minMax"/>
          <c:min val="-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5950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932147370467577E-3"/>
          <c:y val="0.90692916479134866"/>
          <c:w val="0.51095324874783665"/>
          <c:h val="9.307083520865136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88406190605478E-2"/>
          <c:y val="2.4804922784001298E-2"/>
          <c:w val="0.92811159380939467"/>
          <c:h val="0.758343480260843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'5.2'!$C$21:$C$32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'5.2'!$D$21:$D$32</c:f>
              <c:numCache>
                <c:formatCode>0.0</c:formatCode>
                <c:ptCount val="12"/>
                <c:pt idx="0">
                  <c:v>9.0499229999999997</c:v>
                </c:pt>
                <c:pt idx="1">
                  <c:v>9.0832660000000001</c:v>
                </c:pt>
                <c:pt idx="2">
                  <c:v>10.846574</c:v>
                </c:pt>
                <c:pt idx="3">
                  <c:v>10.216795000000001</c:v>
                </c:pt>
                <c:pt idx="4">
                  <c:v>10.050356999999998</c:v>
                </c:pt>
                <c:pt idx="5">
                  <c:v>10.227027</c:v>
                </c:pt>
                <c:pt idx="6">
                  <c:v>10.764773999999999</c:v>
                </c:pt>
                <c:pt idx="7">
                  <c:v>10.828187000000002</c:v>
                </c:pt>
                <c:pt idx="8">
                  <c:v>11.109953000000001</c:v>
                </c:pt>
                <c:pt idx="9">
                  <c:v>11.442279000000001</c:v>
                </c:pt>
                <c:pt idx="10">
                  <c:v>11.396790000000001</c:v>
                </c:pt>
                <c:pt idx="11">
                  <c:v>12.849775000000001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C-482D-87E2-C621ACEA1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700160"/>
        <c:axId val="164701696"/>
      </c:barChart>
      <c:catAx>
        <c:axId val="164700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64701696"/>
        <c:crosses val="autoZero"/>
        <c:auto val="1"/>
        <c:lblAlgn val="ctr"/>
        <c:lblOffset val="100"/>
        <c:noMultiLvlLbl val="0"/>
      </c:catAx>
      <c:valAx>
        <c:axId val="16470169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64700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34731787082834E-2"/>
          <c:y val="2.4804922784001298E-2"/>
          <c:w val="0.93376526821291717"/>
          <c:h val="0.83484258457785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'5.2'!$H$20</c:f>
              <c:strCache>
                <c:ptCount val="1"/>
                <c:pt idx="0">
                  <c:v>Celková výroba plynu 
včetně ztrát a vlastní spotřeby plynu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'5.2'!$G$21:$G$30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'5.2'!$H$21:$H$30</c:f>
              <c:numCache>
                <c:formatCode>#\ ##0.0</c:formatCode>
                <c:ptCount val="10"/>
                <c:pt idx="0">
                  <c:v>167.21199999999999</c:v>
                </c:pt>
                <c:pt idx="1">
                  <c:v>163.43700000000001</c:v>
                </c:pt>
                <c:pt idx="2">
                  <c:v>168.00440900000001</c:v>
                </c:pt>
                <c:pt idx="3">
                  <c:v>158.42110200000002</c:v>
                </c:pt>
                <c:pt idx="4">
                  <c:v>135.920783</c:v>
                </c:pt>
                <c:pt idx="5">
                  <c:v>146.24423799999997</c:v>
                </c:pt>
                <c:pt idx="6">
                  <c:v>137.11352800000003</c:v>
                </c:pt>
                <c:pt idx="7">
                  <c:v>130.758104</c:v>
                </c:pt>
                <c:pt idx="8">
                  <c:v>122.73759499999998</c:v>
                </c:pt>
                <c:pt idx="9">
                  <c:v>127.86564999999999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1-49C5-8C0E-8FE3294CC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726272"/>
        <c:axId val="164727808"/>
      </c:barChart>
      <c:catAx>
        <c:axId val="16472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64727808"/>
        <c:crosses val="autoZero"/>
        <c:auto val="1"/>
        <c:lblAlgn val="ctr"/>
        <c:lblOffset val="100"/>
        <c:noMultiLvlLbl val="0"/>
      </c:catAx>
      <c:valAx>
        <c:axId val="164727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4726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1" i="0" u="none" strike="noStrike" kern="1200" baseline="0">
                <a:solidFill>
                  <a:srgbClr val="1A3366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chemeClr val="tx2"/>
                </a:solidFill>
              </a:rPr>
              <a:t>Meziroční porovnání měsíčních skutečných spotřeb 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plynu (mil. m</a:t>
            </a:r>
            <a:r>
              <a:rPr lang="cs-CZ" sz="1000" b="1" i="0" u="none" strike="noStrike" kern="1200" baseline="30000">
                <a:solidFill>
                  <a:schemeClr val="tx2"/>
                </a:solidFill>
                <a:latin typeface="+mn-lt"/>
                <a:ea typeface="+mn-ea"/>
                <a:cs typeface="+mn-cs"/>
              </a:rPr>
              <a:t>3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)</a:t>
            </a:r>
          </a:p>
        </c:rich>
      </c:tx>
      <c:layout>
        <c:manualLayout>
          <c:xMode val="edge"/>
          <c:yMode val="edge"/>
          <c:x val="2.1654453779347532E-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439715224485657E-2"/>
          <c:y val="0.17657825666528529"/>
          <c:w val="0.88968293232171858"/>
          <c:h val="0.57563443114502333"/>
        </c:manualLayout>
      </c:layout>
      <c:lineChart>
        <c:grouping val="standard"/>
        <c:varyColors val="0"/>
        <c:ser>
          <c:idx val="1"/>
          <c:order val="0"/>
          <c:tx>
            <c:strRef>
              <c:f>'6.1'!$O$8</c:f>
              <c:strCache>
                <c:ptCount val="1"/>
                <c:pt idx="0">
                  <c:v>2020</c:v>
                </c:pt>
              </c:strCache>
            </c:strRef>
          </c:tx>
          <c:spPr>
            <a:ln w="1905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'6.1'!$M$9:$M$20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'6.1'!$O$9:$O$20</c:f>
              <c:numCache>
                <c:formatCode>#\ ##0.0</c:formatCode>
                <c:ptCount val="12"/>
                <c:pt idx="0">
                  <c:v>1216.7321244530992</c:v>
                </c:pt>
                <c:pt idx="1">
                  <c:v>975.54125988720068</c:v>
                </c:pt>
                <c:pt idx="2">
                  <c:v>919.13679822659753</c:v>
                </c:pt>
                <c:pt idx="3">
                  <c:v>574.97791279910632</c:v>
                </c:pt>
                <c:pt idx="4">
                  <c:v>492.34500831307162</c:v>
                </c:pt>
                <c:pt idx="5">
                  <c:v>403.48574995004486</c:v>
                </c:pt>
                <c:pt idx="6">
                  <c:v>414.1869341608122</c:v>
                </c:pt>
                <c:pt idx="7">
                  <c:v>401.16422319638752</c:v>
                </c:pt>
                <c:pt idx="8">
                  <c:v>416.11745189206175</c:v>
                </c:pt>
                <c:pt idx="9">
                  <c:v>731.37217951008756</c:v>
                </c:pt>
                <c:pt idx="10">
                  <c:v>1005.6071063479667</c:v>
                </c:pt>
                <c:pt idx="11">
                  <c:v>1143.5524244846431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4-49CC-9AB5-7A38A25140F6}"/>
            </c:ext>
          </c:extLst>
        </c:ser>
        <c:ser>
          <c:idx val="0"/>
          <c:order val="1"/>
          <c:tx>
            <c:strRef>
              <c:f>'6.1'!$N$8</c:f>
              <c:strCache>
                <c:ptCount val="1"/>
                <c:pt idx="0">
                  <c:v>2021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'6.1'!$M$9:$M$20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'6.1'!$N$9:$N$20</c:f>
              <c:numCache>
                <c:formatCode>#\ ##0.0</c:formatCode>
                <c:ptCount val="12"/>
                <c:pt idx="0">
                  <c:v>1273.1091500516641</c:v>
                </c:pt>
                <c:pt idx="1">
                  <c:v>1165.2067587806339</c:v>
                </c:pt>
                <c:pt idx="2">
                  <c:v>1091.1742333659163</c:v>
                </c:pt>
                <c:pt idx="3">
                  <c:v>882.21591334015864</c:v>
                </c:pt>
                <c:pt idx="4">
                  <c:v>583.12096512511641</c:v>
                </c:pt>
                <c:pt idx="5">
                  <c:v>415.25958095448908</c:v>
                </c:pt>
                <c:pt idx="6">
                  <c:v>382.26749122851908</c:v>
                </c:pt>
                <c:pt idx="7">
                  <c:v>363.44071679746889</c:v>
                </c:pt>
                <c:pt idx="8">
                  <c:v>429.16409860486493</c:v>
                </c:pt>
                <c:pt idx="9">
                  <c:v>710.64530506306801</c:v>
                </c:pt>
                <c:pt idx="10">
                  <c:v>976.24192688788401</c:v>
                </c:pt>
                <c:pt idx="11">
                  <c:v>1161.8881056025075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4-49CC-9AB5-7A38A2514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740160"/>
        <c:axId val="167741696"/>
      </c:lineChart>
      <c:catAx>
        <c:axId val="167740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cs-CZ"/>
          </a:p>
        </c:txPr>
        <c:crossAx val="167741696"/>
        <c:crosses val="autoZero"/>
        <c:auto val="1"/>
        <c:lblAlgn val="ctr"/>
        <c:lblOffset val="100"/>
        <c:noMultiLvlLbl val="0"/>
      </c:catAx>
      <c:valAx>
        <c:axId val="1677416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7740160"/>
        <c:crosses val="autoZero"/>
        <c:crossBetween val="midCat"/>
        <c:majorUnit val="150"/>
      </c:valAx>
    </c:plotArea>
    <c:legend>
      <c:legendPos val="b"/>
      <c:layout>
        <c:manualLayout>
          <c:xMode val="edge"/>
          <c:yMode val="edge"/>
          <c:x val="5.7382290995376737E-4"/>
          <c:y val="0.94328920959183504"/>
          <c:w val="0.43886349407262237"/>
          <c:h val="5.155100748593196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chemeClr val="tx2"/>
                </a:solidFill>
              </a:rPr>
              <a:t>Změna objemu skutečné spotřeby plynu roku 2021 od roku</a:t>
            </a:r>
            <a:r>
              <a:rPr lang="en-US" sz="1000" b="1">
                <a:solidFill>
                  <a:schemeClr val="tx2"/>
                </a:solidFill>
              </a:rPr>
              <a:t> 20</a:t>
            </a:r>
            <a:r>
              <a:rPr lang="cs-CZ" sz="1000" b="1">
                <a:solidFill>
                  <a:schemeClr val="tx2"/>
                </a:solidFill>
              </a:rPr>
              <a:t>20 </a:t>
            </a:r>
            <a:r>
              <a:rPr lang="cs-CZ" sz="1000" b="1" i="0" u="none" strike="noStrike" baseline="0">
                <a:effectLst/>
              </a:rPr>
              <a:t>(mil. m</a:t>
            </a:r>
            <a:r>
              <a:rPr lang="cs-CZ" sz="1000" b="1" i="0" u="none" strike="noStrike" baseline="30000">
                <a:effectLst/>
              </a:rPr>
              <a:t>3</a:t>
            </a:r>
            <a:r>
              <a:rPr lang="cs-CZ" sz="1000" b="1" i="0" u="none" strike="noStrike" baseline="0">
                <a:effectLst/>
              </a:rPr>
              <a:t>)</a:t>
            </a:r>
            <a:endParaRPr lang="cs-CZ" sz="1000" b="1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9.2516884891523333E-4"/>
          <c:y val="3.67867087680029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0715118471628553"/>
          <c:y val="0.18402817468160154"/>
          <c:w val="0.89284881528371451"/>
          <c:h val="0.626409846894535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'6.1'!$P$8</c:f>
              <c:strCache>
                <c:ptCount val="1"/>
                <c:pt idx="0">
                  <c:v>Rozdíl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A2F-4DB1-A70A-160D18227FD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A2F-4DB1-A70A-160D18227FD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A2F-4DB1-A70A-160D18227FD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A2F-4DB1-A70A-160D18227FD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A2F-4DB1-A70A-160D18227FD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A2F-4DB1-A70A-160D18227FD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A2F-4DB1-A70A-160D18227FD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A2F-4DB1-A70A-160D18227FD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A2F-4DB1-A70A-160D18227FDB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A2F-4DB1-A70A-160D18227FDB}"/>
              </c:ext>
            </c:extLst>
          </c:dPt>
          <c:dLbls>
            <c:dLbl>
              <c:idx val="0"/>
              <c:layout>
                <c:manualLayout>
                  <c:x val="-1.4469950195484531E-17"/>
                  <c:y val="1.06788147445602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2F-4DB1-A70A-160D18227FD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FC82-4569-873E-2D4904DF18CF}"/>
                </c:ext>
              </c:extLst>
            </c:dLbl>
            <c:dLbl>
              <c:idx val="6"/>
              <c:layout>
                <c:manualLayout>
                  <c:x val="0"/>
                  <c:y val="1.70718881557465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2F-4DB1-A70A-160D18227FDB}"/>
                </c:ext>
              </c:extLst>
            </c:dLbl>
            <c:dLbl>
              <c:idx val="7"/>
              <c:layout>
                <c:manualLayout>
                  <c:x val="0"/>
                  <c:y val="2.13192906827996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2F-4DB1-A70A-160D18227FDB}"/>
                </c:ext>
              </c:extLst>
            </c:dLbl>
            <c:dLbl>
              <c:idx val="8"/>
              <c:layout>
                <c:manualLayout>
                  <c:x val="0"/>
                  <c:y val="1.4759795921261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2F-4DB1-A70A-160D18227FDB}"/>
                </c:ext>
              </c:extLst>
            </c:dLbl>
            <c:dLbl>
              <c:idx val="9"/>
              <c:layout>
                <c:manualLayout>
                  <c:x val="0"/>
                  <c:y val="1.3349342871342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2F-4DB1-A70A-160D18227FDB}"/>
                </c:ext>
              </c:extLst>
            </c:dLbl>
            <c:dLbl>
              <c:idx val="10"/>
              <c:layout>
                <c:manualLayout>
                  <c:x val="0"/>
                  <c:y val="1.75187040848394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2F-4DB1-A70A-160D18227FDB}"/>
                </c:ext>
              </c:extLst>
            </c:dLbl>
            <c:dLbl>
              <c:idx val="11"/>
              <c:layout>
                <c:manualLayout>
                  <c:x val="-1.1575960156387625E-16"/>
                  <c:y val="1.40649573483878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2F-4DB1-A70A-160D18227F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'6.1'!$M$9:$M$20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'6.1'!$P$9:$P$20</c:f>
              <c:numCache>
                <c:formatCode>#\ ##0.0</c:formatCode>
                <c:ptCount val="12"/>
                <c:pt idx="0">
                  <c:v>56.377025598564842</c:v>
                </c:pt>
                <c:pt idx="1">
                  <c:v>189.66549889343321</c:v>
                </c:pt>
                <c:pt idx="2">
                  <c:v>172.03743513931875</c:v>
                </c:pt>
                <c:pt idx="3">
                  <c:v>307.23800054105232</c:v>
                </c:pt>
                <c:pt idx="4">
                  <c:v>90.775956812044797</c:v>
                </c:pt>
                <c:pt idx="5">
                  <c:v>11.773831004444219</c:v>
                </c:pt>
                <c:pt idx="6">
                  <c:v>-31.919442932293123</c:v>
                </c:pt>
                <c:pt idx="7">
                  <c:v>-37.72350639891863</c:v>
                </c:pt>
                <c:pt idx="8">
                  <c:v>13.046646712803181</c:v>
                </c:pt>
                <c:pt idx="9">
                  <c:v>-20.726874447019554</c:v>
                </c:pt>
                <c:pt idx="10">
                  <c:v>-29.365179460082686</c:v>
                </c:pt>
                <c:pt idx="11">
                  <c:v>18.335681117864397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2F-4DB1-A70A-160D18227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763328"/>
        <c:axId val="169346176"/>
      </c:barChart>
      <c:catAx>
        <c:axId val="167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46176"/>
        <c:crosses val="autoZero"/>
        <c:auto val="1"/>
        <c:lblAlgn val="ctr"/>
        <c:lblOffset val="100"/>
        <c:noMultiLvlLbl val="0"/>
      </c:catAx>
      <c:valAx>
        <c:axId val="169346176"/>
        <c:scaling>
          <c:orientation val="minMax"/>
          <c:max val="3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76332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92687394438233"/>
          <c:y val="2.196078973865425E-2"/>
          <c:w val="0.85973685107543374"/>
          <c:h val="0.9647352862892026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'6.2'!$A$7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AB4-4026-B773-73469F02EDF5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B4-4026-B773-73469F02ED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'6.2'!$B$7:$C$7</c:f>
              <c:numCache>
                <c:formatCode>0.0%</c:formatCode>
                <c:ptCount val="2"/>
                <c:pt idx="0">
                  <c:v>0.13495283170799058</c:v>
                </c:pt>
                <c:pt idx="1">
                  <c:v>0.13994725693144885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B4-4026-B773-73469F02EDF5}"/>
            </c:ext>
          </c:extLst>
        </c:ser>
        <c:ser>
          <c:idx val="1"/>
          <c:order val="1"/>
          <c:tx>
            <c:strRef>
              <c:f>'6.2'!$A$8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AB4-4026-B773-73469F02EDF5}"/>
              </c:ext>
            </c:extLst>
          </c:dPt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B4-4026-B773-73469F02ED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'6.2'!$B$8:$C$8</c:f>
              <c:numCache>
                <c:formatCode>0.0%</c:formatCode>
                <c:ptCount val="2"/>
                <c:pt idx="0">
                  <c:v>0.12351490177912457</c:v>
                </c:pt>
                <c:pt idx="1">
                  <c:v>0.11220573584019473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B4-4026-B773-73469F02EDF5}"/>
            </c:ext>
          </c:extLst>
        </c:ser>
        <c:ser>
          <c:idx val="2"/>
          <c:order val="2"/>
          <c:tx>
            <c:strRef>
              <c:f>'6.2'!$A$9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AB4-4026-B773-73469F02EDF5}"/>
              </c:ext>
            </c:extLst>
          </c:dPt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B4-4026-B773-73469F02ED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'6.2'!$B$9:$C$9</c:f>
              <c:numCache>
                <c:formatCode>0.0%</c:formatCode>
                <c:ptCount val="2"/>
                <c:pt idx="0">
                  <c:v>0.1156672644082012</c:v>
                </c:pt>
                <c:pt idx="1">
                  <c:v>0.10571815362759839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AB4-4026-B773-73469F02EDF5}"/>
            </c:ext>
          </c:extLst>
        </c:ser>
        <c:ser>
          <c:idx val="3"/>
          <c:order val="3"/>
          <c:tx>
            <c:strRef>
              <c:f>'6.2'!$A$10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AB4-4026-B773-73469F02ED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'6.2'!$B$10:$C$10</c:f>
              <c:numCache>
                <c:formatCode>0.0%</c:formatCode>
                <c:ptCount val="2"/>
                <c:pt idx="0">
                  <c:v>9.3517147118355209E-2</c:v>
                </c:pt>
                <c:pt idx="1">
                  <c:v>6.6133358423961328E-2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AB4-4026-B773-73469F02EDF5}"/>
            </c:ext>
          </c:extLst>
        </c:ser>
        <c:ser>
          <c:idx val="4"/>
          <c:order val="4"/>
          <c:tx>
            <c:strRef>
              <c:f>'6.2'!$A$11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F7C9C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AB4-4026-B773-73469F02ED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'6.2'!$B$11:$C$11</c:f>
              <c:numCache>
                <c:formatCode>0.0%</c:formatCode>
                <c:ptCount val="2"/>
                <c:pt idx="0">
                  <c:v>6.1812316303545063E-2</c:v>
                </c:pt>
                <c:pt idx="1">
                  <c:v>5.6629008137905626E-2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AB4-4026-B773-73469F02EDF5}"/>
            </c:ext>
          </c:extLst>
        </c:ser>
        <c:ser>
          <c:idx val="5"/>
          <c:order val="5"/>
          <c:tx>
            <c:strRef>
              <c:f>'6.2'!$A$12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rgbClr val="F0948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2AB4-4026-B773-73469F02ED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'6.2'!$B$12:$C$12</c:f>
              <c:numCache>
                <c:formatCode>0.0%</c:formatCode>
                <c:ptCount val="2"/>
                <c:pt idx="0">
                  <c:v>4.4018579507819636E-2</c:v>
                </c:pt>
                <c:pt idx="1">
                  <c:v>4.6408509138211589E-2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AB4-4026-B773-73469F02EDF5}"/>
            </c:ext>
          </c:extLst>
        </c:ser>
        <c:ser>
          <c:idx val="6"/>
          <c:order val="6"/>
          <c:tx>
            <c:strRef>
              <c:f>'6.2'!$A$13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AB4-4026-B773-73469F02EDF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AB4-4026-B773-73469F02EDF5}"/>
              </c:ext>
            </c:extLst>
          </c:dPt>
          <c:dLbls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'6.2'!$B$13:$C$13</c:f>
              <c:numCache>
                <c:formatCode>0.0%</c:formatCode>
                <c:ptCount val="2"/>
                <c:pt idx="0">
                  <c:v>4.0521333468622543E-2</c:v>
                </c:pt>
                <c:pt idx="1">
                  <c:v>4.7639348158664149E-2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AB4-4026-B773-73469F02EDF5}"/>
            </c:ext>
          </c:extLst>
        </c:ser>
        <c:ser>
          <c:idx val="7"/>
          <c:order val="7"/>
          <c:tx>
            <c:strRef>
              <c:f>'6.2'!$A$14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2AB4-4026-B773-73469F02ED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'6.2'!$B$14:$C$14</c:f>
              <c:numCache>
                <c:formatCode>0.0%</c:formatCode>
                <c:ptCount val="2"/>
                <c:pt idx="0">
                  <c:v>3.8525647143302588E-2</c:v>
                </c:pt>
                <c:pt idx="1">
                  <c:v>4.6141489558028027E-2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AB4-4026-B773-73469F02EDF5}"/>
            </c:ext>
          </c:extLst>
        </c:ser>
        <c:ser>
          <c:idx val="8"/>
          <c:order val="8"/>
          <c:tx>
            <c:strRef>
              <c:f>'6.2'!$A$15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2AB4-4026-B773-73469F02ED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'6.2'!$B$15:$C$15</c:f>
              <c:numCache>
                <c:formatCode>0.0%</c:formatCode>
                <c:ptCount val="2"/>
                <c:pt idx="0">
                  <c:v>4.5492494003191698E-2</c:v>
                </c:pt>
                <c:pt idx="1">
                  <c:v>4.7861394289867715E-2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2AB4-4026-B773-73469F02EDF5}"/>
            </c:ext>
          </c:extLst>
        </c:ser>
        <c:ser>
          <c:idx val="9"/>
          <c:order val="9"/>
          <c:tx>
            <c:strRef>
              <c:f>'6.2'!$A$16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2AB4-4026-B773-73469F02EDF5}"/>
              </c:ext>
            </c:extLst>
          </c:dPt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AB4-4026-B773-73469F02ED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'6.2'!$B$16:$C$16</c:f>
              <c:numCache>
                <c:formatCode>0.0%</c:formatCode>
                <c:ptCount val="2"/>
                <c:pt idx="0">
                  <c:v>7.5330223064030269E-2</c:v>
                </c:pt>
                <c:pt idx="1">
                  <c:v>8.4121663479887296E-2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AB4-4026-B773-73469F02EDF5}"/>
            </c:ext>
          </c:extLst>
        </c:ser>
        <c:ser>
          <c:idx val="10"/>
          <c:order val="10"/>
          <c:tx>
            <c:strRef>
              <c:f>'6.2'!$A$17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2AB4-4026-B773-73469F02EDF5}"/>
              </c:ext>
            </c:extLst>
          </c:dPt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AB4-4026-B773-73469F02ED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'6.2'!$B$17:$C$17</c:f>
              <c:numCache>
                <c:formatCode>0.0%</c:formatCode>
                <c:ptCount val="2"/>
                <c:pt idx="0">
                  <c:v>0.1034841454562153</c:v>
                </c:pt>
                <c:pt idx="1">
                  <c:v>0.11566387806800645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2AB4-4026-B773-73469F02EDF5}"/>
            </c:ext>
          </c:extLst>
        </c:ser>
        <c:ser>
          <c:idx val="11"/>
          <c:order val="11"/>
          <c:tx>
            <c:strRef>
              <c:f>'6.2'!$A$18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2AB4-4026-B773-73469F02EDF5}"/>
              </c:ext>
            </c:extLst>
          </c:dPt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AB4-4026-B773-73469F02ED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'6.2'!$B$18:$C$18</c:f>
              <c:numCache>
                <c:formatCode>0.0%</c:formatCode>
                <c:ptCount val="2"/>
                <c:pt idx="0">
                  <c:v>0.12316311603960121</c:v>
                </c:pt>
                <c:pt idx="1">
                  <c:v>0.13153020434622581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2AB4-4026-B773-73469F02E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22208"/>
        <c:axId val="169023744"/>
      </c:barChart>
      <c:catAx>
        <c:axId val="1690222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23744"/>
        <c:crosses val="autoZero"/>
        <c:auto val="1"/>
        <c:lblAlgn val="ctr"/>
        <c:lblOffset val="100"/>
        <c:noMultiLvlLbl val="0"/>
      </c:catAx>
      <c:valAx>
        <c:axId val="16902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2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43499176803484E-2"/>
          <c:y val="2.1032839426709752E-2"/>
          <c:w val="0.89500659419193918"/>
          <c:h val="0.9789671605732902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8E-4965-815D-9373D2D162A7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F8E-4965-815D-9373D2D162A7}"/>
              </c:ext>
            </c:extLst>
          </c:dPt>
          <c:dPt>
            <c:idx val="2"/>
            <c:bubble3D val="0"/>
            <c:spPr>
              <a:solidFill>
                <a:srgbClr val="9196B0">
                  <a:alpha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F8E-4965-815D-9373D2D162A7}"/>
              </c:ext>
            </c:extLst>
          </c:dPt>
          <c:dPt>
            <c:idx val="3"/>
            <c:bubble3D val="0"/>
            <c:spPr>
              <a:solidFill>
                <a:srgbClr val="C7CCD6">
                  <a:alpha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F8E-4965-815D-9373D2D162A7}"/>
              </c:ext>
            </c:extLst>
          </c:dPt>
          <c:dLbls>
            <c:dLbl>
              <c:idx val="1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8E-4965-815D-9373D2D162A7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E-4965-815D-9373D2D162A7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8E-4965-815D-9373D2D162A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'6.2'!$N$8:$N$11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'6.2'!$O$8:$O$11</c:f>
              <c:numCache>
                <c:formatCode>0%</c:formatCode>
                <c:ptCount val="4"/>
                <c:pt idx="0">
                  <c:v>0.37413499789531635</c:v>
                </c:pt>
                <c:pt idx="1">
                  <c:v>0.19934804292971992</c:v>
                </c:pt>
                <c:pt idx="2">
                  <c:v>0.12453947461511682</c:v>
                </c:pt>
                <c:pt idx="3">
                  <c:v>0.30197748455984674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F8E-4965-815D-9373D2D16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3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0547163262983"/>
          <c:y val="1.8831220565843985E-2"/>
          <c:w val="0.85339912146632546"/>
          <c:h val="0.8513008569101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'3.1'!$P$5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'3.1'!$M$6:$M$375</c:f>
              <c:numCache>
                <c:formatCode>d/m;@</c:formatCode>
                <c:ptCount val="370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7">
                  <c:v>44240</c:v>
                </c:pt>
                <c:pt idx="48">
                  <c:v>44241</c:v>
                </c:pt>
                <c:pt idx="49">
                  <c:v>44242</c:v>
                </c:pt>
                <c:pt idx="50">
                  <c:v>44243</c:v>
                </c:pt>
                <c:pt idx="51">
                  <c:v>44244</c:v>
                </c:pt>
                <c:pt idx="52">
                  <c:v>44245</c:v>
                </c:pt>
                <c:pt idx="53">
                  <c:v>44246</c:v>
                </c:pt>
                <c:pt idx="54">
                  <c:v>44247</c:v>
                </c:pt>
                <c:pt idx="55">
                  <c:v>44248</c:v>
                </c:pt>
                <c:pt idx="56">
                  <c:v>44249</c:v>
                </c:pt>
                <c:pt idx="57">
                  <c:v>44250</c:v>
                </c:pt>
                <c:pt idx="58">
                  <c:v>44251</c:v>
                </c:pt>
                <c:pt idx="59">
                  <c:v>44252</c:v>
                </c:pt>
                <c:pt idx="60">
                  <c:v>44253</c:v>
                </c:pt>
                <c:pt idx="61">
                  <c:v>44254</c:v>
                </c:pt>
                <c:pt idx="62">
                  <c:v>44255</c:v>
                </c:pt>
                <c:pt idx="63">
                  <c:v>44256</c:v>
                </c:pt>
                <c:pt idx="64">
                  <c:v>44257</c:v>
                </c:pt>
                <c:pt idx="65">
                  <c:v>44258</c:v>
                </c:pt>
                <c:pt idx="66">
                  <c:v>44259</c:v>
                </c:pt>
                <c:pt idx="67">
                  <c:v>44260</c:v>
                </c:pt>
                <c:pt idx="68">
                  <c:v>44261</c:v>
                </c:pt>
                <c:pt idx="69">
                  <c:v>44262</c:v>
                </c:pt>
                <c:pt idx="70">
                  <c:v>44263</c:v>
                </c:pt>
                <c:pt idx="71">
                  <c:v>44264</c:v>
                </c:pt>
                <c:pt idx="72">
                  <c:v>44265</c:v>
                </c:pt>
                <c:pt idx="73">
                  <c:v>44266</c:v>
                </c:pt>
                <c:pt idx="74">
                  <c:v>44267</c:v>
                </c:pt>
                <c:pt idx="75">
                  <c:v>44268</c:v>
                </c:pt>
                <c:pt idx="76">
                  <c:v>44269</c:v>
                </c:pt>
                <c:pt idx="77">
                  <c:v>44270</c:v>
                </c:pt>
                <c:pt idx="78">
                  <c:v>44271</c:v>
                </c:pt>
                <c:pt idx="79">
                  <c:v>44272</c:v>
                </c:pt>
                <c:pt idx="80">
                  <c:v>44273</c:v>
                </c:pt>
                <c:pt idx="81">
                  <c:v>44274</c:v>
                </c:pt>
                <c:pt idx="82">
                  <c:v>44275</c:v>
                </c:pt>
                <c:pt idx="83">
                  <c:v>44276</c:v>
                </c:pt>
                <c:pt idx="84">
                  <c:v>44277</c:v>
                </c:pt>
                <c:pt idx="85">
                  <c:v>44278</c:v>
                </c:pt>
                <c:pt idx="86">
                  <c:v>44279</c:v>
                </c:pt>
                <c:pt idx="87">
                  <c:v>44280</c:v>
                </c:pt>
                <c:pt idx="88">
                  <c:v>44281</c:v>
                </c:pt>
                <c:pt idx="89">
                  <c:v>44282</c:v>
                </c:pt>
                <c:pt idx="90">
                  <c:v>44283</c:v>
                </c:pt>
                <c:pt idx="91">
                  <c:v>44284</c:v>
                </c:pt>
                <c:pt idx="92">
                  <c:v>44285</c:v>
                </c:pt>
                <c:pt idx="93">
                  <c:v>44286</c:v>
                </c:pt>
                <c:pt idx="94">
                  <c:v>44287</c:v>
                </c:pt>
                <c:pt idx="95">
                  <c:v>44288</c:v>
                </c:pt>
                <c:pt idx="96">
                  <c:v>44289</c:v>
                </c:pt>
                <c:pt idx="97">
                  <c:v>44290</c:v>
                </c:pt>
                <c:pt idx="98">
                  <c:v>44291</c:v>
                </c:pt>
                <c:pt idx="99">
                  <c:v>44292</c:v>
                </c:pt>
                <c:pt idx="100">
                  <c:v>44293</c:v>
                </c:pt>
                <c:pt idx="101">
                  <c:v>44294</c:v>
                </c:pt>
                <c:pt idx="102">
                  <c:v>44295</c:v>
                </c:pt>
                <c:pt idx="103">
                  <c:v>44296</c:v>
                </c:pt>
                <c:pt idx="104">
                  <c:v>44297</c:v>
                </c:pt>
                <c:pt idx="105">
                  <c:v>44298</c:v>
                </c:pt>
                <c:pt idx="106">
                  <c:v>44299</c:v>
                </c:pt>
                <c:pt idx="107">
                  <c:v>44300</c:v>
                </c:pt>
                <c:pt idx="108">
                  <c:v>44301</c:v>
                </c:pt>
                <c:pt idx="109">
                  <c:v>44302</c:v>
                </c:pt>
                <c:pt idx="110">
                  <c:v>44303</c:v>
                </c:pt>
                <c:pt idx="111">
                  <c:v>44304</c:v>
                </c:pt>
                <c:pt idx="112">
                  <c:v>44305</c:v>
                </c:pt>
                <c:pt idx="113">
                  <c:v>44306</c:v>
                </c:pt>
                <c:pt idx="114">
                  <c:v>44307</c:v>
                </c:pt>
                <c:pt idx="115">
                  <c:v>44308</c:v>
                </c:pt>
                <c:pt idx="116">
                  <c:v>44309</c:v>
                </c:pt>
                <c:pt idx="117">
                  <c:v>44310</c:v>
                </c:pt>
                <c:pt idx="118">
                  <c:v>44311</c:v>
                </c:pt>
                <c:pt idx="119">
                  <c:v>44312</c:v>
                </c:pt>
                <c:pt idx="120">
                  <c:v>44313</c:v>
                </c:pt>
                <c:pt idx="121">
                  <c:v>44314</c:v>
                </c:pt>
                <c:pt idx="122">
                  <c:v>44315</c:v>
                </c:pt>
                <c:pt idx="123">
                  <c:v>44316</c:v>
                </c:pt>
                <c:pt idx="124">
                  <c:v>44317</c:v>
                </c:pt>
                <c:pt idx="125">
                  <c:v>44318</c:v>
                </c:pt>
                <c:pt idx="126">
                  <c:v>44319</c:v>
                </c:pt>
                <c:pt idx="127">
                  <c:v>44320</c:v>
                </c:pt>
                <c:pt idx="128">
                  <c:v>44321</c:v>
                </c:pt>
                <c:pt idx="129">
                  <c:v>44322</c:v>
                </c:pt>
                <c:pt idx="130">
                  <c:v>44323</c:v>
                </c:pt>
                <c:pt idx="131">
                  <c:v>44324</c:v>
                </c:pt>
                <c:pt idx="132">
                  <c:v>44325</c:v>
                </c:pt>
                <c:pt idx="133">
                  <c:v>44326</c:v>
                </c:pt>
                <c:pt idx="134">
                  <c:v>44327</c:v>
                </c:pt>
                <c:pt idx="135">
                  <c:v>44328</c:v>
                </c:pt>
                <c:pt idx="136">
                  <c:v>44329</c:v>
                </c:pt>
                <c:pt idx="137">
                  <c:v>44330</c:v>
                </c:pt>
                <c:pt idx="138">
                  <c:v>44331</c:v>
                </c:pt>
                <c:pt idx="139">
                  <c:v>44332</c:v>
                </c:pt>
                <c:pt idx="140">
                  <c:v>44333</c:v>
                </c:pt>
                <c:pt idx="141">
                  <c:v>44334</c:v>
                </c:pt>
                <c:pt idx="142">
                  <c:v>44335</c:v>
                </c:pt>
                <c:pt idx="143">
                  <c:v>44336</c:v>
                </c:pt>
                <c:pt idx="144">
                  <c:v>44337</c:v>
                </c:pt>
                <c:pt idx="145">
                  <c:v>44338</c:v>
                </c:pt>
                <c:pt idx="146">
                  <c:v>44339</c:v>
                </c:pt>
                <c:pt idx="147">
                  <c:v>44340</c:v>
                </c:pt>
                <c:pt idx="148">
                  <c:v>44341</c:v>
                </c:pt>
                <c:pt idx="149">
                  <c:v>44342</c:v>
                </c:pt>
                <c:pt idx="150">
                  <c:v>44343</c:v>
                </c:pt>
                <c:pt idx="151">
                  <c:v>44344</c:v>
                </c:pt>
                <c:pt idx="152">
                  <c:v>44345</c:v>
                </c:pt>
                <c:pt idx="153">
                  <c:v>44346</c:v>
                </c:pt>
                <c:pt idx="154">
                  <c:v>44347</c:v>
                </c:pt>
                <c:pt idx="155">
                  <c:v>44348</c:v>
                </c:pt>
                <c:pt idx="156">
                  <c:v>44349</c:v>
                </c:pt>
                <c:pt idx="157">
                  <c:v>44350</c:v>
                </c:pt>
                <c:pt idx="158">
                  <c:v>44351</c:v>
                </c:pt>
                <c:pt idx="159">
                  <c:v>44352</c:v>
                </c:pt>
                <c:pt idx="160">
                  <c:v>44353</c:v>
                </c:pt>
                <c:pt idx="161">
                  <c:v>44354</c:v>
                </c:pt>
                <c:pt idx="162">
                  <c:v>44355</c:v>
                </c:pt>
                <c:pt idx="163">
                  <c:v>44356</c:v>
                </c:pt>
                <c:pt idx="164">
                  <c:v>44357</c:v>
                </c:pt>
                <c:pt idx="165">
                  <c:v>44358</c:v>
                </c:pt>
                <c:pt idx="166">
                  <c:v>44359</c:v>
                </c:pt>
                <c:pt idx="167">
                  <c:v>44360</c:v>
                </c:pt>
                <c:pt idx="168">
                  <c:v>44361</c:v>
                </c:pt>
                <c:pt idx="169">
                  <c:v>44362</c:v>
                </c:pt>
                <c:pt idx="170">
                  <c:v>44363</c:v>
                </c:pt>
                <c:pt idx="171">
                  <c:v>44364</c:v>
                </c:pt>
                <c:pt idx="172">
                  <c:v>44365</c:v>
                </c:pt>
                <c:pt idx="173">
                  <c:v>44366</c:v>
                </c:pt>
                <c:pt idx="174">
                  <c:v>44367</c:v>
                </c:pt>
                <c:pt idx="175">
                  <c:v>44368</c:v>
                </c:pt>
                <c:pt idx="176">
                  <c:v>44369</c:v>
                </c:pt>
                <c:pt idx="177">
                  <c:v>44370</c:v>
                </c:pt>
                <c:pt idx="178">
                  <c:v>44371</c:v>
                </c:pt>
                <c:pt idx="179">
                  <c:v>44372</c:v>
                </c:pt>
                <c:pt idx="180">
                  <c:v>44373</c:v>
                </c:pt>
                <c:pt idx="181">
                  <c:v>44374</c:v>
                </c:pt>
                <c:pt idx="182">
                  <c:v>44375</c:v>
                </c:pt>
                <c:pt idx="183">
                  <c:v>44376</c:v>
                </c:pt>
                <c:pt idx="184">
                  <c:v>44377</c:v>
                </c:pt>
                <c:pt idx="185">
                  <c:v>44378</c:v>
                </c:pt>
                <c:pt idx="186">
                  <c:v>44379</c:v>
                </c:pt>
                <c:pt idx="187">
                  <c:v>44380</c:v>
                </c:pt>
                <c:pt idx="188">
                  <c:v>44381</c:v>
                </c:pt>
                <c:pt idx="189">
                  <c:v>44382</c:v>
                </c:pt>
                <c:pt idx="190">
                  <c:v>44383</c:v>
                </c:pt>
                <c:pt idx="191">
                  <c:v>44384</c:v>
                </c:pt>
                <c:pt idx="192">
                  <c:v>44385</c:v>
                </c:pt>
                <c:pt idx="193">
                  <c:v>44386</c:v>
                </c:pt>
                <c:pt idx="194">
                  <c:v>44387</c:v>
                </c:pt>
                <c:pt idx="195">
                  <c:v>44388</c:v>
                </c:pt>
                <c:pt idx="196">
                  <c:v>44389</c:v>
                </c:pt>
                <c:pt idx="197">
                  <c:v>44390</c:v>
                </c:pt>
                <c:pt idx="198">
                  <c:v>44391</c:v>
                </c:pt>
                <c:pt idx="199">
                  <c:v>44392</c:v>
                </c:pt>
                <c:pt idx="200">
                  <c:v>44393</c:v>
                </c:pt>
                <c:pt idx="201">
                  <c:v>44394</c:v>
                </c:pt>
                <c:pt idx="202">
                  <c:v>44395</c:v>
                </c:pt>
                <c:pt idx="203">
                  <c:v>44396</c:v>
                </c:pt>
                <c:pt idx="204">
                  <c:v>44397</c:v>
                </c:pt>
                <c:pt idx="205">
                  <c:v>44398</c:v>
                </c:pt>
                <c:pt idx="206">
                  <c:v>44399</c:v>
                </c:pt>
                <c:pt idx="207">
                  <c:v>44400</c:v>
                </c:pt>
                <c:pt idx="208">
                  <c:v>44401</c:v>
                </c:pt>
                <c:pt idx="209">
                  <c:v>44402</c:v>
                </c:pt>
                <c:pt idx="210">
                  <c:v>44403</c:v>
                </c:pt>
                <c:pt idx="211">
                  <c:v>44404</c:v>
                </c:pt>
                <c:pt idx="212">
                  <c:v>44405</c:v>
                </c:pt>
                <c:pt idx="213">
                  <c:v>44406</c:v>
                </c:pt>
                <c:pt idx="214">
                  <c:v>44407</c:v>
                </c:pt>
                <c:pt idx="215">
                  <c:v>44408</c:v>
                </c:pt>
                <c:pt idx="216">
                  <c:v>44409</c:v>
                </c:pt>
                <c:pt idx="217">
                  <c:v>44410</c:v>
                </c:pt>
                <c:pt idx="218">
                  <c:v>44411</c:v>
                </c:pt>
                <c:pt idx="219">
                  <c:v>44412</c:v>
                </c:pt>
                <c:pt idx="220">
                  <c:v>44413</c:v>
                </c:pt>
                <c:pt idx="221">
                  <c:v>44414</c:v>
                </c:pt>
                <c:pt idx="222">
                  <c:v>44415</c:v>
                </c:pt>
                <c:pt idx="223">
                  <c:v>44416</c:v>
                </c:pt>
                <c:pt idx="224">
                  <c:v>44417</c:v>
                </c:pt>
                <c:pt idx="225">
                  <c:v>44418</c:v>
                </c:pt>
                <c:pt idx="226">
                  <c:v>44419</c:v>
                </c:pt>
                <c:pt idx="227">
                  <c:v>44420</c:v>
                </c:pt>
                <c:pt idx="228">
                  <c:v>44421</c:v>
                </c:pt>
                <c:pt idx="229">
                  <c:v>44422</c:v>
                </c:pt>
                <c:pt idx="230">
                  <c:v>44423</c:v>
                </c:pt>
                <c:pt idx="231">
                  <c:v>44424</c:v>
                </c:pt>
                <c:pt idx="232">
                  <c:v>44425</c:v>
                </c:pt>
                <c:pt idx="233">
                  <c:v>44426</c:v>
                </c:pt>
                <c:pt idx="234">
                  <c:v>44427</c:v>
                </c:pt>
                <c:pt idx="235">
                  <c:v>44428</c:v>
                </c:pt>
                <c:pt idx="236">
                  <c:v>44429</c:v>
                </c:pt>
                <c:pt idx="237">
                  <c:v>44430</c:v>
                </c:pt>
                <c:pt idx="238">
                  <c:v>44431</c:v>
                </c:pt>
                <c:pt idx="239">
                  <c:v>44432</c:v>
                </c:pt>
                <c:pt idx="240">
                  <c:v>44433</c:v>
                </c:pt>
                <c:pt idx="241">
                  <c:v>44434</c:v>
                </c:pt>
                <c:pt idx="242">
                  <c:v>44435</c:v>
                </c:pt>
                <c:pt idx="243">
                  <c:v>44436</c:v>
                </c:pt>
                <c:pt idx="244">
                  <c:v>44437</c:v>
                </c:pt>
                <c:pt idx="245">
                  <c:v>44438</c:v>
                </c:pt>
                <c:pt idx="246">
                  <c:v>44439</c:v>
                </c:pt>
                <c:pt idx="247">
                  <c:v>44440</c:v>
                </c:pt>
                <c:pt idx="248">
                  <c:v>44441</c:v>
                </c:pt>
                <c:pt idx="249">
                  <c:v>44442</c:v>
                </c:pt>
                <c:pt idx="250">
                  <c:v>44443</c:v>
                </c:pt>
                <c:pt idx="251">
                  <c:v>44444</c:v>
                </c:pt>
                <c:pt idx="252">
                  <c:v>44445</c:v>
                </c:pt>
                <c:pt idx="253">
                  <c:v>44446</c:v>
                </c:pt>
                <c:pt idx="254">
                  <c:v>44447</c:v>
                </c:pt>
                <c:pt idx="255">
                  <c:v>44448</c:v>
                </c:pt>
                <c:pt idx="256">
                  <c:v>44449</c:v>
                </c:pt>
                <c:pt idx="257">
                  <c:v>44450</c:v>
                </c:pt>
                <c:pt idx="258">
                  <c:v>44451</c:v>
                </c:pt>
                <c:pt idx="259">
                  <c:v>44452</c:v>
                </c:pt>
                <c:pt idx="260">
                  <c:v>44453</c:v>
                </c:pt>
                <c:pt idx="261">
                  <c:v>44454</c:v>
                </c:pt>
                <c:pt idx="262">
                  <c:v>44455</c:v>
                </c:pt>
                <c:pt idx="263">
                  <c:v>44456</c:v>
                </c:pt>
                <c:pt idx="264">
                  <c:v>44457</c:v>
                </c:pt>
                <c:pt idx="265">
                  <c:v>44458</c:v>
                </c:pt>
                <c:pt idx="266">
                  <c:v>44459</c:v>
                </c:pt>
                <c:pt idx="267">
                  <c:v>44460</c:v>
                </c:pt>
                <c:pt idx="268">
                  <c:v>44461</c:v>
                </c:pt>
                <c:pt idx="269">
                  <c:v>44462</c:v>
                </c:pt>
                <c:pt idx="270">
                  <c:v>44463</c:v>
                </c:pt>
                <c:pt idx="271">
                  <c:v>44464</c:v>
                </c:pt>
                <c:pt idx="272">
                  <c:v>44465</c:v>
                </c:pt>
                <c:pt idx="273">
                  <c:v>44466</c:v>
                </c:pt>
                <c:pt idx="274">
                  <c:v>44467</c:v>
                </c:pt>
                <c:pt idx="275">
                  <c:v>44468</c:v>
                </c:pt>
                <c:pt idx="276">
                  <c:v>44469</c:v>
                </c:pt>
                <c:pt idx="277">
                  <c:v>44470</c:v>
                </c:pt>
                <c:pt idx="278">
                  <c:v>44471</c:v>
                </c:pt>
                <c:pt idx="279">
                  <c:v>44472</c:v>
                </c:pt>
                <c:pt idx="280">
                  <c:v>44473</c:v>
                </c:pt>
                <c:pt idx="281">
                  <c:v>44474</c:v>
                </c:pt>
                <c:pt idx="282">
                  <c:v>44475</c:v>
                </c:pt>
                <c:pt idx="283">
                  <c:v>44476</c:v>
                </c:pt>
                <c:pt idx="284">
                  <c:v>44477</c:v>
                </c:pt>
                <c:pt idx="285">
                  <c:v>44478</c:v>
                </c:pt>
                <c:pt idx="286">
                  <c:v>44479</c:v>
                </c:pt>
                <c:pt idx="287">
                  <c:v>44480</c:v>
                </c:pt>
                <c:pt idx="288">
                  <c:v>44481</c:v>
                </c:pt>
                <c:pt idx="289">
                  <c:v>44482</c:v>
                </c:pt>
                <c:pt idx="290">
                  <c:v>44483</c:v>
                </c:pt>
                <c:pt idx="291">
                  <c:v>44484</c:v>
                </c:pt>
                <c:pt idx="292">
                  <c:v>44485</c:v>
                </c:pt>
                <c:pt idx="293">
                  <c:v>44486</c:v>
                </c:pt>
                <c:pt idx="294">
                  <c:v>44487</c:v>
                </c:pt>
                <c:pt idx="295">
                  <c:v>44488</c:v>
                </c:pt>
                <c:pt idx="296">
                  <c:v>44489</c:v>
                </c:pt>
                <c:pt idx="297">
                  <c:v>44490</c:v>
                </c:pt>
                <c:pt idx="298">
                  <c:v>44491</c:v>
                </c:pt>
                <c:pt idx="299">
                  <c:v>44492</c:v>
                </c:pt>
                <c:pt idx="300">
                  <c:v>44493</c:v>
                </c:pt>
                <c:pt idx="301">
                  <c:v>44494</c:v>
                </c:pt>
                <c:pt idx="302">
                  <c:v>44495</c:v>
                </c:pt>
                <c:pt idx="303">
                  <c:v>44496</c:v>
                </c:pt>
                <c:pt idx="304">
                  <c:v>44497</c:v>
                </c:pt>
                <c:pt idx="305">
                  <c:v>44498</c:v>
                </c:pt>
                <c:pt idx="306">
                  <c:v>44499</c:v>
                </c:pt>
                <c:pt idx="307">
                  <c:v>44500</c:v>
                </c:pt>
                <c:pt idx="308">
                  <c:v>44501</c:v>
                </c:pt>
                <c:pt idx="309">
                  <c:v>44502</c:v>
                </c:pt>
                <c:pt idx="310">
                  <c:v>44503</c:v>
                </c:pt>
                <c:pt idx="311">
                  <c:v>44504</c:v>
                </c:pt>
                <c:pt idx="312">
                  <c:v>44505</c:v>
                </c:pt>
                <c:pt idx="313">
                  <c:v>44506</c:v>
                </c:pt>
                <c:pt idx="314">
                  <c:v>44507</c:v>
                </c:pt>
                <c:pt idx="315">
                  <c:v>44508</c:v>
                </c:pt>
                <c:pt idx="316">
                  <c:v>44509</c:v>
                </c:pt>
                <c:pt idx="317">
                  <c:v>44510</c:v>
                </c:pt>
                <c:pt idx="318">
                  <c:v>44511</c:v>
                </c:pt>
                <c:pt idx="319">
                  <c:v>44512</c:v>
                </c:pt>
                <c:pt idx="320">
                  <c:v>44513</c:v>
                </c:pt>
                <c:pt idx="321">
                  <c:v>44514</c:v>
                </c:pt>
                <c:pt idx="322">
                  <c:v>44515</c:v>
                </c:pt>
                <c:pt idx="323">
                  <c:v>44516</c:v>
                </c:pt>
                <c:pt idx="324">
                  <c:v>44517</c:v>
                </c:pt>
                <c:pt idx="325">
                  <c:v>44518</c:v>
                </c:pt>
                <c:pt idx="326">
                  <c:v>44519</c:v>
                </c:pt>
                <c:pt idx="327">
                  <c:v>44520</c:v>
                </c:pt>
                <c:pt idx="328">
                  <c:v>44521</c:v>
                </c:pt>
                <c:pt idx="329">
                  <c:v>44522</c:v>
                </c:pt>
                <c:pt idx="330">
                  <c:v>44523</c:v>
                </c:pt>
                <c:pt idx="331">
                  <c:v>44524</c:v>
                </c:pt>
                <c:pt idx="332">
                  <c:v>44525</c:v>
                </c:pt>
                <c:pt idx="333">
                  <c:v>44526</c:v>
                </c:pt>
                <c:pt idx="334">
                  <c:v>44527</c:v>
                </c:pt>
                <c:pt idx="335">
                  <c:v>44528</c:v>
                </c:pt>
                <c:pt idx="336">
                  <c:v>44529</c:v>
                </c:pt>
                <c:pt idx="337">
                  <c:v>44530</c:v>
                </c:pt>
                <c:pt idx="338">
                  <c:v>44531</c:v>
                </c:pt>
                <c:pt idx="339">
                  <c:v>44532</c:v>
                </c:pt>
                <c:pt idx="340">
                  <c:v>44533</c:v>
                </c:pt>
                <c:pt idx="341">
                  <c:v>44534</c:v>
                </c:pt>
                <c:pt idx="342">
                  <c:v>44535</c:v>
                </c:pt>
                <c:pt idx="343">
                  <c:v>44536</c:v>
                </c:pt>
                <c:pt idx="344">
                  <c:v>44537</c:v>
                </c:pt>
                <c:pt idx="345">
                  <c:v>44538</c:v>
                </c:pt>
                <c:pt idx="346">
                  <c:v>44539</c:v>
                </c:pt>
                <c:pt idx="347">
                  <c:v>44540</c:v>
                </c:pt>
                <c:pt idx="348">
                  <c:v>44541</c:v>
                </c:pt>
                <c:pt idx="349">
                  <c:v>44542</c:v>
                </c:pt>
                <c:pt idx="350">
                  <c:v>44543</c:v>
                </c:pt>
                <c:pt idx="351">
                  <c:v>44544</c:v>
                </c:pt>
                <c:pt idx="352">
                  <c:v>44545</c:v>
                </c:pt>
                <c:pt idx="353">
                  <c:v>44546</c:v>
                </c:pt>
                <c:pt idx="354">
                  <c:v>44547</c:v>
                </c:pt>
                <c:pt idx="355">
                  <c:v>44548</c:v>
                </c:pt>
                <c:pt idx="356">
                  <c:v>44549</c:v>
                </c:pt>
                <c:pt idx="357">
                  <c:v>44550</c:v>
                </c:pt>
                <c:pt idx="358">
                  <c:v>44551</c:v>
                </c:pt>
                <c:pt idx="359">
                  <c:v>44552</c:v>
                </c:pt>
                <c:pt idx="360">
                  <c:v>44553</c:v>
                </c:pt>
                <c:pt idx="361">
                  <c:v>44554</c:v>
                </c:pt>
                <c:pt idx="362">
                  <c:v>44555</c:v>
                </c:pt>
                <c:pt idx="363">
                  <c:v>44556</c:v>
                </c:pt>
                <c:pt idx="364">
                  <c:v>44557</c:v>
                </c:pt>
                <c:pt idx="365">
                  <c:v>44558</c:v>
                </c:pt>
                <c:pt idx="366">
                  <c:v>44559</c:v>
                </c:pt>
                <c:pt idx="367">
                  <c:v>44560</c:v>
                </c:pt>
                <c:pt idx="368">
                  <c:v>44561</c:v>
                </c:pt>
              </c:numCache>
            </c:numRef>
          </c:cat>
          <c:val>
            <c:numRef>
              <c:f>'3.1'!$P$6:$P$375</c:f>
              <c:numCache>
                <c:formatCode>#,##0</c:formatCode>
                <c:ptCount val="370"/>
                <c:pt idx="0">
                  <c:v>16144.303000000002</c:v>
                </c:pt>
                <c:pt idx="1">
                  <c:v>15056.630999999999</c:v>
                </c:pt>
                <c:pt idx="2">
                  <c:v>15641.687000000002</c:v>
                </c:pt>
                <c:pt idx="3">
                  <c:v>18202.054</c:v>
                </c:pt>
                <c:pt idx="4">
                  <c:v>20725.539000000001</c:v>
                </c:pt>
                <c:pt idx="5">
                  <c:v>21856.478999999999</c:v>
                </c:pt>
                <c:pt idx="6">
                  <c:v>23156.113999999998</c:v>
                </c:pt>
                <c:pt idx="7">
                  <c:v>23168.334000000003</c:v>
                </c:pt>
                <c:pt idx="8">
                  <c:v>19201.032999999999</c:v>
                </c:pt>
                <c:pt idx="9">
                  <c:v>17227.987000000001</c:v>
                </c:pt>
                <c:pt idx="10">
                  <c:v>23799.151000000002</c:v>
                </c:pt>
                <c:pt idx="11">
                  <c:v>23662.701999999997</c:v>
                </c:pt>
                <c:pt idx="12">
                  <c:v>26412.697</c:v>
                </c:pt>
                <c:pt idx="13">
                  <c:v>26894.227000000003</c:v>
                </c:pt>
                <c:pt idx="14">
                  <c:v>34509.913</c:v>
                </c:pt>
                <c:pt idx="15">
                  <c:v>33150.562000000005</c:v>
                </c:pt>
                <c:pt idx="16">
                  <c:v>32783.411</c:v>
                </c:pt>
                <c:pt idx="17">
                  <c:v>33747.223000000005</c:v>
                </c:pt>
                <c:pt idx="18">
                  <c:v>31018.832000000002</c:v>
                </c:pt>
                <c:pt idx="19">
                  <c:v>29227.264000000003</c:v>
                </c:pt>
                <c:pt idx="20">
                  <c:v>28099.580999999998</c:v>
                </c:pt>
                <c:pt idx="21">
                  <c:v>25931.214</c:v>
                </c:pt>
                <c:pt idx="22">
                  <c:v>22039.793000000001</c:v>
                </c:pt>
                <c:pt idx="23">
                  <c:v>22180.186000000002</c:v>
                </c:pt>
                <c:pt idx="24">
                  <c:v>27762.714999999997</c:v>
                </c:pt>
                <c:pt idx="25">
                  <c:v>31403.836000000003</c:v>
                </c:pt>
                <c:pt idx="26">
                  <c:v>32339.304000000004</c:v>
                </c:pt>
                <c:pt idx="27">
                  <c:v>30740.934000000001</c:v>
                </c:pt>
                <c:pt idx="28">
                  <c:v>27106.087</c:v>
                </c:pt>
                <c:pt idx="29">
                  <c:v>27024.179</c:v>
                </c:pt>
                <c:pt idx="30">
                  <c:v>29477.823999999997</c:v>
                </c:pt>
                <c:pt idx="31">
                  <c:v>33666.264999999999</c:v>
                </c:pt>
                <c:pt idx="32">
                  <c:v>32699.375999999997</c:v>
                </c:pt>
                <c:pt idx="33">
                  <c:v>29241.646000000001</c:v>
                </c:pt>
                <c:pt idx="34">
                  <c:v>27069.282999999999</c:v>
                </c:pt>
                <c:pt idx="35">
                  <c:v>28558.886999999999</c:v>
                </c:pt>
                <c:pt idx="36">
                  <c:v>22453.982</c:v>
                </c:pt>
                <c:pt idx="37">
                  <c:v>23753.472000000002</c:v>
                </c:pt>
                <c:pt idx="38">
                  <c:v>32470.236000000001</c:v>
                </c:pt>
                <c:pt idx="39">
                  <c:v>33076.315000000002</c:v>
                </c:pt>
                <c:pt idx="40">
                  <c:v>34578.636000000006</c:v>
                </c:pt>
                <c:pt idx="41">
                  <c:v>45448.627</c:v>
                </c:pt>
                <c:pt idx="42">
                  <c:v>38011.246000000006</c:v>
                </c:pt>
                <c:pt idx="47">
                  <c:v>30795.985000000001</c:v>
                </c:pt>
                <c:pt idx="48">
                  <c:v>29510.248</c:v>
                </c:pt>
                <c:pt idx="49">
                  <c:v>30272.203000000005</c:v>
                </c:pt>
                <c:pt idx="50">
                  <c:v>28094.131999999994</c:v>
                </c:pt>
                <c:pt idx="51">
                  <c:v>22560.522000000001</c:v>
                </c:pt>
                <c:pt idx="52">
                  <c:v>18224.442999999999</c:v>
                </c:pt>
                <c:pt idx="53">
                  <c:v>12296.769000000002</c:v>
                </c:pt>
                <c:pt idx="54">
                  <c:v>9989.8829999999998</c:v>
                </c:pt>
                <c:pt idx="55">
                  <c:v>9713.3249999999989</c:v>
                </c:pt>
                <c:pt idx="56">
                  <c:v>10145.422</c:v>
                </c:pt>
                <c:pt idx="57">
                  <c:v>11141.795</c:v>
                </c:pt>
                <c:pt idx="58">
                  <c:v>8028.5410000000002</c:v>
                </c:pt>
                <c:pt idx="59">
                  <c:v>6210.9079999999994</c:v>
                </c:pt>
                <c:pt idx="60">
                  <c:v>5602.6670000000004</c:v>
                </c:pt>
                <c:pt idx="61">
                  <c:v>5456.3829999999998</c:v>
                </c:pt>
                <c:pt idx="62">
                  <c:v>5725.299</c:v>
                </c:pt>
                <c:pt idx="63">
                  <c:v>9144.6470000000008</c:v>
                </c:pt>
                <c:pt idx="64">
                  <c:v>9608.2439999999988</c:v>
                </c:pt>
                <c:pt idx="65">
                  <c:v>7743.25</c:v>
                </c:pt>
                <c:pt idx="66">
                  <c:v>9915.2780000000002</c:v>
                </c:pt>
                <c:pt idx="67">
                  <c:v>13230.201000000001</c:v>
                </c:pt>
                <c:pt idx="68">
                  <c:v>11483.490999999998</c:v>
                </c:pt>
                <c:pt idx="69">
                  <c:v>9635.7739999999994</c:v>
                </c:pt>
                <c:pt idx="70">
                  <c:v>13103.925000000001</c:v>
                </c:pt>
                <c:pt idx="71">
                  <c:v>16251.017</c:v>
                </c:pt>
                <c:pt idx="72">
                  <c:v>19478.796999999999</c:v>
                </c:pt>
                <c:pt idx="73">
                  <c:v>12280.237999999999</c:v>
                </c:pt>
                <c:pt idx="74">
                  <c:v>10974.243</c:v>
                </c:pt>
                <c:pt idx="75">
                  <c:v>3582.19</c:v>
                </c:pt>
                <c:pt idx="76">
                  <c:v>4898.6619999999994</c:v>
                </c:pt>
                <c:pt idx="77">
                  <c:v>6507.2779999999993</c:v>
                </c:pt>
                <c:pt idx="78">
                  <c:v>11005.078</c:v>
                </c:pt>
                <c:pt idx="79">
                  <c:v>11795.114</c:v>
                </c:pt>
                <c:pt idx="80">
                  <c:v>16477.955000000002</c:v>
                </c:pt>
                <c:pt idx="81">
                  <c:v>16548.810000000001</c:v>
                </c:pt>
                <c:pt idx="82">
                  <c:v>11618.199999999997</c:v>
                </c:pt>
                <c:pt idx="83">
                  <c:v>11507.423999999999</c:v>
                </c:pt>
                <c:pt idx="84">
                  <c:v>9882.4279999999999</c:v>
                </c:pt>
                <c:pt idx="85">
                  <c:v>10390.831</c:v>
                </c:pt>
                <c:pt idx="86">
                  <c:v>9749.3010000000013</c:v>
                </c:pt>
                <c:pt idx="87">
                  <c:v>6220.4940000000006</c:v>
                </c:pt>
                <c:pt idx="88">
                  <c:v>2755.7919999999999</c:v>
                </c:pt>
                <c:pt idx="89">
                  <c:v>6.4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1316.0249999999999</c:v>
                </c:pt>
                <c:pt idx="98">
                  <c:v>2913.752</c:v>
                </c:pt>
                <c:pt idx="99">
                  <c:v>6238.4270000000006</c:v>
                </c:pt>
                <c:pt idx="100">
                  <c:v>12985.712000000001</c:v>
                </c:pt>
                <c:pt idx="101">
                  <c:v>15816.766</c:v>
                </c:pt>
                <c:pt idx="102">
                  <c:v>13226.634</c:v>
                </c:pt>
                <c:pt idx="103">
                  <c:v>6864.7810000000009</c:v>
                </c:pt>
                <c:pt idx="104">
                  <c:v>5015.7030000000004</c:v>
                </c:pt>
                <c:pt idx="105">
                  <c:v>7844.3369999999995</c:v>
                </c:pt>
                <c:pt idx="106">
                  <c:v>13654.945</c:v>
                </c:pt>
                <c:pt idx="107">
                  <c:v>12726.57</c:v>
                </c:pt>
                <c:pt idx="108">
                  <c:v>13172.100999999999</c:v>
                </c:pt>
                <c:pt idx="109">
                  <c:v>12308.233</c:v>
                </c:pt>
                <c:pt idx="110">
                  <c:v>6997.0650000000005</c:v>
                </c:pt>
                <c:pt idx="111">
                  <c:v>5960.7269999999999</c:v>
                </c:pt>
                <c:pt idx="112">
                  <c:v>6493.39</c:v>
                </c:pt>
                <c:pt idx="113">
                  <c:v>3735.2569999999996</c:v>
                </c:pt>
                <c:pt idx="114">
                  <c:v>0</c:v>
                </c:pt>
                <c:pt idx="115">
                  <c:v>0</c:v>
                </c:pt>
                <c:pt idx="116">
                  <c:v>0.09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786.45899999999995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7.0999999999999994E-2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5517.4960000000001</c:v>
                </c:pt>
                <c:pt idx="191">
                  <c:v>5770.8429999999998</c:v>
                </c:pt>
                <c:pt idx="192">
                  <c:v>5219.598</c:v>
                </c:pt>
                <c:pt idx="193">
                  <c:v>2075.7049999999999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6773.2790000000005</c:v>
                </c:pt>
                <c:pt idx="198">
                  <c:v>5510.3140000000003</c:v>
                </c:pt>
                <c:pt idx="199">
                  <c:v>5420.6769999999997</c:v>
                </c:pt>
                <c:pt idx="200">
                  <c:v>5175.2060000000001</c:v>
                </c:pt>
                <c:pt idx="201">
                  <c:v>4966.3149999999996</c:v>
                </c:pt>
                <c:pt idx="202">
                  <c:v>4655.5420000000004</c:v>
                </c:pt>
                <c:pt idx="203">
                  <c:v>4751.6030000000001</c:v>
                </c:pt>
                <c:pt idx="204">
                  <c:v>4487.759</c:v>
                </c:pt>
                <c:pt idx="205">
                  <c:v>4324.3979999999992</c:v>
                </c:pt>
                <c:pt idx="206">
                  <c:v>3672.721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2E-3</c:v>
                </c:pt>
                <c:pt idx="226">
                  <c:v>1666.0619999999999</c:v>
                </c:pt>
                <c:pt idx="227">
                  <c:v>2512.9270000000001</c:v>
                </c:pt>
                <c:pt idx="228">
                  <c:v>2163.7449999999999</c:v>
                </c:pt>
                <c:pt idx="229">
                  <c:v>2048.9520000000002</c:v>
                </c:pt>
                <c:pt idx="230">
                  <c:v>0</c:v>
                </c:pt>
                <c:pt idx="231">
                  <c:v>2075.9090000000001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1940.14</c:v>
                </c:pt>
                <c:pt idx="237">
                  <c:v>1645.894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72.33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74.257999999999996</c:v>
                </c:pt>
                <c:pt idx="259">
                  <c:v>1442.9259999999999</c:v>
                </c:pt>
                <c:pt idx="260">
                  <c:v>1924.97</c:v>
                </c:pt>
                <c:pt idx="261">
                  <c:v>1921.807</c:v>
                </c:pt>
                <c:pt idx="262">
                  <c:v>1926.895</c:v>
                </c:pt>
                <c:pt idx="263">
                  <c:v>253.60900000000001</c:v>
                </c:pt>
                <c:pt idx="264">
                  <c:v>9.6419999999999995</c:v>
                </c:pt>
                <c:pt idx="265">
                  <c:v>8.14</c:v>
                </c:pt>
                <c:pt idx="266">
                  <c:v>6.0119999999999996</c:v>
                </c:pt>
                <c:pt idx="267">
                  <c:v>20.044</c:v>
                </c:pt>
                <c:pt idx="268">
                  <c:v>0</c:v>
                </c:pt>
                <c:pt idx="269">
                  <c:v>41.245000000000005</c:v>
                </c:pt>
                <c:pt idx="270">
                  <c:v>19.506999999999998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234.59800000000001</c:v>
                </c:pt>
                <c:pt idx="285">
                  <c:v>192.42599999999999</c:v>
                </c:pt>
                <c:pt idx="286">
                  <c:v>227.90199999999999</c:v>
                </c:pt>
                <c:pt idx="287">
                  <c:v>235.637</c:v>
                </c:pt>
                <c:pt idx="288">
                  <c:v>241.17600000000002</c:v>
                </c:pt>
                <c:pt idx="289">
                  <c:v>1470.5079999999998</c:v>
                </c:pt>
                <c:pt idx="290">
                  <c:v>14.516999999999999</c:v>
                </c:pt>
                <c:pt idx="291">
                  <c:v>139.52700000000002</c:v>
                </c:pt>
                <c:pt idx="292">
                  <c:v>190.93700000000001</c:v>
                </c:pt>
                <c:pt idx="293">
                  <c:v>18.529</c:v>
                </c:pt>
                <c:pt idx="294">
                  <c:v>12.164999999999999</c:v>
                </c:pt>
                <c:pt idx="295">
                  <c:v>0</c:v>
                </c:pt>
                <c:pt idx="296">
                  <c:v>7.75</c:v>
                </c:pt>
                <c:pt idx="297">
                  <c:v>5.6230000000000002</c:v>
                </c:pt>
                <c:pt idx="298">
                  <c:v>0</c:v>
                </c:pt>
                <c:pt idx="299">
                  <c:v>1.831</c:v>
                </c:pt>
                <c:pt idx="300">
                  <c:v>13.313000000000001</c:v>
                </c:pt>
                <c:pt idx="301">
                  <c:v>2471.0540000000001</c:v>
                </c:pt>
                <c:pt idx="302">
                  <c:v>6248.8010000000004</c:v>
                </c:pt>
                <c:pt idx="303">
                  <c:v>5648.4499999999989</c:v>
                </c:pt>
                <c:pt idx="304">
                  <c:v>4695.5949999999993</c:v>
                </c:pt>
                <c:pt idx="305">
                  <c:v>3786.9179999999997</c:v>
                </c:pt>
                <c:pt idx="306">
                  <c:v>2483.2419999999997</c:v>
                </c:pt>
                <c:pt idx="307">
                  <c:v>1922.6679999999999</c:v>
                </c:pt>
                <c:pt idx="308">
                  <c:v>2982.1840000000002</c:v>
                </c:pt>
                <c:pt idx="309">
                  <c:v>8319.4470000000001</c:v>
                </c:pt>
                <c:pt idx="310">
                  <c:v>11098.054999999998</c:v>
                </c:pt>
                <c:pt idx="311">
                  <c:v>11831.065000000001</c:v>
                </c:pt>
                <c:pt idx="312">
                  <c:v>11732.555999999999</c:v>
                </c:pt>
                <c:pt idx="313">
                  <c:v>2896.8050000000003</c:v>
                </c:pt>
                <c:pt idx="314">
                  <c:v>877.66300000000001</c:v>
                </c:pt>
                <c:pt idx="315">
                  <c:v>10071.869999999999</c:v>
                </c:pt>
                <c:pt idx="316">
                  <c:v>11521.565000000001</c:v>
                </c:pt>
                <c:pt idx="317">
                  <c:v>12239.656000000001</c:v>
                </c:pt>
                <c:pt idx="318">
                  <c:v>13559.543000000001</c:v>
                </c:pt>
                <c:pt idx="319">
                  <c:v>12548.916000000001</c:v>
                </c:pt>
                <c:pt idx="320">
                  <c:v>10317.579</c:v>
                </c:pt>
                <c:pt idx="321">
                  <c:v>11823.62</c:v>
                </c:pt>
                <c:pt idx="322">
                  <c:v>16519.881999999998</c:v>
                </c:pt>
                <c:pt idx="323">
                  <c:v>20520.873</c:v>
                </c:pt>
                <c:pt idx="324">
                  <c:v>19318.308000000001</c:v>
                </c:pt>
                <c:pt idx="325">
                  <c:v>16359.364999999998</c:v>
                </c:pt>
                <c:pt idx="326">
                  <c:v>13967.261000000002</c:v>
                </c:pt>
                <c:pt idx="327">
                  <c:v>9577.8539999999994</c:v>
                </c:pt>
                <c:pt idx="328">
                  <c:v>9609.1339999999982</c:v>
                </c:pt>
                <c:pt idx="329">
                  <c:v>17009.333999999999</c:v>
                </c:pt>
                <c:pt idx="330">
                  <c:v>17434.769</c:v>
                </c:pt>
                <c:pt idx="331">
                  <c:v>18767.494999999999</c:v>
                </c:pt>
                <c:pt idx="332">
                  <c:v>19790.607</c:v>
                </c:pt>
                <c:pt idx="333">
                  <c:v>18431.030000000002</c:v>
                </c:pt>
                <c:pt idx="334">
                  <c:v>19824.396000000001</c:v>
                </c:pt>
                <c:pt idx="335">
                  <c:v>19548.847999999998</c:v>
                </c:pt>
                <c:pt idx="336">
                  <c:v>20034.633999999998</c:v>
                </c:pt>
                <c:pt idx="337">
                  <c:v>21428.942999999999</c:v>
                </c:pt>
                <c:pt idx="338">
                  <c:v>22427.577000000001</c:v>
                </c:pt>
                <c:pt idx="339">
                  <c:v>23130.26</c:v>
                </c:pt>
                <c:pt idx="340">
                  <c:v>20197</c:v>
                </c:pt>
                <c:pt idx="341">
                  <c:v>20488.163000000004</c:v>
                </c:pt>
                <c:pt idx="342">
                  <c:v>20503.590000000004</c:v>
                </c:pt>
                <c:pt idx="343">
                  <c:v>27903.194000000003</c:v>
                </c:pt>
                <c:pt idx="344">
                  <c:v>30476.717000000001</c:v>
                </c:pt>
                <c:pt idx="345">
                  <c:v>27925.175000000003</c:v>
                </c:pt>
                <c:pt idx="346">
                  <c:v>27548.218000000001</c:v>
                </c:pt>
                <c:pt idx="347">
                  <c:v>24985.370000000003</c:v>
                </c:pt>
                <c:pt idx="348">
                  <c:v>23867.747000000003</c:v>
                </c:pt>
                <c:pt idx="349">
                  <c:v>24164.617999999999</c:v>
                </c:pt>
                <c:pt idx="350">
                  <c:v>24730.203999999998</c:v>
                </c:pt>
                <c:pt idx="351">
                  <c:v>23755.796000000002</c:v>
                </c:pt>
                <c:pt idx="352">
                  <c:v>22039.773000000001</c:v>
                </c:pt>
                <c:pt idx="353">
                  <c:v>20069.266000000003</c:v>
                </c:pt>
                <c:pt idx="354">
                  <c:v>19984.922000000002</c:v>
                </c:pt>
                <c:pt idx="355">
                  <c:v>15251.784999999998</c:v>
                </c:pt>
                <c:pt idx="356">
                  <c:v>14905.952000000001</c:v>
                </c:pt>
                <c:pt idx="357">
                  <c:v>20342.251999999997</c:v>
                </c:pt>
                <c:pt idx="358">
                  <c:v>29094.667000000001</c:v>
                </c:pt>
                <c:pt idx="359">
                  <c:v>29175.079000000002</c:v>
                </c:pt>
                <c:pt idx="360">
                  <c:v>28097.648000000001</c:v>
                </c:pt>
                <c:pt idx="361">
                  <c:v>22588.615000000002</c:v>
                </c:pt>
                <c:pt idx="362">
                  <c:v>20493.490000000002</c:v>
                </c:pt>
                <c:pt idx="363">
                  <c:v>23816.493999999999</c:v>
                </c:pt>
                <c:pt idx="364">
                  <c:v>20917.187000000002</c:v>
                </c:pt>
                <c:pt idx="365">
                  <c:v>14007.710000000001</c:v>
                </c:pt>
                <c:pt idx="366">
                  <c:v>6728.2640000000001</c:v>
                </c:pt>
                <c:pt idx="367">
                  <c:v>1574.521</c:v>
                </c:pt>
                <c:pt idx="368">
                  <c:v>12.871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D-4ECD-A976-28E5EF444CDF}"/>
            </c:ext>
          </c:extLst>
        </c:ser>
        <c:ser>
          <c:idx val="1"/>
          <c:order val="1"/>
          <c:tx>
            <c:strRef>
              <c:f>'3.1'!$Q$5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'3.1'!$M$6:$M$375</c:f>
              <c:numCache>
                <c:formatCode>d/m;@</c:formatCode>
                <c:ptCount val="370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7">
                  <c:v>44240</c:v>
                </c:pt>
                <c:pt idx="48">
                  <c:v>44241</c:v>
                </c:pt>
                <c:pt idx="49">
                  <c:v>44242</c:v>
                </c:pt>
                <c:pt idx="50">
                  <c:v>44243</c:v>
                </c:pt>
                <c:pt idx="51">
                  <c:v>44244</c:v>
                </c:pt>
                <c:pt idx="52">
                  <c:v>44245</c:v>
                </c:pt>
                <c:pt idx="53">
                  <c:v>44246</c:v>
                </c:pt>
                <c:pt idx="54">
                  <c:v>44247</c:v>
                </c:pt>
                <c:pt idx="55">
                  <c:v>44248</c:v>
                </c:pt>
                <c:pt idx="56">
                  <c:v>44249</c:v>
                </c:pt>
                <c:pt idx="57">
                  <c:v>44250</c:v>
                </c:pt>
                <c:pt idx="58">
                  <c:v>44251</c:v>
                </c:pt>
                <c:pt idx="59">
                  <c:v>44252</c:v>
                </c:pt>
                <c:pt idx="60">
                  <c:v>44253</c:v>
                </c:pt>
                <c:pt idx="61">
                  <c:v>44254</c:v>
                </c:pt>
                <c:pt idx="62">
                  <c:v>44255</c:v>
                </c:pt>
                <c:pt idx="63">
                  <c:v>44256</c:v>
                </c:pt>
                <c:pt idx="64">
                  <c:v>44257</c:v>
                </c:pt>
                <c:pt idx="65">
                  <c:v>44258</c:v>
                </c:pt>
                <c:pt idx="66">
                  <c:v>44259</c:v>
                </c:pt>
                <c:pt idx="67">
                  <c:v>44260</c:v>
                </c:pt>
                <c:pt idx="68">
                  <c:v>44261</c:v>
                </c:pt>
                <c:pt idx="69">
                  <c:v>44262</c:v>
                </c:pt>
                <c:pt idx="70">
                  <c:v>44263</c:v>
                </c:pt>
                <c:pt idx="71">
                  <c:v>44264</c:v>
                </c:pt>
                <c:pt idx="72">
                  <c:v>44265</c:v>
                </c:pt>
                <c:pt idx="73">
                  <c:v>44266</c:v>
                </c:pt>
                <c:pt idx="74">
                  <c:v>44267</c:v>
                </c:pt>
                <c:pt idx="75">
                  <c:v>44268</c:v>
                </c:pt>
                <c:pt idx="76">
                  <c:v>44269</c:v>
                </c:pt>
                <c:pt idx="77">
                  <c:v>44270</c:v>
                </c:pt>
                <c:pt idx="78">
                  <c:v>44271</c:v>
                </c:pt>
                <c:pt idx="79">
                  <c:v>44272</c:v>
                </c:pt>
                <c:pt idx="80">
                  <c:v>44273</c:v>
                </c:pt>
                <c:pt idx="81">
                  <c:v>44274</c:v>
                </c:pt>
                <c:pt idx="82">
                  <c:v>44275</c:v>
                </c:pt>
                <c:pt idx="83">
                  <c:v>44276</c:v>
                </c:pt>
                <c:pt idx="84">
                  <c:v>44277</c:v>
                </c:pt>
                <c:pt idx="85">
                  <c:v>44278</c:v>
                </c:pt>
                <c:pt idx="86">
                  <c:v>44279</c:v>
                </c:pt>
                <c:pt idx="87">
                  <c:v>44280</c:v>
                </c:pt>
                <c:pt idx="88">
                  <c:v>44281</c:v>
                </c:pt>
                <c:pt idx="89">
                  <c:v>44282</c:v>
                </c:pt>
                <c:pt idx="90">
                  <c:v>44283</c:v>
                </c:pt>
                <c:pt idx="91">
                  <c:v>44284</c:v>
                </c:pt>
                <c:pt idx="92">
                  <c:v>44285</c:v>
                </c:pt>
                <c:pt idx="93">
                  <c:v>44286</c:v>
                </c:pt>
                <c:pt idx="94">
                  <c:v>44287</c:v>
                </c:pt>
                <c:pt idx="95">
                  <c:v>44288</c:v>
                </c:pt>
                <c:pt idx="96">
                  <c:v>44289</c:v>
                </c:pt>
                <c:pt idx="97">
                  <c:v>44290</c:v>
                </c:pt>
                <c:pt idx="98">
                  <c:v>44291</c:v>
                </c:pt>
                <c:pt idx="99">
                  <c:v>44292</c:v>
                </c:pt>
                <c:pt idx="100">
                  <c:v>44293</c:v>
                </c:pt>
                <c:pt idx="101">
                  <c:v>44294</c:v>
                </c:pt>
                <c:pt idx="102">
                  <c:v>44295</c:v>
                </c:pt>
                <c:pt idx="103">
                  <c:v>44296</c:v>
                </c:pt>
                <c:pt idx="104">
                  <c:v>44297</c:v>
                </c:pt>
                <c:pt idx="105">
                  <c:v>44298</c:v>
                </c:pt>
                <c:pt idx="106">
                  <c:v>44299</c:v>
                </c:pt>
                <c:pt idx="107">
                  <c:v>44300</c:v>
                </c:pt>
                <c:pt idx="108">
                  <c:v>44301</c:v>
                </c:pt>
                <c:pt idx="109">
                  <c:v>44302</c:v>
                </c:pt>
                <c:pt idx="110">
                  <c:v>44303</c:v>
                </c:pt>
                <c:pt idx="111">
                  <c:v>44304</c:v>
                </c:pt>
                <c:pt idx="112">
                  <c:v>44305</c:v>
                </c:pt>
                <c:pt idx="113">
                  <c:v>44306</c:v>
                </c:pt>
                <c:pt idx="114">
                  <c:v>44307</c:v>
                </c:pt>
                <c:pt idx="115">
                  <c:v>44308</c:v>
                </c:pt>
                <c:pt idx="116">
                  <c:v>44309</c:v>
                </c:pt>
                <c:pt idx="117">
                  <c:v>44310</c:v>
                </c:pt>
                <c:pt idx="118">
                  <c:v>44311</c:v>
                </c:pt>
                <c:pt idx="119">
                  <c:v>44312</c:v>
                </c:pt>
                <c:pt idx="120">
                  <c:v>44313</c:v>
                </c:pt>
                <c:pt idx="121">
                  <c:v>44314</c:v>
                </c:pt>
                <c:pt idx="122">
                  <c:v>44315</c:v>
                </c:pt>
                <c:pt idx="123">
                  <c:v>44316</c:v>
                </c:pt>
                <c:pt idx="124">
                  <c:v>44317</c:v>
                </c:pt>
                <c:pt idx="125">
                  <c:v>44318</c:v>
                </c:pt>
                <c:pt idx="126">
                  <c:v>44319</c:v>
                </c:pt>
                <c:pt idx="127">
                  <c:v>44320</c:v>
                </c:pt>
                <c:pt idx="128">
                  <c:v>44321</c:v>
                </c:pt>
                <c:pt idx="129">
                  <c:v>44322</c:v>
                </c:pt>
                <c:pt idx="130">
                  <c:v>44323</c:v>
                </c:pt>
                <c:pt idx="131">
                  <c:v>44324</c:v>
                </c:pt>
                <c:pt idx="132">
                  <c:v>44325</c:v>
                </c:pt>
                <c:pt idx="133">
                  <c:v>44326</c:v>
                </c:pt>
                <c:pt idx="134">
                  <c:v>44327</c:v>
                </c:pt>
                <c:pt idx="135">
                  <c:v>44328</c:v>
                </c:pt>
                <c:pt idx="136">
                  <c:v>44329</c:v>
                </c:pt>
                <c:pt idx="137">
                  <c:v>44330</c:v>
                </c:pt>
                <c:pt idx="138">
                  <c:v>44331</c:v>
                </c:pt>
                <c:pt idx="139">
                  <c:v>44332</c:v>
                </c:pt>
                <c:pt idx="140">
                  <c:v>44333</c:v>
                </c:pt>
                <c:pt idx="141">
                  <c:v>44334</c:v>
                </c:pt>
                <c:pt idx="142">
                  <c:v>44335</c:v>
                </c:pt>
                <c:pt idx="143">
                  <c:v>44336</c:v>
                </c:pt>
                <c:pt idx="144">
                  <c:v>44337</c:v>
                </c:pt>
                <c:pt idx="145">
                  <c:v>44338</c:v>
                </c:pt>
                <c:pt idx="146">
                  <c:v>44339</c:v>
                </c:pt>
                <c:pt idx="147">
                  <c:v>44340</c:v>
                </c:pt>
                <c:pt idx="148">
                  <c:v>44341</c:v>
                </c:pt>
                <c:pt idx="149">
                  <c:v>44342</c:v>
                </c:pt>
                <c:pt idx="150">
                  <c:v>44343</c:v>
                </c:pt>
                <c:pt idx="151">
                  <c:v>44344</c:v>
                </c:pt>
                <c:pt idx="152">
                  <c:v>44345</c:v>
                </c:pt>
                <c:pt idx="153">
                  <c:v>44346</c:v>
                </c:pt>
                <c:pt idx="154">
                  <c:v>44347</c:v>
                </c:pt>
                <c:pt idx="155">
                  <c:v>44348</c:v>
                </c:pt>
                <c:pt idx="156">
                  <c:v>44349</c:v>
                </c:pt>
                <c:pt idx="157">
                  <c:v>44350</c:v>
                </c:pt>
                <c:pt idx="158">
                  <c:v>44351</c:v>
                </c:pt>
                <c:pt idx="159">
                  <c:v>44352</c:v>
                </c:pt>
                <c:pt idx="160">
                  <c:v>44353</c:v>
                </c:pt>
                <c:pt idx="161">
                  <c:v>44354</c:v>
                </c:pt>
                <c:pt idx="162">
                  <c:v>44355</c:v>
                </c:pt>
                <c:pt idx="163">
                  <c:v>44356</c:v>
                </c:pt>
                <c:pt idx="164">
                  <c:v>44357</c:v>
                </c:pt>
                <c:pt idx="165">
                  <c:v>44358</c:v>
                </c:pt>
                <c:pt idx="166">
                  <c:v>44359</c:v>
                </c:pt>
                <c:pt idx="167">
                  <c:v>44360</c:v>
                </c:pt>
                <c:pt idx="168">
                  <c:v>44361</c:v>
                </c:pt>
                <c:pt idx="169">
                  <c:v>44362</c:v>
                </c:pt>
                <c:pt idx="170">
                  <c:v>44363</c:v>
                </c:pt>
                <c:pt idx="171">
                  <c:v>44364</c:v>
                </c:pt>
                <c:pt idx="172">
                  <c:v>44365</c:v>
                </c:pt>
                <c:pt idx="173">
                  <c:v>44366</c:v>
                </c:pt>
                <c:pt idx="174">
                  <c:v>44367</c:v>
                </c:pt>
                <c:pt idx="175">
                  <c:v>44368</c:v>
                </c:pt>
                <c:pt idx="176">
                  <c:v>44369</c:v>
                </c:pt>
                <c:pt idx="177">
                  <c:v>44370</c:v>
                </c:pt>
                <c:pt idx="178">
                  <c:v>44371</c:v>
                </c:pt>
                <c:pt idx="179">
                  <c:v>44372</c:v>
                </c:pt>
                <c:pt idx="180">
                  <c:v>44373</c:v>
                </c:pt>
                <c:pt idx="181">
                  <c:v>44374</c:v>
                </c:pt>
                <c:pt idx="182">
                  <c:v>44375</c:v>
                </c:pt>
                <c:pt idx="183">
                  <c:v>44376</c:v>
                </c:pt>
                <c:pt idx="184">
                  <c:v>44377</c:v>
                </c:pt>
                <c:pt idx="185">
                  <c:v>44378</c:v>
                </c:pt>
                <c:pt idx="186">
                  <c:v>44379</c:v>
                </c:pt>
                <c:pt idx="187">
                  <c:v>44380</c:v>
                </c:pt>
                <c:pt idx="188">
                  <c:v>44381</c:v>
                </c:pt>
                <c:pt idx="189">
                  <c:v>44382</c:v>
                </c:pt>
                <c:pt idx="190">
                  <c:v>44383</c:v>
                </c:pt>
                <c:pt idx="191">
                  <c:v>44384</c:v>
                </c:pt>
                <c:pt idx="192">
                  <c:v>44385</c:v>
                </c:pt>
                <c:pt idx="193">
                  <c:v>44386</c:v>
                </c:pt>
                <c:pt idx="194">
                  <c:v>44387</c:v>
                </c:pt>
                <c:pt idx="195">
                  <c:v>44388</c:v>
                </c:pt>
                <c:pt idx="196">
                  <c:v>44389</c:v>
                </c:pt>
                <c:pt idx="197">
                  <c:v>44390</c:v>
                </c:pt>
                <c:pt idx="198">
                  <c:v>44391</c:v>
                </c:pt>
                <c:pt idx="199">
                  <c:v>44392</c:v>
                </c:pt>
                <c:pt idx="200">
                  <c:v>44393</c:v>
                </c:pt>
                <c:pt idx="201">
                  <c:v>44394</c:v>
                </c:pt>
                <c:pt idx="202">
                  <c:v>44395</c:v>
                </c:pt>
                <c:pt idx="203">
                  <c:v>44396</c:v>
                </c:pt>
                <c:pt idx="204">
                  <c:v>44397</c:v>
                </c:pt>
                <c:pt idx="205">
                  <c:v>44398</c:v>
                </c:pt>
                <c:pt idx="206">
                  <c:v>44399</c:v>
                </c:pt>
                <c:pt idx="207">
                  <c:v>44400</c:v>
                </c:pt>
                <c:pt idx="208">
                  <c:v>44401</c:v>
                </c:pt>
                <c:pt idx="209">
                  <c:v>44402</c:v>
                </c:pt>
                <c:pt idx="210">
                  <c:v>44403</c:v>
                </c:pt>
                <c:pt idx="211">
                  <c:v>44404</c:v>
                </c:pt>
                <c:pt idx="212">
                  <c:v>44405</c:v>
                </c:pt>
                <c:pt idx="213">
                  <c:v>44406</c:v>
                </c:pt>
                <c:pt idx="214">
                  <c:v>44407</c:v>
                </c:pt>
                <c:pt idx="215">
                  <c:v>44408</c:v>
                </c:pt>
                <c:pt idx="216">
                  <c:v>44409</c:v>
                </c:pt>
                <c:pt idx="217">
                  <c:v>44410</c:v>
                </c:pt>
                <c:pt idx="218">
                  <c:v>44411</c:v>
                </c:pt>
                <c:pt idx="219">
                  <c:v>44412</c:v>
                </c:pt>
                <c:pt idx="220">
                  <c:v>44413</c:v>
                </c:pt>
                <c:pt idx="221">
                  <c:v>44414</c:v>
                </c:pt>
                <c:pt idx="222">
                  <c:v>44415</c:v>
                </c:pt>
                <c:pt idx="223">
                  <c:v>44416</c:v>
                </c:pt>
                <c:pt idx="224">
                  <c:v>44417</c:v>
                </c:pt>
                <c:pt idx="225">
                  <c:v>44418</c:v>
                </c:pt>
                <c:pt idx="226">
                  <c:v>44419</c:v>
                </c:pt>
                <c:pt idx="227">
                  <c:v>44420</c:v>
                </c:pt>
                <c:pt idx="228">
                  <c:v>44421</c:v>
                </c:pt>
                <c:pt idx="229">
                  <c:v>44422</c:v>
                </c:pt>
                <c:pt idx="230">
                  <c:v>44423</c:v>
                </c:pt>
                <c:pt idx="231">
                  <c:v>44424</c:v>
                </c:pt>
                <c:pt idx="232">
                  <c:v>44425</c:v>
                </c:pt>
                <c:pt idx="233">
                  <c:v>44426</c:v>
                </c:pt>
                <c:pt idx="234">
                  <c:v>44427</c:v>
                </c:pt>
                <c:pt idx="235">
                  <c:v>44428</c:v>
                </c:pt>
                <c:pt idx="236">
                  <c:v>44429</c:v>
                </c:pt>
                <c:pt idx="237">
                  <c:v>44430</c:v>
                </c:pt>
                <c:pt idx="238">
                  <c:v>44431</c:v>
                </c:pt>
                <c:pt idx="239">
                  <c:v>44432</c:v>
                </c:pt>
                <c:pt idx="240">
                  <c:v>44433</c:v>
                </c:pt>
                <c:pt idx="241">
                  <c:v>44434</c:v>
                </c:pt>
                <c:pt idx="242">
                  <c:v>44435</c:v>
                </c:pt>
                <c:pt idx="243">
                  <c:v>44436</c:v>
                </c:pt>
                <c:pt idx="244">
                  <c:v>44437</c:v>
                </c:pt>
                <c:pt idx="245">
                  <c:v>44438</c:v>
                </c:pt>
                <c:pt idx="246">
                  <c:v>44439</c:v>
                </c:pt>
                <c:pt idx="247">
                  <c:v>44440</c:v>
                </c:pt>
                <c:pt idx="248">
                  <c:v>44441</c:v>
                </c:pt>
                <c:pt idx="249">
                  <c:v>44442</c:v>
                </c:pt>
                <c:pt idx="250">
                  <c:v>44443</c:v>
                </c:pt>
                <c:pt idx="251">
                  <c:v>44444</c:v>
                </c:pt>
                <c:pt idx="252">
                  <c:v>44445</c:v>
                </c:pt>
                <c:pt idx="253">
                  <c:v>44446</c:v>
                </c:pt>
                <c:pt idx="254">
                  <c:v>44447</c:v>
                </c:pt>
                <c:pt idx="255">
                  <c:v>44448</c:v>
                </c:pt>
                <c:pt idx="256">
                  <c:v>44449</c:v>
                </c:pt>
                <c:pt idx="257">
                  <c:v>44450</c:v>
                </c:pt>
                <c:pt idx="258">
                  <c:v>44451</c:v>
                </c:pt>
                <c:pt idx="259">
                  <c:v>44452</c:v>
                </c:pt>
                <c:pt idx="260">
                  <c:v>44453</c:v>
                </c:pt>
                <c:pt idx="261">
                  <c:v>44454</c:v>
                </c:pt>
                <c:pt idx="262">
                  <c:v>44455</c:v>
                </c:pt>
                <c:pt idx="263">
                  <c:v>44456</c:v>
                </c:pt>
                <c:pt idx="264">
                  <c:v>44457</c:v>
                </c:pt>
                <c:pt idx="265">
                  <c:v>44458</c:v>
                </c:pt>
                <c:pt idx="266">
                  <c:v>44459</c:v>
                </c:pt>
                <c:pt idx="267">
                  <c:v>44460</c:v>
                </c:pt>
                <c:pt idx="268">
                  <c:v>44461</c:v>
                </c:pt>
                <c:pt idx="269">
                  <c:v>44462</c:v>
                </c:pt>
                <c:pt idx="270">
                  <c:v>44463</c:v>
                </c:pt>
                <c:pt idx="271">
                  <c:v>44464</c:v>
                </c:pt>
                <c:pt idx="272">
                  <c:v>44465</c:v>
                </c:pt>
                <c:pt idx="273">
                  <c:v>44466</c:v>
                </c:pt>
                <c:pt idx="274">
                  <c:v>44467</c:v>
                </c:pt>
                <c:pt idx="275">
                  <c:v>44468</c:v>
                </c:pt>
                <c:pt idx="276">
                  <c:v>44469</c:v>
                </c:pt>
                <c:pt idx="277">
                  <c:v>44470</c:v>
                </c:pt>
                <c:pt idx="278">
                  <c:v>44471</c:v>
                </c:pt>
                <c:pt idx="279">
                  <c:v>44472</c:v>
                </c:pt>
                <c:pt idx="280">
                  <c:v>44473</c:v>
                </c:pt>
                <c:pt idx="281">
                  <c:v>44474</c:v>
                </c:pt>
                <c:pt idx="282">
                  <c:v>44475</c:v>
                </c:pt>
                <c:pt idx="283">
                  <c:v>44476</c:v>
                </c:pt>
                <c:pt idx="284">
                  <c:v>44477</c:v>
                </c:pt>
                <c:pt idx="285">
                  <c:v>44478</c:v>
                </c:pt>
                <c:pt idx="286">
                  <c:v>44479</c:v>
                </c:pt>
                <c:pt idx="287">
                  <c:v>44480</c:v>
                </c:pt>
                <c:pt idx="288">
                  <c:v>44481</c:v>
                </c:pt>
                <c:pt idx="289">
                  <c:v>44482</c:v>
                </c:pt>
                <c:pt idx="290">
                  <c:v>44483</c:v>
                </c:pt>
                <c:pt idx="291">
                  <c:v>44484</c:v>
                </c:pt>
                <c:pt idx="292">
                  <c:v>44485</c:v>
                </c:pt>
                <c:pt idx="293">
                  <c:v>44486</c:v>
                </c:pt>
                <c:pt idx="294">
                  <c:v>44487</c:v>
                </c:pt>
                <c:pt idx="295">
                  <c:v>44488</c:v>
                </c:pt>
                <c:pt idx="296">
                  <c:v>44489</c:v>
                </c:pt>
                <c:pt idx="297">
                  <c:v>44490</c:v>
                </c:pt>
                <c:pt idx="298">
                  <c:v>44491</c:v>
                </c:pt>
                <c:pt idx="299">
                  <c:v>44492</c:v>
                </c:pt>
                <c:pt idx="300">
                  <c:v>44493</c:v>
                </c:pt>
                <c:pt idx="301">
                  <c:v>44494</c:v>
                </c:pt>
                <c:pt idx="302">
                  <c:v>44495</c:v>
                </c:pt>
                <c:pt idx="303">
                  <c:v>44496</c:v>
                </c:pt>
                <c:pt idx="304">
                  <c:v>44497</c:v>
                </c:pt>
                <c:pt idx="305">
                  <c:v>44498</c:v>
                </c:pt>
                <c:pt idx="306">
                  <c:v>44499</c:v>
                </c:pt>
                <c:pt idx="307">
                  <c:v>44500</c:v>
                </c:pt>
                <c:pt idx="308">
                  <c:v>44501</c:v>
                </c:pt>
                <c:pt idx="309">
                  <c:v>44502</c:v>
                </c:pt>
                <c:pt idx="310">
                  <c:v>44503</c:v>
                </c:pt>
                <c:pt idx="311">
                  <c:v>44504</c:v>
                </c:pt>
                <c:pt idx="312">
                  <c:v>44505</c:v>
                </c:pt>
                <c:pt idx="313">
                  <c:v>44506</c:v>
                </c:pt>
                <c:pt idx="314">
                  <c:v>44507</c:v>
                </c:pt>
                <c:pt idx="315">
                  <c:v>44508</c:v>
                </c:pt>
                <c:pt idx="316">
                  <c:v>44509</c:v>
                </c:pt>
                <c:pt idx="317">
                  <c:v>44510</c:v>
                </c:pt>
                <c:pt idx="318">
                  <c:v>44511</c:v>
                </c:pt>
                <c:pt idx="319">
                  <c:v>44512</c:v>
                </c:pt>
                <c:pt idx="320">
                  <c:v>44513</c:v>
                </c:pt>
                <c:pt idx="321">
                  <c:v>44514</c:v>
                </c:pt>
                <c:pt idx="322">
                  <c:v>44515</c:v>
                </c:pt>
                <c:pt idx="323">
                  <c:v>44516</c:v>
                </c:pt>
                <c:pt idx="324">
                  <c:v>44517</c:v>
                </c:pt>
                <c:pt idx="325">
                  <c:v>44518</c:v>
                </c:pt>
                <c:pt idx="326">
                  <c:v>44519</c:v>
                </c:pt>
                <c:pt idx="327">
                  <c:v>44520</c:v>
                </c:pt>
                <c:pt idx="328">
                  <c:v>44521</c:v>
                </c:pt>
                <c:pt idx="329">
                  <c:v>44522</c:v>
                </c:pt>
                <c:pt idx="330">
                  <c:v>44523</c:v>
                </c:pt>
                <c:pt idx="331">
                  <c:v>44524</c:v>
                </c:pt>
                <c:pt idx="332">
                  <c:v>44525</c:v>
                </c:pt>
                <c:pt idx="333">
                  <c:v>44526</c:v>
                </c:pt>
                <c:pt idx="334">
                  <c:v>44527</c:v>
                </c:pt>
                <c:pt idx="335">
                  <c:v>44528</c:v>
                </c:pt>
                <c:pt idx="336">
                  <c:v>44529</c:v>
                </c:pt>
                <c:pt idx="337">
                  <c:v>44530</c:v>
                </c:pt>
                <c:pt idx="338">
                  <c:v>44531</c:v>
                </c:pt>
                <c:pt idx="339">
                  <c:v>44532</c:v>
                </c:pt>
                <c:pt idx="340">
                  <c:v>44533</c:v>
                </c:pt>
                <c:pt idx="341">
                  <c:v>44534</c:v>
                </c:pt>
                <c:pt idx="342">
                  <c:v>44535</c:v>
                </c:pt>
                <c:pt idx="343">
                  <c:v>44536</c:v>
                </c:pt>
                <c:pt idx="344">
                  <c:v>44537</c:v>
                </c:pt>
                <c:pt idx="345">
                  <c:v>44538</c:v>
                </c:pt>
                <c:pt idx="346">
                  <c:v>44539</c:v>
                </c:pt>
                <c:pt idx="347">
                  <c:v>44540</c:v>
                </c:pt>
                <c:pt idx="348">
                  <c:v>44541</c:v>
                </c:pt>
                <c:pt idx="349">
                  <c:v>44542</c:v>
                </c:pt>
                <c:pt idx="350">
                  <c:v>44543</c:v>
                </c:pt>
                <c:pt idx="351">
                  <c:v>44544</c:v>
                </c:pt>
                <c:pt idx="352">
                  <c:v>44545</c:v>
                </c:pt>
                <c:pt idx="353">
                  <c:v>44546</c:v>
                </c:pt>
                <c:pt idx="354">
                  <c:v>44547</c:v>
                </c:pt>
                <c:pt idx="355">
                  <c:v>44548</c:v>
                </c:pt>
                <c:pt idx="356">
                  <c:v>44549</c:v>
                </c:pt>
                <c:pt idx="357">
                  <c:v>44550</c:v>
                </c:pt>
                <c:pt idx="358">
                  <c:v>44551</c:v>
                </c:pt>
                <c:pt idx="359">
                  <c:v>44552</c:v>
                </c:pt>
                <c:pt idx="360">
                  <c:v>44553</c:v>
                </c:pt>
                <c:pt idx="361">
                  <c:v>44554</c:v>
                </c:pt>
                <c:pt idx="362">
                  <c:v>44555</c:v>
                </c:pt>
                <c:pt idx="363">
                  <c:v>44556</c:v>
                </c:pt>
                <c:pt idx="364">
                  <c:v>44557</c:v>
                </c:pt>
                <c:pt idx="365">
                  <c:v>44558</c:v>
                </c:pt>
                <c:pt idx="366">
                  <c:v>44559</c:v>
                </c:pt>
                <c:pt idx="367">
                  <c:v>44560</c:v>
                </c:pt>
                <c:pt idx="368">
                  <c:v>44561</c:v>
                </c:pt>
              </c:numCache>
            </c:numRef>
          </c:cat>
          <c:val>
            <c:numRef>
              <c:f>'3.1'!$Q$6:$Q$375</c:f>
              <c:numCache>
                <c:formatCode>#,##0</c:formatCode>
                <c:ptCount val="3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-5.0540000000000003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-966.98699999999997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-7.7919999999999998</c:v>
                </c:pt>
                <c:pt idx="65">
                  <c:v>0</c:v>
                </c:pt>
                <c:pt idx="66">
                  <c:v>-187.684</c:v>
                </c:pt>
                <c:pt idx="67">
                  <c:v>0</c:v>
                </c:pt>
                <c:pt idx="68">
                  <c:v>-1.073</c:v>
                </c:pt>
                <c:pt idx="69">
                  <c:v>0</c:v>
                </c:pt>
                <c:pt idx="70">
                  <c:v>-5.8999999999999997E-2</c:v>
                </c:pt>
                <c:pt idx="71">
                  <c:v>-4.8710000000000004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-562.78300000000002</c:v>
                </c:pt>
                <c:pt idx="76">
                  <c:v>-995.279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-739.14800000000002</c:v>
                </c:pt>
                <c:pt idx="83">
                  <c:v>-2149.9270000000001</c:v>
                </c:pt>
                <c:pt idx="84">
                  <c:v>-991.68600000000004</c:v>
                </c:pt>
                <c:pt idx="85">
                  <c:v>-3.8340000000000001</c:v>
                </c:pt>
                <c:pt idx="86">
                  <c:v>0</c:v>
                </c:pt>
                <c:pt idx="87">
                  <c:v>0</c:v>
                </c:pt>
                <c:pt idx="88">
                  <c:v>-1346.644</c:v>
                </c:pt>
                <c:pt idx="89">
                  <c:v>-1361.722</c:v>
                </c:pt>
                <c:pt idx="90">
                  <c:v>-1227.8610000000001</c:v>
                </c:pt>
                <c:pt idx="91">
                  <c:v>-913.43100000000004</c:v>
                </c:pt>
                <c:pt idx="92">
                  <c:v>-1588.4069999999999</c:v>
                </c:pt>
                <c:pt idx="93">
                  <c:v>-2550.0879999999997</c:v>
                </c:pt>
                <c:pt idx="94">
                  <c:v>-6393.7530000000006</c:v>
                </c:pt>
                <c:pt idx="95">
                  <c:v>-5482.2370000000001</c:v>
                </c:pt>
                <c:pt idx="96">
                  <c:v>-2540.9690000000001</c:v>
                </c:pt>
                <c:pt idx="97">
                  <c:v>-2384.5569999999998</c:v>
                </c:pt>
                <c:pt idx="98">
                  <c:v>-1230.5840000000001</c:v>
                </c:pt>
                <c:pt idx="99">
                  <c:v>-106.685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-22.23</c:v>
                </c:pt>
                <c:pt idx="106">
                  <c:v>-1E-3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-893.43600000000004</c:v>
                </c:pt>
                <c:pt idx="115">
                  <c:v>-1283.3810000000001</c:v>
                </c:pt>
                <c:pt idx="116">
                  <c:v>0</c:v>
                </c:pt>
                <c:pt idx="117">
                  <c:v>-1008.2089999999999</c:v>
                </c:pt>
                <c:pt idx="118">
                  <c:v>-855.03200000000004</c:v>
                </c:pt>
                <c:pt idx="119">
                  <c:v>-3643.2089999999998</c:v>
                </c:pt>
                <c:pt idx="120">
                  <c:v>-4306.0159999999996</c:v>
                </c:pt>
                <c:pt idx="121">
                  <c:v>-3037.259</c:v>
                </c:pt>
                <c:pt idx="122">
                  <c:v>-4368.857</c:v>
                </c:pt>
                <c:pt idx="123">
                  <c:v>-7071.0960000000005</c:v>
                </c:pt>
                <c:pt idx="124">
                  <c:v>-9574.3140000000003</c:v>
                </c:pt>
                <c:pt idx="125">
                  <c:v>-9339.56</c:v>
                </c:pt>
                <c:pt idx="126">
                  <c:v>-8070.7470000000012</c:v>
                </c:pt>
                <c:pt idx="127">
                  <c:v>-6606.4690000000001</c:v>
                </c:pt>
                <c:pt idx="128">
                  <c:v>-4401.2560000000003</c:v>
                </c:pt>
                <c:pt idx="129">
                  <c:v>-1287.086</c:v>
                </c:pt>
                <c:pt idx="130">
                  <c:v>0</c:v>
                </c:pt>
                <c:pt idx="131">
                  <c:v>-3331.5339999999997</c:v>
                </c:pt>
                <c:pt idx="132">
                  <c:v>-9758.0079999999998</c:v>
                </c:pt>
                <c:pt idx="133">
                  <c:v>-12227.582</c:v>
                </c:pt>
                <c:pt idx="134">
                  <c:v>-13018.842000000001</c:v>
                </c:pt>
                <c:pt idx="135">
                  <c:v>-13348.314</c:v>
                </c:pt>
                <c:pt idx="136">
                  <c:v>-10832.552</c:v>
                </c:pt>
                <c:pt idx="137">
                  <c:v>-12057.939000000002</c:v>
                </c:pt>
                <c:pt idx="138">
                  <c:v>-9976.491</c:v>
                </c:pt>
                <c:pt idx="139">
                  <c:v>-8791.5320000000011</c:v>
                </c:pt>
                <c:pt idx="140">
                  <c:v>-6016.23</c:v>
                </c:pt>
                <c:pt idx="141">
                  <c:v>-5163.6869999999999</c:v>
                </c:pt>
                <c:pt idx="142">
                  <c:v>-3056.1209999999996</c:v>
                </c:pt>
                <c:pt idx="143">
                  <c:v>-4760.8109999999997</c:v>
                </c:pt>
                <c:pt idx="144">
                  <c:v>-9379.8179999999993</c:v>
                </c:pt>
                <c:pt idx="145">
                  <c:v>-7745.0510000000004</c:v>
                </c:pt>
                <c:pt idx="146">
                  <c:v>-7316.8999999999987</c:v>
                </c:pt>
                <c:pt idx="147">
                  <c:v>-10376.605</c:v>
                </c:pt>
                <c:pt idx="148">
                  <c:v>-12564.753000000001</c:v>
                </c:pt>
                <c:pt idx="149">
                  <c:v>-10239.506000000001</c:v>
                </c:pt>
                <c:pt idx="150">
                  <c:v>-10349.677000000001</c:v>
                </c:pt>
                <c:pt idx="151">
                  <c:v>-12452.673999999999</c:v>
                </c:pt>
                <c:pt idx="152">
                  <c:v>-14648.856</c:v>
                </c:pt>
                <c:pt idx="153">
                  <c:v>-12960.422</c:v>
                </c:pt>
                <c:pt idx="154">
                  <c:v>-11809.627</c:v>
                </c:pt>
                <c:pt idx="155">
                  <c:v>-13886.035</c:v>
                </c:pt>
                <c:pt idx="156">
                  <c:v>-18164.349000000002</c:v>
                </c:pt>
                <c:pt idx="157">
                  <c:v>-20867.949000000001</c:v>
                </c:pt>
                <c:pt idx="158">
                  <c:v>-22424.563000000002</c:v>
                </c:pt>
                <c:pt idx="159">
                  <c:v>-24483.262999999999</c:v>
                </c:pt>
                <c:pt idx="160">
                  <c:v>-24091.531999999999</c:v>
                </c:pt>
                <c:pt idx="161">
                  <c:v>-19714.947000000004</c:v>
                </c:pt>
                <c:pt idx="162">
                  <c:v>-17251.780999999999</c:v>
                </c:pt>
                <c:pt idx="163">
                  <c:v>-18432.141</c:v>
                </c:pt>
                <c:pt idx="164">
                  <c:v>-17472.623</c:v>
                </c:pt>
                <c:pt idx="165">
                  <c:v>-23067.715</c:v>
                </c:pt>
                <c:pt idx="166">
                  <c:v>-19129.038</c:v>
                </c:pt>
                <c:pt idx="167">
                  <c:v>-19095.623</c:v>
                </c:pt>
                <c:pt idx="168">
                  <c:v>-18932.496999999999</c:v>
                </c:pt>
                <c:pt idx="169">
                  <c:v>-15317.464</c:v>
                </c:pt>
                <c:pt idx="170">
                  <c:v>-17902.190999999999</c:v>
                </c:pt>
                <c:pt idx="171">
                  <c:v>-19933.128000000001</c:v>
                </c:pt>
                <c:pt idx="172">
                  <c:v>-17241.429</c:v>
                </c:pt>
                <c:pt idx="173">
                  <c:v>-18350.615999999998</c:v>
                </c:pt>
                <c:pt idx="174">
                  <c:v>-19245.877</c:v>
                </c:pt>
                <c:pt idx="175">
                  <c:v>-20802.909</c:v>
                </c:pt>
                <c:pt idx="176">
                  <c:v>-15619.585999999999</c:v>
                </c:pt>
                <c:pt idx="177">
                  <c:v>-16592.349999999999</c:v>
                </c:pt>
                <c:pt idx="178">
                  <c:v>-14708.334000000001</c:v>
                </c:pt>
                <c:pt idx="179">
                  <c:v>-17897.493999999999</c:v>
                </c:pt>
                <c:pt idx="180">
                  <c:v>-17117.119000000002</c:v>
                </c:pt>
                <c:pt idx="181">
                  <c:v>-16758.343000000001</c:v>
                </c:pt>
                <c:pt idx="182">
                  <c:v>-16338.565999999999</c:v>
                </c:pt>
                <c:pt idx="183">
                  <c:v>-15524.874999999998</c:v>
                </c:pt>
                <c:pt idx="184">
                  <c:v>-19881.543999999998</c:v>
                </c:pt>
                <c:pt idx="185">
                  <c:v>-15512.513000000001</c:v>
                </c:pt>
                <c:pt idx="186">
                  <c:v>-15581.441999999999</c:v>
                </c:pt>
                <c:pt idx="187">
                  <c:v>-17113.871999999999</c:v>
                </c:pt>
                <c:pt idx="188">
                  <c:v>-17115.048999999999</c:v>
                </c:pt>
                <c:pt idx="189">
                  <c:v>-17142.878000000001</c:v>
                </c:pt>
                <c:pt idx="190">
                  <c:v>-13191.786</c:v>
                </c:pt>
                <c:pt idx="191">
                  <c:v>-12490.779</c:v>
                </c:pt>
                <c:pt idx="192">
                  <c:v>-11809.905000000001</c:v>
                </c:pt>
                <c:pt idx="193">
                  <c:v>-11529.095999999998</c:v>
                </c:pt>
                <c:pt idx="194">
                  <c:v>-17056.578999999998</c:v>
                </c:pt>
                <c:pt idx="195">
                  <c:v>-19136.723999999998</c:v>
                </c:pt>
                <c:pt idx="196">
                  <c:v>-13876.633</c:v>
                </c:pt>
                <c:pt idx="197">
                  <c:v>-6955.0880000000006</c:v>
                </c:pt>
                <c:pt idx="198">
                  <c:v>-5776.6210000000001</c:v>
                </c:pt>
                <c:pt idx="199">
                  <c:v>-3459.1170000000002</c:v>
                </c:pt>
                <c:pt idx="200">
                  <c:v>-3655.7780000000002</c:v>
                </c:pt>
                <c:pt idx="201">
                  <c:v>-5093.2449999999999</c:v>
                </c:pt>
                <c:pt idx="202">
                  <c:v>-5319.4910000000009</c:v>
                </c:pt>
                <c:pt idx="203">
                  <c:v>-4932.6580000000004</c:v>
                </c:pt>
                <c:pt idx="204">
                  <c:v>-5382.4840000000004</c:v>
                </c:pt>
                <c:pt idx="205">
                  <c:v>-2231.42</c:v>
                </c:pt>
                <c:pt idx="206">
                  <c:v>-3522.748</c:v>
                </c:pt>
                <c:pt idx="207">
                  <c:v>-12993.914000000002</c:v>
                </c:pt>
                <c:pt idx="208">
                  <c:v>-16975.848000000002</c:v>
                </c:pt>
                <c:pt idx="209">
                  <c:v>-17514.511999999999</c:v>
                </c:pt>
                <c:pt idx="210">
                  <c:v>-16161.182000000001</c:v>
                </c:pt>
                <c:pt idx="211">
                  <c:v>-15664.252999999999</c:v>
                </c:pt>
                <c:pt idx="212">
                  <c:v>-16890.532999999999</c:v>
                </c:pt>
                <c:pt idx="213">
                  <c:v>-17090.999</c:v>
                </c:pt>
                <c:pt idx="214">
                  <c:v>-14076.371999999999</c:v>
                </c:pt>
                <c:pt idx="215">
                  <c:v>-15159.847999999998</c:v>
                </c:pt>
                <c:pt idx="216">
                  <c:v>-12130.441000000001</c:v>
                </c:pt>
                <c:pt idx="217">
                  <c:v>-13206.002</c:v>
                </c:pt>
                <c:pt idx="218">
                  <c:v>-11377.191999999999</c:v>
                </c:pt>
                <c:pt idx="219">
                  <c:v>-11404.431</c:v>
                </c:pt>
                <c:pt idx="220">
                  <c:v>-14092.571</c:v>
                </c:pt>
                <c:pt idx="221">
                  <c:v>-14997.223999999998</c:v>
                </c:pt>
                <c:pt idx="222">
                  <c:v>-15472.540999999999</c:v>
                </c:pt>
                <c:pt idx="223">
                  <c:v>-15735.659000000003</c:v>
                </c:pt>
                <c:pt idx="224">
                  <c:v>-14950.264999999999</c:v>
                </c:pt>
                <c:pt idx="225">
                  <c:v>-13695.201999999999</c:v>
                </c:pt>
                <c:pt idx="226">
                  <c:v>-12716.032999999999</c:v>
                </c:pt>
                <c:pt idx="227">
                  <c:v>-13763.979000000003</c:v>
                </c:pt>
                <c:pt idx="228">
                  <c:v>-14537.532999999999</c:v>
                </c:pt>
                <c:pt idx="229">
                  <c:v>-17555.157000000003</c:v>
                </c:pt>
                <c:pt idx="230">
                  <c:v>-20785.847000000002</c:v>
                </c:pt>
                <c:pt idx="231">
                  <c:v>-18589.489999999998</c:v>
                </c:pt>
                <c:pt idx="232">
                  <c:v>-18476.52</c:v>
                </c:pt>
                <c:pt idx="233">
                  <c:v>-19156.862000000001</c:v>
                </c:pt>
                <c:pt idx="234">
                  <c:v>-18550.832000000002</c:v>
                </c:pt>
                <c:pt idx="235">
                  <c:v>-18184.282999999996</c:v>
                </c:pt>
                <c:pt idx="236">
                  <c:v>-17772.038</c:v>
                </c:pt>
                <c:pt idx="237">
                  <c:v>-16019.870999999999</c:v>
                </c:pt>
                <c:pt idx="238">
                  <c:v>-16758.753000000001</c:v>
                </c:pt>
                <c:pt idx="239">
                  <c:v>-16891.956999999999</c:v>
                </c:pt>
                <c:pt idx="240">
                  <c:v>-18155.542999999998</c:v>
                </c:pt>
                <c:pt idx="241">
                  <c:v>-19685.242000000002</c:v>
                </c:pt>
                <c:pt idx="242">
                  <c:v>-21306.398999999998</c:v>
                </c:pt>
                <c:pt idx="243">
                  <c:v>-19121.839</c:v>
                </c:pt>
                <c:pt idx="244">
                  <c:v>-18765.466</c:v>
                </c:pt>
                <c:pt idx="245">
                  <c:v>-14596.883000000002</c:v>
                </c:pt>
                <c:pt idx="246">
                  <c:v>-15555.418999999998</c:v>
                </c:pt>
                <c:pt idx="247">
                  <c:v>-18148.020999999997</c:v>
                </c:pt>
                <c:pt idx="248">
                  <c:v>-17313.448000000004</c:v>
                </c:pt>
                <c:pt idx="249">
                  <c:v>-20094.263999999999</c:v>
                </c:pt>
                <c:pt idx="250">
                  <c:v>-22190.568000000003</c:v>
                </c:pt>
                <c:pt idx="251">
                  <c:v>-21742.68</c:v>
                </c:pt>
                <c:pt idx="252">
                  <c:v>-16283.858999999997</c:v>
                </c:pt>
                <c:pt idx="253">
                  <c:v>-21195.097000000002</c:v>
                </c:pt>
                <c:pt idx="254">
                  <c:v>-21854.370999999999</c:v>
                </c:pt>
                <c:pt idx="255">
                  <c:v>-21873.171000000002</c:v>
                </c:pt>
                <c:pt idx="256">
                  <c:v>-19907.670999999998</c:v>
                </c:pt>
                <c:pt idx="257">
                  <c:v>-18507.852999999999</c:v>
                </c:pt>
                <c:pt idx="258">
                  <c:v>-20633.361000000001</c:v>
                </c:pt>
                <c:pt idx="259">
                  <c:v>-16271.012000000001</c:v>
                </c:pt>
                <c:pt idx="260">
                  <c:v>-16705.150000000001</c:v>
                </c:pt>
                <c:pt idx="261">
                  <c:v>-13790.116</c:v>
                </c:pt>
                <c:pt idx="262">
                  <c:v>-13160.864</c:v>
                </c:pt>
                <c:pt idx="263">
                  <c:v>-15613.726000000001</c:v>
                </c:pt>
                <c:pt idx="264">
                  <c:v>-17520.61</c:v>
                </c:pt>
                <c:pt idx="265">
                  <c:v>-18423.983</c:v>
                </c:pt>
                <c:pt idx="266">
                  <c:v>-12815.038</c:v>
                </c:pt>
                <c:pt idx="267">
                  <c:v>-10517.935000000001</c:v>
                </c:pt>
                <c:pt idx="268">
                  <c:v>-12887.655999999999</c:v>
                </c:pt>
                <c:pt idx="269">
                  <c:v>-16098.661</c:v>
                </c:pt>
                <c:pt idx="270">
                  <c:v>-17842.913</c:v>
                </c:pt>
                <c:pt idx="271">
                  <c:v>-21249.306000000004</c:v>
                </c:pt>
                <c:pt idx="272">
                  <c:v>-21163.813999999998</c:v>
                </c:pt>
                <c:pt idx="273">
                  <c:v>-19850.841</c:v>
                </c:pt>
                <c:pt idx="274">
                  <c:v>-18769.618999999999</c:v>
                </c:pt>
                <c:pt idx="275">
                  <c:v>-19028.13</c:v>
                </c:pt>
                <c:pt idx="276">
                  <c:v>-17090.618000000002</c:v>
                </c:pt>
                <c:pt idx="277">
                  <c:v>-6877.0069999999996</c:v>
                </c:pt>
                <c:pt idx="278">
                  <c:v>-12833.959000000001</c:v>
                </c:pt>
                <c:pt idx="279">
                  <c:v>-11875.582999999999</c:v>
                </c:pt>
                <c:pt idx="280">
                  <c:v>-11452.317999999999</c:v>
                </c:pt>
                <c:pt idx="281">
                  <c:v>-11429.069</c:v>
                </c:pt>
                <c:pt idx="282">
                  <c:v>-11320.143</c:v>
                </c:pt>
                <c:pt idx="283">
                  <c:v>-7165.116</c:v>
                </c:pt>
                <c:pt idx="284">
                  <c:v>-10147.353000000001</c:v>
                </c:pt>
                <c:pt idx="285">
                  <c:v>-8991.9539999999997</c:v>
                </c:pt>
                <c:pt idx="286">
                  <c:v>-10212.894</c:v>
                </c:pt>
                <c:pt idx="287">
                  <c:v>-6951.2439999999997</c:v>
                </c:pt>
                <c:pt idx="288">
                  <c:v>-4104.0529999999999</c:v>
                </c:pt>
                <c:pt idx="289">
                  <c:v>-3910.0450000000001</c:v>
                </c:pt>
                <c:pt idx="290">
                  <c:v>-5057.3099999999995</c:v>
                </c:pt>
                <c:pt idx="291">
                  <c:v>-7283.3360000000002</c:v>
                </c:pt>
                <c:pt idx="292">
                  <c:v>-7771.8310000000001</c:v>
                </c:pt>
                <c:pt idx="293">
                  <c:v>-6535.27</c:v>
                </c:pt>
                <c:pt idx="294">
                  <c:v>-5442.2610000000004</c:v>
                </c:pt>
                <c:pt idx="295">
                  <c:v>-7097.1890000000003</c:v>
                </c:pt>
                <c:pt idx="296">
                  <c:v>-10933.109</c:v>
                </c:pt>
                <c:pt idx="297">
                  <c:v>-10377.938999999998</c:v>
                </c:pt>
                <c:pt idx="298">
                  <c:v>-7432.5370000000003</c:v>
                </c:pt>
                <c:pt idx="299">
                  <c:v>-4445.2449999999999</c:v>
                </c:pt>
                <c:pt idx="300">
                  <c:v>-4459.049</c:v>
                </c:pt>
                <c:pt idx="301">
                  <c:v>-4243.2430000000004</c:v>
                </c:pt>
                <c:pt idx="302">
                  <c:v>-3695.0540000000001</c:v>
                </c:pt>
                <c:pt idx="303">
                  <c:v>-3754.9539999999997</c:v>
                </c:pt>
                <c:pt idx="304">
                  <c:v>-4009.614</c:v>
                </c:pt>
                <c:pt idx="305">
                  <c:v>0</c:v>
                </c:pt>
                <c:pt idx="306">
                  <c:v>-2144.8590000000004</c:v>
                </c:pt>
                <c:pt idx="307">
                  <c:v>-2427.174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-0.16700000000000001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-6.1150000000000002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-584.70500000000004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3D-4ECD-A976-28E5EF444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800128"/>
        <c:axId val="160822400"/>
      </c:barChart>
      <c:dateAx>
        <c:axId val="160800128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0822400"/>
        <c:crosses val="autoZero"/>
        <c:auto val="1"/>
        <c:lblOffset val="100"/>
        <c:baseTimeUnit val="days"/>
        <c:majorUnit val="1"/>
        <c:majorTimeUnit val="months"/>
      </c:dateAx>
      <c:valAx>
        <c:axId val="160822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0800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898666831911048"/>
          <c:w val="0.19614401079447202"/>
          <c:h val="7.101333168088948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11668161049568E-2"/>
          <c:y val="7.8193375183304575E-2"/>
          <c:w val="0.89500659419193918"/>
          <c:h val="0.97896716057329025"/>
        </c:manualLayout>
      </c:layout>
      <c:doughnutChart>
        <c:varyColors val="1"/>
        <c:ser>
          <c:idx val="0"/>
          <c:order val="0"/>
          <c:spPr>
            <a:solidFill>
              <a:schemeClr val="accent5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tx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66F-477E-ABA9-5B094AFECA86}"/>
              </c:ext>
            </c:extLst>
          </c:dPt>
          <c:dPt>
            <c:idx val="1"/>
            <c:bubble3D val="0"/>
            <c:spPr>
              <a:solidFill>
                <a:schemeClr val="tx1">
                  <a:lumMod val="10000"/>
                  <a:lumOff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66F-477E-ABA9-5B094AFECA86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66F-477E-ABA9-5B094AFECA86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66F-477E-ABA9-5B094AFECA86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6F-477E-ABA9-5B094AFECA86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6F-477E-ABA9-5B094AFECA86}"/>
                </c:ext>
              </c:extLst>
            </c:dLbl>
            <c:dLbl>
              <c:idx val="2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6F-477E-ABA9-5B094AFECA8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'6.2'!$N$22:$N$23</c:f>
              <c:strCache>
                <c:ptCount val="1"/>
                <c:pt idx="0">
                  <c:v>topné období</c:v>
                </c:pt>
              </c:strCache>
            </c:strRef>
          </c:cat>
          <c:val>
            <c:numRef>
              <c:f>'6.2'!$O$22:$O$23</c:f>
              <c:numCache>
                <c:formatCode>0%</c:formatCode>
                <c:ptCount val="2"/>
                <c:pt idx="0">
                  <c:v>0.67611248245516309</c:v>
                </c:pt>
                <c:pt idx="1">
                  <c:v>0.32388751754483674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6F-477E-ABA9-5B094AFEC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53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chemeClr val="tx2"/>
                </a:solidFill>
              </a:rPr>
              <a:t>Meziroční porovnání měsíčních průměrných teplot</a:t>
            </a:r>
          </a:p>
        </c:rich>
      </c:tx>
      <c:layout>
        <c:manualLayout>
          <c:xMode val="edge"/>
          <c:yMode val="edge"/>
          <c:x val="1.1610907293954666E-3"/>
          <c:y val="1.9041737429879759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8.8514131644958347E-2"/>
          <c:y val="9.5131886794693657E-2"/>
          <c:w val="0.89254430115230154"/>
          <c:h val="0.59172575147563566"/>
        </c:manualLayout>
      </c:layout>
      <c:lineChart>
        <c:grouping val="standard"/>
        <c:varyColors val="0"/>
        <c:ser>
          <c:idx val="0"/>
          <c:order val="0"/>
          <c:tx>
            <c:strRef>
              <c:f>'6.3'!$L$5</c:f>
              <c:strCache>
                <c:ptCount val="1"/>
                <c:pt idx="0">
                  <c:v>normál</c:v>
                </c:pt>
              </c:strCache>
            </c:strRef>
          </c:tx>
          <c:spPr>
            <a:ln w="19050" cap="rnd" cmpd="sng" algn="ctr">
              <a:solidFill>
                <a:srgbClr val="1A3366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'6.3'!$K$6:$K$17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'6.3'!$L$6:$L$17</c:f>
              <c:numCache>
                <c:formatCode>0.0</c:formatCode>
                <c:ptCount val="12"/>
                <c:pt idx="0">
                  <c:v>-1.2258064516129035</c:v>
                </c:pt>
                <c:pt idx="1">
                  <c:v>-0.15517241379310354</c:v>
                </c:pt>
                <c:pt idx="2">
                  <c:v>3.512903225806451</c:v>
                </c:pt>
                <c:pt idx="3">
                  <c:v>8.6366666666666667</c:v>
                </c:pt>
                <c:pt idx="4">
                  <c:v>13.522580645161288</c:v>
                </c:pt>
                <c:pt idx="5">
                  <c:v>16.59</c:v>
                </c:pt>
                <c:pt idx="6">
                  <c:v>18.522580645161291</c:v>
                </c:pt>
                <c:pt idx="7">
                  <c:v>18.119354838709679</c:v>
                </c:pt>
                <c:pt idx="8">
                  <c:v>13.223333333333333</c:v>
                </c:pt>
                <c:pt idx="9">
                  <c:v>8.3548387096774199</c:v>
                </c:pt>
                <c:pt idx="10">
                  <c:v>3.5466666666666664</c:v>
                </c:pt>
                <c:pt idx="11">
                  <c:v>-0.38387096774193558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E-47B8-B50E-CB73B64305F3}"/>
            </c:ext>
          </c:extLst>
        </c:ser>
        <c:ser>
          <c:idx val="1"/>
          <c:order val="1"/>
          <c:tx>
            <c:strRef>
              <c:f>'6.3'!$M$5</c:f>
              <c:strCache>
                <c:ptCount val="1"/>
                <c:pt idx="0">
                  <c:v>průměr
2020</c:v>
                </c:pt>
              </c:strCache>
            </c:strRef>
          </c:tx>
          <c:spPr>
            <a:ln w="19050" cap="rnd" cmpd="sng" algn="ctr">
              <a:solidFill>
                <a:srgbClr val="F0948F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'6.3'!$K$6:$K$17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'6.3'!$M$6:$M$17</c:f>
              <c:numCache>
                <c:formatCode>0.0</c:formatCode>
                <c:ptCount val="12"/>
                <c:pt idx="0">
                  <c:v>0.39032258064516134</c:v>
                </c:pt>
                <c:pt idx="1">
                  <c:v>3.9928571428571429</c:v>
                </c:pt>
                <c:pt idx="2">
                  <c:v>4.1483870967741927</c:v>
                </c:pt>
                <c:pt idx="3">
                  <c:v>9.4466666666666654</c:v>
                </c:pt>
                <c:pt idx="4">
                  <c:v>11.2</c:v>
                </c:pt>
                <c:pt idx="5">
                  <c:v>16.643333333333331</c:v>
                </c:pt>
                <c:pt idx="6">
                  <c:v>17.977419354838709</c:v>
                </c:pt>
                <c:pt idx="7">
                  <c:v>19.048387096774192</c:v>
                </c:pt>
                <c:pt idx="8">
                  <c:v>14.163333333333334</c:v>
                </c:pt>
                <c:pt idx="9">
                  <c:v>9.1709677419354847</c:v>
                </c:pt>
                <c:pt idx="10">
                  <c:v>3.9799999999999995</c:v>
                </c:pt>
                <c:pt idx="11">
                  <c:v>1.9064516129032256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E-47B8-B50E-CB73B64305F3}"/>
            </c:ext>
          </c:extLst>
        </c:ser>
        <c:ser>
          <c:idx val="2"/>
          <c:order val="2"/>
          <c:tx>
            <c:strRef>
              <c:f>'6.3'!$N$5</c:f>
              <c:strCache>
                <c:ptCount val="1"/>
                <c:pt idx="0">
                  <c:v>průměr
2021</c:v>
                </c:pt>
              </c:strCache>
            </c:strRef>
          </c:tx>
          <c:spPr>
            <a:ln w="19050" cap="rnd" cmpd="sng" algn="ctr">
              <a:solidFill>
                <a:srgbClr val="E53A2E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'6.3'!$K$6:$K$17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'6.3'!$N$6:$N$17</c:f>
              <c:numCache>
                <c:formatCode>0.0</c:formatCode>
                <c:ptCount val="12"/>
                <c:pt idx="0">
                  <c:v>-0.91290322580645156</c:v>
                </c:pt>
                <c:pt idx="1">
                  <c:v>-0.7250000000000002</c:v>
                </c:pt>
                <c:pt idx="2">
                  <c:v>2.8290322580645157</c:v>
                </c:pt>
                <c:pt idx="3">
                  <c:v>5.6766666666666667</c:v>
                </c:pt>
                <c:pt idx="4">
                  <c:v>10.835483870967742</c:v>
                </c:pt>
                <c:pt idx="5">
                  <c:v>19.076666666666668</c:v>
                </c:pt>
                <c:pt idx="6">
                  <c:v>19.022580645161288</c:v>
                </c:pt>
                <c:pt idx="7">
                  <c:v>16.287096774193547</c:v>
                </c:pt>
                <c:pt idx="8">
                  <c:v>14.373333333333333</c:v>
                </c:pt>
                <c:pt idx="9">
                  <c:v>8.17741935483871</c:v>
                </c:pt>
                <c:pt idx="10">
                  <c:v>3.8100000000000005</c:v>
                </c:pt>
                <c:pt idx="11">
                  <c:v>0.58387096774193536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FE-47B8-B50E-CB73B6430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584128"/>
        <c:axId val="169585664"/>
      </c:lineChart>
      <c:catAx>
        <c:axId val="169584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585664"/>
        <c:crosses val="autoZero"/>
        <c:auto val="1"/>
        <c:lblAlgn val="ctr"/>
        <c:lblOffset val="100"/>
        <c:noMultiLvlLbl val="0"/>
      </c:catAx>
      <c:valAx>
        <c:axId val="169585664"/>
        <c:scaling>
          <c:orientation val="minMax"/>
          <c:max val="21"/>
          <c:min val="-3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teplota (°C)</a:t>
                </a:r>
              </a:p>
            </c:rich>
          </c:tx>
          <c:layout>
            <c:manualLayout>
              <c:xMode val="edge"/>
              <c:yMode val="edge"/>
              <c:x val="1.3605442176870748E-2"/>
              <c:y val="0.346735923743797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584128"/>
        <c:crosses val="autoZero"/>
        <c:crossBetween val="midCat"/>
        <c:majorUnit val="3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14911902295405E-3"/>
          <c:y val="0.88173476226320169"/>
          <c:w val="0.45099054235026831"/>
          <c:h val="0.11826523773679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chemeClr val="tx2"/>
                </a:solidFill>
              </a:rPr>
              <a:t>O</a:t>
            </a:r>
            <a:r>
              <a:rPr lang="en-US" sz="1000" b="1">
                <a:solidFill>
                  <a:schemeClr val="tx2"/>
                </a:solidFill>
              </a:rPr>
              <a:t>dchylka</a:t>
            </a:r>
            <a:r>
              <a:rPr lang="cs-CZ" sz="1000" b="1">
                <a:solidFill>
                  <a:schemeClr val="tx2"/>
                </a:solidFill>
              </a:rPr>
              <a:t> průměrné teploty roku 2021</a:t>
            </a:r>
            <a:r>
              <a:rPr lang="cs-CZ" sz="1000" b="1" baseline="0">
                <a:solidFill>
                  <a:schemeClr val="tx2"/>
                </a:solidFill>
              </a:rPr>
              <a:t> </a:t>
            </a:r>
            <a:r>
              <a:rPr lang="cs-CZ" sz="1000" b="1">
                <a:solidFill>
                  <a:schemeClr val="tx2"/>
                </a:solidFill>
              </a:rPr>
              <a:t>od roku</a:t>
            </a:r>
            <a:r>
              <a:rPr lang="en-US" sz="1000" b="1">
                <a:solidFill>
                  <a:schemeClr val="tx2"/>
                </a:solidFill>
              </a:rPr>
              <a:t> 20</a:t>
            </a:r>
            <a:r>
              <a:rPr lang="cs-CZ" sz="1000" b="1">
                <a:solidFill>
                  <a:schemeClr val="tx2"/>
                </a:solidFill>
              </a:rPr>
              <a:t>20</a:t>
            </a:r>
            <a:endParaRPr lang="en-US" sz="1000" b="1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1.9346455575120513E-3"/>
          <c:y val="2.7242944996838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6052849326037637E-2"/>
          <c:y val="9.5620757259357175E-2"/>
          <c:w val="0.90394707236819993"/>
          <c:h val="0.7470732673014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'6.3'!$Q$5</c:f>
              <c:strCache>
                <c:ptCount val="1"/>
                <c:pt idx="0">
                  <c:v>odchylka
od r.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E7E-4F9F-BEA1-487F77004F5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E7E-4F9F-BEA1-487F77004F5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E7E-4F9F-BEA1-487F77004F5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E7E-4F9F-BEA1-487F77004F5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E7E-4F9F-BEA1-487F77004F5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E7E-4F9F-BEA1-487F77004F5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E7E-4F9F-BEA1-487F77004F5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E7E-4F9F-BEA1-487F77004F5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E7E-4F9F-BEA1-487F77004F5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E7E-4F9F-BEA1-487F77004F5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E7E-4F9F-BEA1-487F77004F5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E7E-4F9F-BEA1-487F77004F5D}"/>
              </c:ext>
            </c:extLst>
          </c:dPt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7E-4F9F-BEA1-487F77004F5D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7E-4F9F-BEA1-487F77004F5D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7E-4F9F-BEA1-487F77004F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'6.3'!$P$6:$P$17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'6.3'!$Q$6:$Q$17</c:f>
              <c:numCache>
                <c:formatCode>#\ ##0.0</c:formatCode>
                <c:ptCount val="12"/>
                <c:pt idx="0">
                  <c:v>-1.3032258064516129</c:v>
                </c:pt>
                <c:pt idx="1">
                  <c:v>-4.7178571428571434</c:v>
                </c:pt>
                <c:pt idx="2">
                  <c:v>-1.319354838709677</c:v>
                </c:pt>
                <c:pt idx="3">
                  <c:v>-3.7699999999999987</c:v>
                </c:pt>
                <c:pt idx="4">
                  <c:v>-0.36451612903225694</c:v>
                </c:pt>
                <c:pt idx="5">
                  <c:v>2.4333333333333371</c:v>
                </c:pt>
                <c:pt idx="6">
                  <c:v>1.0451612903225787</c:v>
                </c:pt>
                <c:pt idx="7">
                  <c:v>-2.7612903225806456</c:v>
                </c:pt>
                <c:pt idx="8">
                  <c:v>0.20999999999999908</c:v>
                </c:pt>
                <c:pt idx="9">
                  <c:v>-0.99354838709677473</c:v>
                </c:pt>
                <c:pt idx="10">
                  <c:v>-0.16999999999999904</c:v>
                </c:pt>
                <c:pt idx="11">
                  <c:v>-1.3225806451612903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E7E-4F9F-BEA1-487F77004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0481152"/>
        <c:axId val="170482688"/>
      </c:barChart>
      <c:catAx>
        <c:axId val="170481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82688"/>
        <c:crosses val="autoZero"/>
        <c:auto val="1"/>
        <c:lblAlgn val="ctr"/>
        <c:lblOffset val="100"/>
        <c:noMultiLvlLbl val="0"/>
      </c:catAx>
      <c:valAx>
        <c:axId val="170482688"/>
        <c:scaling>
          <c:orientation val="minMax"/>
          <c:max val="3"/>
          <c:min val="-6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teplota (°C)</a:t>
                </a:r>
              </a:p>
            </c:rich>
          </c:tx>
          <c:layout>
            <c:manualLayout>
              <c:xMode val="edge"/>
              <c:yMode val="edge"/>
              <c:x val="1.3605442176870748E-2"/>
              <c:y val="0.346735923743797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81152"/>
        <c:crosses val="autoZero"/>
        <c:crossBetween val="between"/>
        <c:majorUnit val="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rgbClr val="1A3366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chemeClr val="tx2"/>
                </a:solidFill>
              </a:rPr>
              <a:t>Podíly ročních skutečných spotřeb plynu vztažené</a:t>
            </a:r>
            <a:r>
              <a:rPr lang="cs-CZ" sz="1000" b="1" baseline="0">
                <a:solidFill>
                  <a:schemeClr val="tx2"/>
                </a:solidFill>
              </a:rPr>
              <a:t> k</a:t>
            </a:r>
            <a:r>
              <a:rPr lang="cs-CZ" sz="1000" b="1">
                <a:solidFill>
                  <a:schemeClr val="tx2"/>
                </a:solidFill>
              </a:rPr>
              <a:t> největší roční spotřebě 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rgbClr val="1A3366"/>
                </a:solidFill>
              </a:defRPr>
            </a:pPr>
            <a:r>
              <a:rPr lang="cs-CZ" sz="1000" b="1">
                <a:solidFill>
                  <a:schemeClr val="tx2"/>
                </a:solidFill>
              </a:rPr>
              <a:t>(rok 2021) za posledních deset 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let (</a:t>
            </a:r>
            <a:r>
              <a:rPr lang="en-US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mil. m</a:t>
            </a:r>
            <a:r>
              <a:rPr lang="en-US" sz="1000" b="1" i="0" u="none" strike="noStrike" kern="1200" baseline="30000">
                <a:solidFill>
                  <a:schemeClr val="tx2"/>
                </a:solidFill>
                <a:latin typeface="+mn-lt"/>
                <a:ea typeface="+mn-ea"/>
                <a:cs typeface="+mn-cs"/>
              </a:rPr>
              <a:t>3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)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rgbClr val="1A3366"/>
                </a:solidFill>
              </a:defRPr>
            </a:pPr>
            <a:endParaRPr lang="cs-CZ" sz="1000">
              <a:effectLst/>
            </a:endParaRPr>
          </a:p>
        </c:rich>
      </c:tx>
      <c:layout>
        <c:manualLayout>
          <c:xMode val="edge"/>
          <c:yMode val="edge"/>
          <c:x val="1.6024443317432654E-3"/>
          <c:y val="1.1863840162697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kern="1200" baseline="0">
              <a:solidFill>
                <a:srgbClr val="1A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6.3458747980940949E-2"/>
          <c:y val="0.20512815779685437"/>
          <c:w val="0.93654122235205561"/>
          <c:h val="0.7034068348979067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'6.4'!$G$19</c:f>
              <c:strCache>
                <c:ptCount val="1"/>
                <c:pt idx="0">
                  <c:v>0,0%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7C-454B-8307-4063B40840D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47C-454B-8307-4063B40840D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7C-454B-8307-4063B40840DA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'6.4'!$F$20:$F$29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'6.4'!$G$20:$G$29</c:f>
              <c:numCache>
                <c:formatCode>0.0</c:formatCode>
                <c:ptCount val="10"/>
                <c:pt idx="0">
                  <c:v>8158.2250050503235</c:v>
                </c:pt>
                <c:pt idx="1">
                  <c:v>8277.0944147694499</c:v>
                </c:pt>
                <c:pt idx="2">
                  <c:v>7280.4197495994158</c:v>
                </c:pt>
                <c:pt idx="3">
                  <c:v>7607.5646329449373</c:v>
                </c:pt>
                <c:pt idx="4">
                  <c:v>8255.1342335338559</c:v>
                </c:pt>
                <c:pt idx="5">
                  <c:v>8527.4827534189189</c:v>
                </c:pt>
                <c:pt idx="6">
                  <c:v>8182.7561269882699</c:v>
                </c:pt>
                <c:pt idx="7">
                  <c:v>8564.6294736091877</c:v>
                </c:pt>
                <c:pt idx="8">
                  <c:v>8694.2191732210795</c:v>
                </c:pt>
                <c:pt idx="9">
                  <c:v>9433.7342458022922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7C-454B-8307-4063B40840DA}"/>
            </c:ext>
          </c:extLst>
        </c:ser>
        <c:ser>
          <c:idx val="1"/>
          <c:order val="1"/>
          <c:tx>
            <c:strRef>
              <c:f>'6.4'!$J$19</c:f>
              <c:strCache>
                <c:ptCount val="1"/>
              </c:strCache>
            </c:strRef>
          </c:tx>
          <c:spPr>
            <a:solidFill>
              <a:schemeClr val="bg1">
                <a:alpha val="25000"/>
              </a:schemeClr>
            </a:solidFill>
            <a:ln>
              <a:noFill/>
            </a:ln>
            <a:effectLst/>
          </c:spPr>
          <c:invertIfNegative val="0"/>
          <c:cat>
            <c:numRef>
              <c:f>'6.4'!$F$20:$F$29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'6.4'!$J$20:$J$29</c:f>
              <c:numCache>
                <c:formatCode>#\ ##0.0</c:formatCode>
                <c:ptCount val="10"/>
                <c:pt idx="0">
                  <c:v>1275.5092407519687</c:v>
                </c:pt>
                <c:pt idx="1">
                  <c:v>1156.6398310328423</c:v>
                </c:pt>
                <c:pt idx="2">
                  <c:v>2153.3144962028764</c:v>
                </c:pt>
                <c:pt idx="3">
                  <c:v>1826.1696128573549</c:v>
                </c:pt>
                <c:pt idx="4">
                  <c:v>1178.6000122684363</c:v>
                </c:pt>
                <c:pt idx="5">
                  <c:v>906.25149238337326</c:v>
                </c:pt>
                <c:pt idx="6">
                  <c:v>1250.9781188140223</c:v>
                </c:pt>
                <c:pt idx="7">
                  <c:v>869.10477219310451</c:v>
                </c:pt>
                <c:pt idx="8">
                  <c:v>739.51507258121273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7C-454B-8307-4063B4084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496448"/>
        <c:axId val="169981056"/>
      </c:barChart>
      <c:catAx>
        <c:axId val="1614964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981056"/>
        <c:crosses val="autoZero"/>
        <c:auto val="1"/>
        <c:lblAlgn val="ctr"/>
        <c:lblOffset val="100"/>
        <c:noMultiLvlLbl val="0"/>
      </c:catAx>
      <c:valAx>
        <c:axId val="169981056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14964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chemeClr val="tx2"/>
                </a:solidFill>
              </a:rPr>
              <a:t>M</a:t>
            </a:r>
            <a:r>
              <a:rPr lang="en-US" sz="1000" b="1">
                <a:solidFill>
                  <a:schemeClr val="tx2"/>
                </a:solidFill>
              </a:rPr>
              <a:t>eziroční změna</a:t>
            </a:r>
            <a:r>
              <a:rPr lang="cs-CZ" sz="1000" b="1">
                <a:solidFill>
                  <a:schemeClr val="tx2"/>
                </a:solidFill>
              </a:rPr>
              <a:t> skutečné spotřeby zemního plynu</a:t>
            </a:r>
            <a:endParaRPr lang="en-US" sz="1000" b="1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1.9066859355279888E-3"/>
          <c:y val="4.703861095364647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5.8901770073868875E-2"/>
          <c:y val="0.1519545285921686"/>
          <c:w val="0.94003825880466052"/>
          <c:h val="0.71853729960318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'6.4'!$D$46</c:f>
              <c:strCache>
                <c:ptCount val="1"/>
                <c:pt idx="0">
                  <c:v>#ODKAZ!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5C-4A8D-8DBA-48A79ABCEC4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55C-4A8D-8DBA-48A79ABCEC4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55C-4A8D-8DBA-48A79ABCEC4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55C-4A8D-8DBA-48A79ABCEC4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55C-4A8D-8DBA-48A79ABCEC4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55C-4A8D-8DBA-48A79ABCEC4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55C-4A8D-8DBA-48A79ABCEC4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55C-4A8D-8DBA-48A79ABCEC47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'6.4'!$C$47:$C$56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'6.4'!$D$47:$D$56</c:f>
              <c:numCache>
                <c:formatCode>0.0%</c:formatCode>
                <c:ptCount val="10"/>
                <c:pt idx="0">
                  <c:v>8.9605550404244193E-3</c:v>
                </c:pt>
                <c:pt idx="1">
                  <c:v>1.4570499054088446E-2</c:v>
                </c:pt>
                <c:pt idx="2">
                  <c:v>-0.1204135914399613</c:v>
                </c:pt>
                <c:pt idx="3">
                  <c:v>4.4934294270935982E-2</c:v>
                </c:pt>
                <c:pt idx="4">
                  <c:v>8.5121800711963222E-2</c:v>
                </c:pt>
                <c:pt idx="5">
                  <c:v>3.2991410215806531E-2</c:v>
                </c:pt>
                <c:pt idx="6">
                  <c:v>-4.0425367766641102E-2</c:v>
                </c:pt>
                <c:pt idx="7">
                  <c:v>4.6668059110478388E-2</c:v>
                </c:pt>
                <c:pt idx="8">
                  <c:v>1.5130800463838615E-2</c:v>
                </c:pt>
                <c:pt idx="9">
                  <c:v>8.5058250528003809E-2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55C-4A8D-8DBA-48A79ABCE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013056"/>
        <c:axId val="170014592"/>
      </c:barChart>
      <c:catAx>
        <c:axId val="1700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014592"/>
        <c:crosses val="autoZero"/>
        <c:auto val="1"/>
        <c:lblAlgn val="ctr"/>
        <c:lblOffset val="100"/>
        <c:noMultiLvlLbl val="0"/>
      </c:catAx>
      <c:valAx>
        <c:axId val="170014592"/>
        <c:scaling>
          <c:orientation val="minMax"/>
          <c:max val="0.2"/>
          <c:min val="-0.2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013056"/>
        <c:crosses val="autoZero"/>
        <c:crossBetween val="between"/>
        <c:majorUnit val="5.000000000000001E-2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r>
              <a:rPr lang="cs-CZ" sz="1000" b="1">
                <a:solidFill>
                  <a:schemeClr val="tx2"/>
                </a:solidFill>
              </a:rPr>
              <a:t>Průběhy ročních s</a:t>
            </a:r>
            <a:r>
              <a:rPr lang="en-US" sz="1000" b="1">
                <a:solidFill>
                  <a:schemeClr val="tx2"/>
                </a:solidFill>
              </a:rPr>
              <a:t>potřeb</a:t>
            </a:r>
            <a:r>
              <a:rPr lang="cs-CZ" sz="1000" b="1">
                <a:solidFill>
                  <a:schemeClr val="tx2"/>
                </a:solidFill>
              </a:rPr>
              <a:t> </a:t>
            </a:r>
            <a:r>
              <a:rPr lang="en-US" sz="1000" b="1">
                <a:solidFill>
                  <a:schemeClr val="tx2"/>
                </a:solidFill>
              </a:rPr>
              <a:t>zemního plynu</a:t>
            </a:r>
            <a:r>
              <a:rPr lang="cs-CZ" sz="1000" b="1">
                <a:solidFill>
                  <a:schemeClr val="tx2"/>
                </a:solidFill>
              </a:rPr>
              <a:t> a průměrných teplot</a:t>
            </a:r>
            <a:endParaRPr lang="en-US" sz="1000" b="1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3.0226417480947406E-3"/>
          <c:y val="2.922727879354057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2404721148986811"/>
          <c:y val="0.13658665806689393"/>
          <c:w val="0.78141259516473482"/>
          <c:h val="0.68061034743538418"/>
        </c:manualLayout>
      </c:layout>
      <c:lineChart>
        <c:grouping val="standard"/>
        <c:varyColors val="0"/>
        <c:ser>
          <c:idx val="1"/>
          <c:order val="0"/>
          <c:tx>
            <c:strRef>
              <c:f>'6.4'!$C$19</c:f>
              <c:strCache>
                <c:ptCount val="1"/>
                <c:pt idx="0">
                  <c:v>0</c:v>
                </c:pt>
              </c:strCache>
            </c:strRef>
          </c:tx>
          <c:spPr>
            <a:ln w="19050" cap="rnd" cmpd="sng" algn="ctr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9662-4C09-BD9E-182778F3F259}"/>
              </c:ext>
            </c:extLst>
          </c:dPt>
          <c:cat>
            <c:numRef>
              <c:f>'6.4'!$B$20:$B$29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'6.4'!$C$20:$C$29</c:f>
              <c:numCache>
                <c:formatCode>#\ ##0.0</c:formatCode>
                <c:ptCount val="10"/>
                <c:pt idx="0">
                  <c:v>8158.2250050503235</c:v>
                </c:pt>
                <c:pt idx="1">
                  <c:v>8277.0944147694499</c:v>
                </c:pt>
                <c:pt idx="2">
                  <c:v>7280.4197495994158</c:v>
                </c:pt>
                <c:pt idx="3">
                  <c:v>7607.5646329449373</c:v>
                </c:pt>
                <c:pt idx="4">
                  <c:v>8255.1342335338559</c:v>
                </c:pt>
                <c:pt idx="5">
                  <c:v>8527.4827534189189</c:v>
                </c:pt>
                <c:pt idx="6">
                  <c:v>8182.7561269882699</c:v>
                </c:pt>
                <c:pt idx="7">
                  <c:v>8564.6294736091877</c:v>
                </c:pt>
                <c:pt idx="8">
                  <c:v>8694.2191732210795</c:v>
                </c:pt>
                <c:pt idx="9">
                  <c:v>9433.7342458022922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2-4C09-BD9E-182778F3F259}"/>
            </c:ext>
          </c:extLst>
        </c:ser>
        <c:ser>
          <c:idx val="2"/>
          <c:order val="1"/>
          <c:tx>
            <c:strRef>
              <c:f>'6.4'!$D$19</c:f>
              <c:strCache>
                <c:ptCount val="1"/>
                <c:pt idx="0">
                  <c:v>0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'6.4'!$B$20:$B$29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'6.4'!$D$20:$D$29</c:f>
              <c:numCache>
                <c:formatCode>#\ ##0.0</c:formatCode>
                <c:ptCount val="10"/>
                <c:pt idx="0">
                  <c:v>8252.4311379860101</c:v>
                </c:pt>
                <c:pt idx="1">
                  <c:v>8353.3381749207947</c:v>
                </c:pt>
                <c:pt idx="2">
                  <c:v>8040.7391621005245</c:v>
                </c:pt>
                <c:pt idx="3">
                  <c:v>8085.3660724135771</c:v>
                </c:pt>
                <c:pt idx="4">
                  <c:v>8432.6727866868077</c:v>
                </c:pt>
                <c:pt idx="5">
                  <c:v>8733.122113124442</c:v>
                </c:pt>
                <c:pt idx="6">
                  <c:v>8634.4743233258068</c:v>
                </c:pt>
                <c:pt idx="7">
                  <c:v>9052.0350741878956</c:v>
                </c:pt>
                <c:pt idx="8">
                  <c:v>9006.2086823140817</c:v>
                </c:pt>
                <c:pt idx="9">
                  <c:v>9319.6121170440929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62-4C09-BD9E-182778F3F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056320"/>
        <c:axId val="170066304"/>
      </c:lineChart>
      <c:lineChart>
        <c:grouping val="standard"/>
        <c:varyColors val="0"/>
        <c:ser>
          <c:idx val="0"/>
          <c:order val="2"/>
          <c:tx>
            <c:strRef>
              <c:f>'6.4'!$E$19</c:f>
              <c:strCache>
                <c:ptCount val="1"/>
                <c:pt idx="0">
                  <c:v>Průměrná teplota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3-9662-4C09-BD9E-182778F3F25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4-9662-4C09-BD9E-182778F3F259}"/>
              </c:ext>
            </c:extLst>
          </c:dPt>
          <c:cat>
            <c:numRef>
              <c:f>'6.4'!$B$20:$B$29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'6.4'!$E$20:$E$29</c:f>
              <c:numCache>
                <c:formatCode>#\ ##0.0</c:formatCode>
                <c:ptCount val="10"/>
                <c:pt idx="0">
                  <c:v>8.6999999999999993</c:v>
                </c:pt>
                <c:pt idx="1">
                  <c:v>8.3000000000000007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8.9722459037378375</c:v>
                </c:pt>
                <c:pt idx="5">
                  <c:v>8.8161872759856621</c:v>
                </c:pt>
                <c:pt idx="6">
                  <c:v>9.8751190476190462</c:v>
                </c:pt>
                <c:pt idx="7">
                  <c:v>9.7526875320020494</c:v>
                </c:pt>
                <c:pt idx="8">
                  <c:v>9.3390104966717846</c:v>
                </c:pt>
                <c:pt idx="9">
                  <c:v>8.2528539426523277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62-4C09-BD9E-182778F3F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070400"/>
        <c:axId val="170068224"/>
      </c:lineChart>
      <c:dateAx>
        <c:axId val="170056320"/>
        <c:scaling>
          <c:orientation val="minMax"/>
          <c:max val="2021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0066304"/>
        <c:crosses val="autoZero"/>
        <c:auto val="0"/>
        <c:lblOffset val="100"/>
        <c:baseTimeUnit val="days"/>
      </c:dateAx>
      <c:valAx>
        <c:axId val="170066304"/>
        <c:scaling>
          <c:orientation val="minMax"/>
          <c:max val="9700"/>
          <c:min val="70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r>
                  <a:rPr lang="cs-CZ" b="0"/>
                  <a:t>množství plynu</a:t>
                </a:r>
                <a:r>
                  <a:rPr lang="en-US" b="0"/>
                  <a:t> (mil.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4.0273552762426439E-2"/>
              <c:y val="0.246554562035677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0056320"/>
        <c:crosses val="autoZero"/>
        <c:crossBetween val="midCat"/>
        <c:majorUnit val="300"/>
      </c:valAx>
      <c:valAx>
        <c:axId val="170068224"/>
        <c:scaling>
          <c:orientation val="minMax"/>
          <c:max val="11.5"/>
          <c:min val="7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průměrná teplota (°C)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\ ##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0070400"/>
        <c:crosses val="max"/>
        <c:crossBetween val="between"/>
        <c:majorUnit val="0.5"/>
      </c:valAx>
      <c:catAx>
        <c:axId val="170070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06822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54273288374376"/>
          <c:w val="0.54428027068905549"/>
          <c:h val="8.457271230926642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chemeClr val="tx2"/>
                </a:solidFill>
              </a:rPr>
              <a:t>Průběh d</a:t>
            </a:r>
            <a:r>
              <a:rPr lang="en-US" sz="1000" b="1">
                <a:solidFill>
                  <a:schemeClr val="tx2"/>
                </a:solidFill>
              </a:rPr>
              <a:t>enní</a:t>
            </a:r>
            <a:r>
              <a:rPr lang="cs-CZ" sz="1000" b="1">
                <a:solidFill>
                  <a:schemeClr val="tx2"/>
                </a:solidFill>
              </a:rPr>
              <a:t>ch</a:t>
            </a:r>
            <a:r>
              <a:rPr lang="en-US" sz="1000" b="1">
                <a:solidFill>
                  <a:schemeClr val="tx2"/>
                </a:solidFill>
              </a:rPr>
              <a:t> spotřeb zemního plynu a průměrn</a:t>
            </a:r>
            <a:r>
              <a:rPr lang="cs-CZ" sz="1000" b="1">
                <a:solidFill>
                  <a:schemeClr val="tx2"/>
                </a:solidFill>
              </a:rPr>
              <a:t>ých </a:t>
            </a:r>
            <a:r>
              <a:rPr lang="en-US" sz="1000" b="1">
                <a:solidFill>
                  <a:schemeClr val="tx2"/>
                </a:solidFill>
              </a:rPr>
              <a:t>teplot</a:t>
            </a:r>
            <a:endParaRPr lang="cs-CZ" sz="1000" b="1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2.4725131903682068E-3"/>
          <c:y val="3.9362252883527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8.7982145435704026E-2"/>
          <c:y val="0.15099388379204895"/>
          <c:w val="0.82407902895633167"/>
          <c:h val="0.6918683329721399"/>
        </c:manualLayout>
      </c:layout>
      <c:lineChart>
        <c:grouping val="standard"/>
        <c:varyColors val="0"/>
        <c:ser>
          <c:idx val="0"/>
          <c:order val="0"/>
          <c:tx>
            <c:strRef>
              <c:f>'6.5'!$O$5</c:f>
              <c:strCache>
                <c:ptCount val="1"/>
                <c:pt idx="0">
                  <c:v>spotřeba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'6.5'!$N$6:$N$371</c:f>
              <c:numCache>
                <c:formatCode>d/m;@</c:formatCode>
                <c:ptCount val="36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'6.5'!$O$6:$O$371</c:f>
              <c:numCache>
                <c:formatCode>0.000</c:formatCode>
                <c:ptCount val="366"/>
                <c:pt idx="0">
                  <c:v>33.867732230480478</c:v>
                </c:pt>
                <c:pt idx="1">
                  <c:v>35.792492422180537</c:v>
                </c:pt>
                <c:pt idx="2">
                  <c:v>34.2104009301624</c:v>
                </c:pt>
                <c:pt idx="3">
                  <c:v>39.241876148528519</c:v>
                </c:pt>
                <c:pt idx="4">
                  <c:v>40.111190303621278</c:v>
                </c:pt>
                <c:pt idx="5">
                  <c:v>42.379740727515895</c:v>
                </c:pt>
                <c:pt idx="6">
                  <c:v>43.504356324717484</c:v>
                </c:pt>
                <c:pt idx="7">
                  <c:v>41.763774985688286</c:v>
                </c:pt>
                <c:pt idx="8">
                  <c:v>38.470137257837393</c:v>
                </c:pt>
                <c:pt idx="9">
                  <c:v>38.176782392256946</c:v>
                </c:pt>
                <c:pt idx="10">
                  <c:v>45.556318192140388</c:v>
                </c:pt>
                <c:pt idx="11">
                  <c:v>45.792294200687664</c:v>
                </c:pt>
                <c:pt idx="12">
                  <c:v>44.566184732146709</c:v>
                </c:pt>
                <c:pt idx="13">
                  <c:v>46.368268049234025</c:v>
                </c:pt>
                <c:pt idx="14">
                  <c:v>46.071285964334599</c:v>
                </c:pt>
                <c:pt idx="15">
                  <c:v>44.037317349951117</c:v>
                </c:pt>
                <c:pt idx="16">
                  <c:v>46.186177666308353</c:v>
                </c:pt>
                <c:pt idx="17">
                  <c:v>49.722653080462131</c:v>
                </c:pt>
                <c:pt idx="18">
                  <c:v>44.636239526500766</c:v>
                </c:pt>
                <c:pt idx="19">
                  <c:v>40.58347858430718</c:v>
                </c:pt>
                <c:pt idx="20">
                  <c:v>39.263443792003791</c:v>
                </c:pt>
                <c:pt idx="21">
                  <c:v>35.40416879605975</c:v>
                </c:pt>
                <c:pt idx="22">
                  <c:v>33.997977170887921</c:v>
                </c:pt>
                <c:pt idx="23">
                  <c:v>34.937098973432569</c:v>
                </c:pt>
                <c:pt idx="24">
                  <c:v>41.421956512369732</c:v>
                </c:pt>
                <c:pt idx="25">
                  <c:v>42.882189618536465</c:v>
                </c:pt>
                <c:pt idx="26">
                  <c:v>43.230190837064974</c:v>
                </c:pt>
                <c:pt idx="27">
                  <c:v>42.705251995597898</c:v>
                </c:pt>
                <c:pt idx="28">
                  <c:v>40.153236869026379</c:v>
                </c:pt>
                <c:pt idx="29">
                  <c:v>38.225886803092124</c:v>
                </c:pt>
                <c:pt idx="30">
                  <c:v>39.848979302145665</c:v>
                </c:pt>
                <c:pt idx="31">
                  <c:v>45.154876237198415</c:v>
                </c:pt>
                <c:pt idx="32">
                  <c:v>41.801982892922958</c:v>
                </c:pt>
                <c:pt idx="33">
                  <c:v>38.182258070083677</c:v>
                </c:pt>
                <c:pt idx="34">
                  <c:v>37.677469070122811</c:v>
                </c:pt>
                <c:pt idx="35">
                  <c:v>37.995747799674881</c:v>
                </c:pt>
                <c:pt idx="36">
                  <c:v>35.992879002493495</c:v>
                </c:pt>
                <c:pt idx="37">
                  <c:v>41.376581806142362</c:v>
                </c:pt>
                <c:pt idx="38">
                  <c:v>49.064711222508762</c:v>
                </c:pt>
                <c:pt idx="39">
                  <c:v>49.816448921352418</c:v>
                </c:pt>
                <c:pt idx="40">
                  <c:v>53.705182486797867</c:v>
                </c:pt>
                <c:pt idx="41">
                  <c:v>55.065441922179168</c:v>
                </c:pt>
                <c:pt idx="42">
                  <c:v>54.04984096619139</c:v>
                </c:pt>
                <c:pt idx="43">
                  <c:v>49.219033237872438</c:v>
                </c:pt>
                <c:pt idx="44">
                  <c:v>47.859394744132146</c:v>
                </c:pt>
                <c:pt idx="45">
                  <c:v>53.105021180617101</c:v>
                </c:pt>
                <c:pt idx="46">
                  <c:v>48.23263659898241</c:v>
                </c:pt>
                <c:pt idx="47">
                  <c:v>43.397548496335446</c:v>
                </c:pt>
                <c:pt idx="48">
                  <c:v>39.118417628904417</c:v>
                </c:pt>
                <c:pt idx="49">
                  <c:v>38.177386034154019</c:v>
                </c:pt>
                <c:pt idx="50">
                  <c:v>31.952753592953258</c:v>
                </c:pt>
                <c:pt idx="51">
                  <c:v>34.315435723731746</c:v>
                </c:pt>
                <c:pt idx="52">
                  <c:v>38.717808848674117</c:v>
                </c:pt>
                <c:pt idx="53">
                  <c:v>38.060672005164747</c:v>
                </c:pt>
                <c:pt idx="54">
                  <c:v>35.878735634275102</c:v>
                </c:pt>
                <c:pt idx="55">
                  <c:v>33.815761703357943</c:v>
                </c:pt>
                <c:pt idx="56">
                  <c:v>32.437562647513495</c:v>
                </c:pt>
                <c:pt idx="57">
                  <c:v>30.400809620152931</c:v>
                </c:pt>
                <c:pt idx="58">
                  <c:v>30.634388248743175</c:v>
                </c:pt>
                <c:pt idx="59">
                  <c:v>38.995661551644801</c:v>
                </c:pt>
                <c:pt idx="60">
                  <c:v>38.326573481548451</c:v>
                </c:pt>
                <c:pt idx="61">
                  <c:v>37.476461707875927</c:v>
                </c:pt>
                <c:pt idx="62">
                  <c:v>36.30019012949635</c:v>
                </c:pt>
                <c:pt idx="63">
                  <c:v>39.269863700413559</c:v>
                </c:pt>
                <c:pt idx="64">
                  <c:v>33.434880549015332</c:v>
                </c:pt>
                <c:pt idx="65">
                  <c:v>35.378440162810456</c:v>
                </c:pt>
                <c:pt idx="66">
                  <c:v>42.397191034612085</c:v>
                </c:pt>
                <c:pt idx="67">
                  <c:v>42.351591151345268</c:v>
                </c:pt>
                <c:pt idx="68">
                  <c:v>40.398190040738044</c:v>
                </c:pt>
                <c:pt idx="69">
                  <c:v>39.201006916896162</c:v>
                </c:pt>
                <c:pt idx="70">
                  <c:v>35.307891669059735</c:v>
                </c:pt>
                <c:pt idx="71">
                  <c:v>29.533254266157474</c:v>
                </c:pt>
                <c:pt idx="72">
                  <c:v>30.576289352765787</c:v>
                </c:pt>
                <c:pt idx="73">
                  <c:v>36.082482334088034</c:v>
                </c:pt>
                <c:pt idx="74">
                  <c:v>38.257948665483489</c:v>
                </c:pt>
                <c:pt idx="75">
                  <c:v>40.002595514282575</c:v>
                </c:pt>
                <c:pt idx="76">
                  <c:v>39.062837944193369</c:v>
                </c:pt>
                <c:pt idx="77">
                  <c:v>39.691414353283982</c:v>
                </c:pt>
                <c:pt idx="78">
                  <c:v>37.167832985876835</c:v>
                </c:pt>
                <c:pt idx="79">
                  <c:v>36.512679180755491</c:v>
                </c:pt>
                <c:pt idx="80">
                  <c:v>40.500294278494167</c:v>
                </c:pt>
                <c:pt idx="81">
                  <c:v>39.654853889396762</c:v>
                </c:pt>
                <c:pt idx="82">
                  <c:v>37.483375995081914</c:v>
                </c:pt>
                <c:pt idx="83">
                  <c:v>32.332891335591526</c:v>
                </c:pt>
                <c:pt idx="84">
                  <c:v>27.946413585492852</c:v>
                </c:pt>
                <c:pt idx="85">
                  <c:v>24.225344897439832</c:v>
                </c:pt>
                <c:pt idx="86">
                  <c:v>26.097421246098374</c:v>
                </c:pt>
                <c:pt idx="87">
                  <c:v>28.764497442435815</c:v>
                </c:pt>
                <c:pt idx="88">
                  <c:v>25.75350541790699</c:v>
                </c:pt>
                <c:pt idx="89">
                  <c:v>22.690441659822682</c:v>
                </c:pt>
                <c:pt idx="90">
                  <c:v>20.80631334924761</c:v>
                </c:pt>
                <c:pt idx="91">
                  <c:v>21.593193151654898</c:v>
                </c:pt>
                <c:pt idx="92">
                  <c:v>24.310030196843794</c:v>
                </c:pt>
                <c:pt idx="93">
                  <c:v>24.084418719104669</c:v>
                </c:pt>
                <c:pt idx="94">
                  <c:v>27.225204623084448</c:v>
                </c:pt>
                <c:pt idx="95">
                  <c:v>38.049567607232966</c:v>
                </c:pt>
                <c:pt idx="96">
                  <c:v>37.703885262453049</c:v>
                </c:pt>
                <c:pt idx="97">
                  <c:v>38.273835092326983</c:v>
                </c:pt>
                <c:pt idx="98">
                  <c:v>32.705619613294608</c:v>
                </c:pt>
                <c:pt idx="99">
                  <c:v>26.144701227552201</c:v>
                </c:pt>
                <c:pt idx="100">
                  <c:v>22.264904938176535</c:v>
                </c:pt>
                <c:pt idx="101">
                  <c:v>33.386232179397084</c:v>
                </c:pt>
                <c:pt idx="102">
                  <c:v>36.528696280731793</c:v>
                </c:pt>
                <c:pt idx="103">
                  <c:v>36.227830512577725</c:v>
                </c:pt>
                <c:pt idx="104">
                  <c:v>36.971186487278025</c:v>
                </c:pt>
                <c:pt idx="105">
                  <c:v>37.215241057096584</c:v>
                </c:pt>
                <c:pt idx="106">
                  <c:v>33.397296385795322</c:v>
                </c:pt>
                <c:pt idx="107">
                  <c:v>31.140004248788404</c:v>
                </c:pt>
                <c:pt idx="108">
                  <c:v>32.239179009024198</c:v>
                </c:pt>
                <c:pt idx="109">
                  <c:v>29.017537245726409</c:v>
                </c:pt>
                <c:pt idx="110">
                  <c:v>27.957217547568778</c:v>
                </c:pt>
                <c:pt idx="111">
                  <c:v>30.144763625808096</c:v>
                </c:pt>
                <c:pt idx="112">
                  <c:v>29.51381836915958</c:v>
                </c:pt>
                <c:pt idx="113">
                  <c:v>23.058070099483977</c:v>
                </c:pt>
                <c:pt idx="114">
                  <c:v>24.002292111800106</c:v>
                </c:pt>
                <c:pt idx="115">
                  <c:v>30.049022433246488</c:v>
                </c:pt>
                <c:pt idx="116">
                  <c:v>28.198936964679174</c:v>
                </c:pt>
                <c:pt idx="117">
                  <c:v>24.637139212175867</c:v>
                </c:pt>
                <c:pt idx="118">
                  <c:v>23.829342902318682</c:v>
                </c:pt>
                <c:pt idx="119">
                  <c:v>21.540333703004041</c:v>
                </c:pt>
                <c:pt idx="120">
                  <c:v>17.555156400042925</c:v>
                </c:pt>
                <c:pt idx="121">
                  <c:v>21.792397742285221</c:v>
                </c:pt>
                <c:pt idx="122">
                  <c:v>24.48167252918919</c:v>
                </c:pt>
                <c:pt idx="123">
                  <c:v>22.130481991062013</c:v>
                </c:pt>
                <c:pt idx="124">
                  <c:v>24.058374752559374</c:v>
                </c:pt>
                <c:pt idx="125">
                  <c:v>27.655073905846429</c:v>
                </c:pt>
                <c:pt idx="126">
                  <c:v>25.693515427270061</c:v>
                </c:pt>
                <c:pt idx="127">
                  <c:v>19.27250241172089</c:v>
                </c:pt>
                <c:pt idx="128">
                  <c:v>15.555622529376015</c:v>
                </c:pt>
                <c:pt idx="129">
                  <c:v>15.114225264328343</c:v>
                </c:pt>
                <c:pt idx="130">
                  <c:v>13.924148491874419</c:v>
                </c:pt>
                <c:pt idx="131">
                  <c:v>14.858751950425601</c:v>
                </c:pt>
                <c:pt idx="132">
                  <c:v>17.523397423308296</c:v>
                </c:pt>
                <c:pt idx="133">
                  <c:v>17.996160026529093</c:v>
                </c:pt>
                <c:pt idx="134">
                  <c:v>15.224314811570087</c:v>
                </c:pt>
                <c:pt idx="135">
                  <c:v>15.615784223896705</c:v>
                </c:pt>
                <c:pt idx="136">
                  <c:v>18.675296447562964</c:v>
                </c:pt>
                <c:pt idx="137">
                  <c:v>18.667629830306193</c:v>
                </c:pt>
                <c:pt idx="138">
                  <c:v>19.249736445992031</c:v>
                </c:pt>
                <c:pt idx="139">
                  <c:v>18.691394589387865</c:v>
                </c:pt>
                <c:pt idx="140">
                  <c:v>17.359717764675171</c:v>
                </c:pt>
                <c:pt idx="141">
                  <c:v>15.813513797871785</c:v>
                </c:pt>
                <c:pt idx="142">
                  <c:v>17.008211528126999</c:v>
                </c:pt>
                <c:pt idx="143">
                  <c:v>18.574655198728742</c:v>
                </c:pt>
                <c:pt idx="144">
                  <c:v>20.466525708827568</c:v>
                </c:pt>
                <c:pt idx="145">
                  <c:v>19.713860726743473</c:v>
                </c:pt>
                <c:pt idx="146">
                  <c:v>18.953098791800297</c:v>
                </c:pt>
                <c:pt idx="147">
                  <c:v>19.562282373282557</c:v>
                </c:pt>
                <c:pt idx="148">
                  <c:v>15.698266746685171</c:v>
                </c:pt>
                <c:pt idx="149">
                  <c:v>16.936682869128383</c:v>
                </c:pt>
                <c:pt idx="150">
                  <c:v>19.298526494353467</c:v>
                </c:pt>
                <c:pt idx="151">
                  <c:v>17.062632156671022</c:v>
                </c:pt>
                <c:pt idx="152">
                  <c:v>14.608921813486624</c:v>
                </c:pt>
                <c:pt idx="153">
                  <c:v>13.580075739126489</c:v>
                </c:pt>
                <c:pt idx="154">
                  <c:v>14.734630518153997</c:v>
                </c:pt>
                <c:pt idx="155">
                  <c:v>10.396756199171119</c:v>
                </c:pt>
                <c:pt idx="156">
                  <c:v>11.129505061745871</c:v>
                </c:pt>
                <c:pt idx="157">
                  <c:v>15.17728981989621</c:v>
                </c:pt>
                <c:pt idx="158">
                  <c:v>15.494026713075156</c:v>
                </c:pt>
                <c:pt idx="159">
                  <c:v>15.60595095302828</c:v>
                </c:pt>
                <c:pt idx="160">
                  <c:v>15.434997607576269</c:v>
                </c:pt>
                <c:pt idx="161">
                  <c:v>14.191505245947861</c:v>
                </c:pt>
                <c:pt idx="162">
                  <c:v>10.500469963626024</c:v>
                </c:pt>
                <c:pt idx="163">
                  <c:v>11.636946417892494</c:v>
                </c:pt>
                <c:pt idx="164">
                  <c:v>14.957039935127794</c:v>
                </c:pt>
                <c:pt idx="165">
                  <c:v>15.483461147391719</c:v>
                </c:pt>
                <c:pt idx="166">
                  <c:v>15.011133788989012</c:v>
                </c:pt>
                <c:pt idx="167">
                  <c:v>14.772412403245546</c:v>
                </c:pt>
                <c:pt idx="168">
                  <c:v>13.968082132587035</c:v>
                </c:pt>
                <c:pt idx="169">
                  <c:v>10.611756883323777</c:v>
                </c:pt>
                <c:pt idx="170">
                  <c:v>10.539767650647727</c:v>
                </c:pt>
                <c:pt idx="171">
                  <c:v>14.100261808396564</c:v>
                </c:pt>
                <c:pt idx="172">
                  <c:v>15.080228318086649</c:v>
                </c:pt>
                <c:pt idx="173">
                  <c:v>15.673766100094912</c:v>
                </c:pt>
                <c:pt idx="174">
                  <c:v>15.361404556393389</c:v>
                </c:pt>
                <c:pt idx="175">
                  <c:v>14.650066855664983</c:v>
                </c:pt>
                <c:pt idx="176">
                  <c:v>10.003978115301736</c:v>
                </c:pt>
                <c:pt idx="177">
                  <c:v>10.443626986726702</c:v>
                </c:pt>
                <c:pt idx="178">
                  <c:v>15.158864774037488</c:v>
                </c:pt>
                <c:pt idx="179">
                  <c:v>15.195087727045079</c:v>
                </c:pt>
                <c:pt idx="180">
                  <c:v>14.694856885485256</c:v>
                </c:pt>
                <c:pt idx="181">
                  <c:v>14.995377707837022</c:v>
                </c:pt>
                <c:pt idx="182">
                  <c:v>14.487800593398024</c:v>
                </c:pt>
                <c:pt idx="183">
                  <c:v>10.830300301340221</c:v>
                </c:pt>
                <c:pt idx="184">
                  <c:v>9.8966902833118731</c:v>
                </c:pt>
                <c:pt idx="185">
                  <c:v>12.206925950748147</c:v>
                </c:pt>
                <c:pt idx="186">
                  <c:v>10.408169356608797</c:v>
                </c:pt>
                <c:pt idx="187">
                  <c:v>14.483593147961138</c:v>
                </c:pt>
                <c:pt idx="188">
                  <c:v>15.030259164954765</c:v>
                </c:pt>
                <c:pt idx="189">
                  <c:v>13.648256048928769</c:v>
                </c:pt>
                <c:pt idx="190">
                  <c:v>9.8721276057453498</c:v>
                </c:pt>
                <c:pt idx="191">
                  <c:v>10.166279271778309</c:v>
                </c:pt>
                <c:pt idx="192">
                  <c:v>14.061663982412137</c:v>
                </c:pt>
                <c:pt idx="193">
                  <c:v>14.356992954112622</c:v>
                </c:pt>
                <c:pt idx="194">
                  <c:v>14.472711456111378</c:v>
                </c:pt>
                <c:pt idx="195">
                  <c:v>14.343042375785044</c:v>
                </c:pt>
                <c:pt idx="196">
                  <c:v>13.595275268432523</c:v>
                </c:pt>
                <c:pt idx="197">
                  <c:v>9.2161574195134097</c:v>
                </c:pt>
                <c:pt idx="198">
                  <c:v>9.6991257375062165</c:v>
                </c:pt>
                <c:pt idx="199">
                  <c:v>14.363037284006074</c:v>
                </c:pt>
                <c:pt idx="200">
                  <c:v>14.023675177051873</c:v>
                </c:pt>
                <c:pt idx="201">
                  <c:v>14.850992497452637</c:v>
                </c:pt>
                <c:pt idx="202">
                  <c:v>14.150918884725206</c:v>
                </c:pt>
                <c:pt idx="203">
                  <c:v>12.725027466482617</c:v>
                </c:pt>
                <c:pt idx="204">
                  <c:v>9.3764197692175379</c:v>
                </c:pt>
                <c:pt idx="205">
                  <c:v>9.5704510840877717</c:v>
                </c:pt>
                <c:pt idx="206">
                  <c:v>13.225314892106093</c:v>
                </c:pt>
                <c:pt idx="207">
                  <c:v>12.657660111811547</c:v>
                </c:pt>
                <c:pt idx="208">
                  <c:v>11.084676602617041</c:v>
                </c:pt>
                <c:pt idx="209">
                  <c:v>10.831171033345106</c:v>
                </c:pt>
                <c:pt idx="210">
                  <c:v>10.449106030336617</c:v>
                </c:pt>
                <c:pt idx="211">
                  <c:v>9.1879087891586781</c:v>
                </c:pt>
                <c:pt idx="212">
                  <c:v>9.5349113378062231</c:v>
                </c:pt>
                <c:pt idx="213">
                  <c:v>11.162262776425191</c:v>
                </c:pt>
                <c:pt idx="214">
                  <c:v>11.278860647562583</c:v>
                </c:pt>
                <c:pt idx="215">
                  <c:v>11.416934327105364</c:v>
                </c:pt>
                <c:pt idx="216">
                  <c:v>11.514076281608375</c:v>
                </c:pt>
                <c:pt idx="217">
                  <c:v>11.344829634676833</c:v>
                </c:pt>
                <c:pt idx="218">
                  <c:v>9.7100905954984515</c:v>
                </c:pt>
                <c:pt idx="219">
                  <c:v>9.9990885579366466</c:v>
                </c:pt>
                <c:pt idx="220">
                  <c:v>11.433297132365636</c:v>
                </c:pt>
                <c:pt idx="221">
                  <c:v>11.449140404226625</c:v>
                </c:pt>
                <c:pt idx="222">
                  <c:v>11.493285688889356</c:v>
                </c:pt>
                <c:pt idx="223">
                  <c:v>11.459716621642263</c:v>
                </c:pt>
                <c:pt idx="224">
                  <c:v>10.879634186609941</c:v>
                </c:pt>
                <c:pt idx="225">
                  <c:v>9.2711155135906473</c:v>
                </c:pt>
                <c:pt idx="226">
                  <c:v>9.6376231533603001</c:v>
                </c:pt>
                <c:pt idx="227">
                  <c:v>11.760597913660627</c:v>
                </c:pt>
                <c:pt idx="228">
                  <c:v>12.374027514091638</c:v>
                </c:pt>
                <c:pt idx="229">
                  <c:v>12.681783778186533</c:v>
                </c:pt>
                <c:pt idx="230">
                  <c:v>12.53518594343171</c:v>
                </c:pt>
                <c:pt idx="231">
                  <c:v>13.893832045224976</c:v>
                </c:pt>
                <c:pt idx="232">
                  <c:v>10.029937657759451</c:v>
                </c:pt>
                <c:pt idx="233">
                  <c:v>10.423992752552705</c:v>
                </c:pt>
                <c:pt idx="234">
                  <c:v>12.435039998232137</c:v>
                </c:pt>
                <c:pt idx="235">
                  <c:v>13.146237273466918</c:v>
                </c:pt>
                <c:pt idx="236">
                  <c:v>13.295889194523053</c:v>
                </c:pt>
                <c:pt idx="237">
                  <c:v>13.537330582160433</c:v>
                </c:pt>
                <c:pt idx="238">
                  <c:v>13.138077964201399</c:v>
                </c:pt>
                <c:pt idx="239">
                  <c:v>11.492662459237149</c:v>
                </c:pt>
                <c:pt idx="240">
                  <c:v>11.820764465308462</c:v>
                </c:pt>
                <c:pt idx="241">
                  <c:v>14.109855058794887</c:v>
                </c:pt>
                <c:pt idx="242">
                  <c:v>15.180598796512735</c:v>
                </c:pt>
                <c:pt idx="243">
                  <c:v>14.683041781426896</c:v>
                </c:pt>
                <c:pt idx="244">
                  <c:v>13.918385614503453</c:v>
                </c:pt>
                <c:pt idx="245">
                  <c:v>12.843803608355156</c:v>
                </c:pt>
                <c:pt idx="246">
                  <c:v>10.685506843797578</c:v>
                </c:pt>
                <c:pt idx="247">
                  <c:v>11.326851324140945</c:v>
                </c:pt>
                <c:pt idx="248">
                  <c:v>15.0607764656417</c:v>
                </c:pt>
                <c:pt idx="249">
                  <c:v>15.228753407384788</c:v>
                </c:pt>
                <c:pt idx="250">
                  <c:v>14.101355653095888</c:v>
                </c:pt>
                <c:pt idx="251">
                  <c:v>14.523101068370398</c:v>
                </c:pt>
                <c:pt idx="252">
                  <c:v>14.322829073472722</c:v>
                </c:pt>
                <c:pt idx="253">
                  <c:v>10.29937193712628</c:v>
                </c:pt>
                <c:pt idx="254">
                  <c:v>10.603260654409384</c:v>
                </c:pt>
                <c:pt idx="255">
                  <c:v>15.032440155006931</c:v>
                </c:pt>
                <c:pt idx="256">
                  <c:v>14.570340459555775</c:v>
                </c:pt>
                <c:pt idx="257">
                  <c:v>15.315133183011598</c:v>
                </c:pt>
                <c:pt idx="258">
                  <c:v>14.608342174907248</c:v>
                </c:pt>
                <c:pt idx="259">
                  <c:v>14.29824469273615</c:v>
                </c:pt>
                <c:pt idx="260">
                  <c:v>11.43738256253557</c:v>
                </c:pt>
                <c:pt idx="261">
                  <c:v>13.241313511132731</c:v>
                </c:pt>
                <c:pt idx="262">
                  <c:v>19.401016375010219</c:v>
                </c:pt>
                <c:pt idx="263">
                  <c:v>19.329518335569841</c:v>
                </c:pt>
                <c:pt idx="264">
                  <c:v>18.447680712243226</c:v>
                </c:pt>
                <c:pt idx="265">
                  <c:v>16.099134689831498</c:v>
                </c:pt>
                <c:pt idx="266">
                  <c:v>14.789065913127983</c:v>
                </c:pt>
                <c:pt idx="267">
                  <c:v>12.047625581550088</c:v>
                </c:pt>
                <c:pt idx="268">
                  <c:v>11.876895691987892</c:v>
                </c:pt>
                <c:pt idx="269">
                  <c:v>13.178562763430147</c:v>
                </c:pt>
                <c:pt idx="270">
                  <c:v>13.409473489092257</c:v>
                </c:pt>
                <c:pt idx="271">
                  <c:v>16.062525804062286</c:v>
                </c:pt>
                <c:pt idx="272">
                  <c:v>18.422304713447364</c:v>
                </c:pt>
                <c:pt idx="273">
                  <c:v>17.896184524065752</c:v>
                </c:pt>
                <c:pt idx="274">
                  <c:v>14.908651576430286</c:v>
                </c:pt>
                <c:pt idx="275">
                  <c:v>15.374378541422876</c:v>
                </c:pt>
                <c:pt idx="276">
                  <c:v>19.313009189403392</c:v>
                </c:pt>
                <c:pt idx="277">
                  <c:v>16.607457173133923</c:v>
                </c:pt>
                <c:pt idx="278">
                  <c:v>18.596488593737014</c:v>
                </c:pt>
                <c:pt idx="279">
                  <c:v>19.555652463294692</c:v>
                </c:pt>
                <c:pt idx="280">
                  <c:v>19.56083014533219</c:v>
                </c:pt>
                <c:pt idx="281">
                  <c:v>19.3809209025085</c:v>
                </c:pt>
                <c:pt idx="282">
                  <c:v>21.341119679697997</c:v>
                </c:pt>
                <c:pt idx="283">
                  <c:v>24.885069077529678</c:v>
                </c:pt>
                <c:pt idx="284">
                  <c:v>27.106527685640394</c:v>
                </c:pt>
                <c:pt idx="285">
                  <c:v>29.233129831784442</c:v>
                </c:pt>
                <c:pt idx="286">
                  <c:v>27.871594899797955</c:v>
                </c:pt>
                <c:pt idx="287">
                  <c:v>24.140351741670987</c:v>
                </c:pt>
                <c:pt idx="288">
                  <c:v>22.213892233109476</c:v>
                </c:pt>
                <c:pt idx="289">
                  <c:v>23.890767072193391</c:v>
                </c:pt>
                <c:pt idx="290">
                  <c:v>25.592197543477795</c:v>
                </c:pt>
                <c:pt idx="291">
                  <c:v>24.41717387623509</c:v>
                </c:pt>
                <c:pt idx="292">
                  <c:v>20.853623816672634</c:v>
                </c:pt>
                <c:pt idx="293">
                  <c:v>22.302038757479117</c:v>
                </c:pt>
                <c:pt idx="294">
                  <c:v>24.113110550284588</c:v>
                </c:pt>
                <c:pt idx="295">
                  <c:v>24.071398349361356</c:v>
                </c:pt>
                <c:pt idx="296">
                  <c:v>25.364892290865157</c:v>
                </c:pt>
                <c:pt idx="297">
                  <c:v>28.902649489552164</c:v>
                </c:pt>
                <c:pt idx="298">
                  <c:v>28.372873312568149</c:v>
                </c:pt>
                <c:pt idx="299">
                  <c:v>27.052183260979525</c:v>
                </c:pt>
                <c:pt idx="300">
                  <c:v>25.773449993031445</c:v>
                </c:pt>
                <c:pt idx="301">
                  <c:v>25.45494795989379</c:v>
                </c:pt>
                <c:pt idx="302">
                  <c:v>23.634738216594457</c:v>
                </c:pt>
                <c:pt idx="303">
                  <c:v>22.863941268835269</c:v>
                </c:pt>
                <c:pt idx="304">
                  <c:v>26.535048441839642</c:v>
                </c:pt>
                <c:pt idx="305">
                  <c:v>30.08010851859633</c:v>
                </c:pt>
                <c:pt idx="306">
                  <c:v>30.071753257974294</c:v>
                </c:pt>
                <c:pt idx="307">
                  <c:v>29.134542620065062</c:v>
                </c:pt>
                <c:pt idx="308">
                  <c:v>30.247356289744484</c:v>
                </c:pt>
                <c:pt idx="309">
                  <c:v>25.681952288196012</c:v>
                </c:pt>
                <c:pt idx="310">
                  <c:v>27.169497908483951</c:v>
                </c:pt>
                <c:pt idx="311">
                  <c:v>32.688404521756532</c:v>
                </c:pt>
                <c:pt idx="312">
                  <c:v>31.703901688901048</c:v>
                </c:pt>
                <c:pt idx="313">
                  <c:v>33.745376687019586</c:v>
                </c:pt>
                <c:pt idx="314">
                  <c:v>34.496244590087649</c:v>
                </c:pt>
                <c:pt idx="315">
                  <c:v>33.639777117929448</c:v>
                </c:pt>
                <c:pt idx="316">
                  <c:v>30.437145601053388</c:v>
                </c:pt>
                <c:pt idx="317">
                  <c:v>28.879676756304868</c:v>
                </c:pt>
                <c:pt idx="318">
                  <c:v>35.547626949356143</c:v>
                </c:pt>
                <c:pt idx="319">
                  <c:v>33.626148537260569</c:v>
                </c:pt>
                <c:pt idx="320">
                  <c:v>32.531106651780448</c:v>
                </c:pt>
                <c:pt idx="321">
                  <c:v>30.829743643038256</c:v>
                </c:pt>
                <c:pt idx="322">
                  <c:v>28.808987248708252</c:v>
                </c:pt>
                <c:pt idx="323">
                  <c:v>25.345902229203908</c:v>
                </c:pt>
                <c:pt idx="324">
                  <c:v>27.998499058158806</c:v>
                </c:pt>
                <c:pt idx="325">
                  <c:v>35.107138150116178</c:v>
                </c:pt>
                <c:pt idx="326">
                  <c:v>36.701442290389814</c:v>
                </c:pt>
                <c:pt idx="327">
                  <c:v>37.057756079722679</c:v>
                </c:pt>
                <c:pt idx="328">
                  <c:v>37.88047638939927</c:v>
                </c:pt>
                <c:pt idx="329">
                  <c:v>37.313920711394601</c:v>
                </c:pt>
                <c:pt idx="330">
                  <c:v>35.017440972276688</c:v>
                </c:pt>
                <c:pt idx="331">
                  <c:v>36.376652587645268</c:v>
                </c:pt>
                <c:pt idx="332">
                  <c:v>40.785718955268948</c:v>
                </c:pt>
                <c:pt idx="333">
                  <c:v>40.802522563334342</c:v>
                </c:pt>
                <c:pt idx="334">
                  <c:v>37.903311475597761</c:v>
                </c:pt>
                <c:pt idx="335">
                  <c:v>37.943593038620079</c:v>
                </c:pt>
                <c:pt idx="336">
                  <c:v>39.214307145973642</c:v>
                </c:pt>
                <c:pt idx="337">
                  <c:v>36.861141493592783</c:v>
                </c:pt>
                <c:pt idx="338">
                  <c:v>36.536922696446425</c:v>
                </c:pt>
                <c:pt idx="339">
                  <c:v>41.784307198873954</c:v>
                </c:pt>
                <c:pt idx="340">
                  <c:v>42.320664380727784</c:v>
                </c:pt>
                <c:pt idx="341">
                  <c:v>42.775799426258594</c:v>
                </c:pt>
                <c:pt idx="342">
                  <c:v>42.541841399193892</c:v>
                </c:pt>
                <c:pt idx="343">
                  <c:v>40.916403320672387</c:v>
                </c:pt>
                <c:pt idx="344">
                  <c:v>37.938682493042059</c:v>
                </c:pt>
                <c:pt idx="345">
                  <c:v>36.66216086064815</c:v>
                </c:pt>
                <c:pt idx="346">
                  <c:v>40.454689461408613</c:v>
                </c:pt>
                <c:pt idx="347">
                  <c:v>39.389708688171176</c:v>
                </c:pt>
                <c:pt idx="348">
                  <c:v>37.736195175306925</c:v>
                </c:pt>
                <c:pt idx="349">
                  <c:v>36.828621439643605</c:v>
                </c:pt>
                <c:pt idx="350">
                  <c:v>36.698309470315088</c:v>
                </c:pt>
                <c:pt idx="351">
                  <c:v>31.47910745403555</c:v>
                </c:pt>
                <c:pt idx="352">
                  <c:v>32.45426781877002</c:v>
                </c:pt>
                <c:pt idx="353">
                  <c:v>40.434981494739439</c:v>
                </c:pt>
                <c:pt idx="354">
                  <c:v>41.944236813028986</c:v>
                </c:pt>
                <c:pt idx="355">
                  <c:v>42.464641631114326</c:v>
                </c:pt>
                <c:pt idx="356">
                  <c:v>38.399372948958231</c:v>
                </c:pt>
                <c:pt idx="357">
                  <c:v>30.912406359895272</c:v>
                </c:pt>
                <c:pt idx="358">
                  <c:v>34.90202104833282</c:v>
                </c:pt>
                <c:pt idx="359">
                  <c:v>38.826811025152757</c:v>
                </c:pt>
                <c:pt idx="360">
                  <c:v>38.944099059386808</c:v>
                </c:pt>
                <c:pt idx="361">
                  <c:v>36.877228755714292</c:v>
                </c:pt>
                <c:pt idx="362">
                  <c:v>34.11307919212441</c:v>
                </c:pt>
                <c:pt idx="363">
                  <c:v>30.213561228143693</c:v>
                </c:pt>
                <c:pt idx="364">
                  <c:v>25.417897426028887</c:v>
                </c:pt>
                <c:pt idx="365" formatCode="0.0">
                  <c:v>9433.7357936389471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B-4524-BDCF-6311744C5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832448"/>
        <c:axId val="169833984"/>
      </c:lineChart>
      <c:lineChart>
        <c:grouping val="standard"/>
        <c:varyColors val="0"/>
        <c:ser>
          <c:idx val="1"/>
          <c:order val="1"/>
          <c:tx>
            <c:strRef>
              <c:f>'6.5'!$P$5</c:f>
              <c:strCache>
                <c:ptCount val="1"/>
                <c:pt idx="0">
                  <c:v>teplota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'6.5'!$N$6:$N$371</c:f>
              <c:numCache>
                <c:formatCode>d/m;@</c:formatCode>
                <c:ptCount val="36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'6.5'!$P$6:$P$371</c:f>
              <c:numCache>
                <c:formatCode>0.0</c:formatCode>
                <c:ptCount val="366"/>
                <c:pt idx="0">
                  <c:v>-1.8</c:v>
                </c:pt>
                <c:pt idx="1">
                  <c:v>0</c:v>
                </c:pt>
                <c:pt idx="2">
                  <c:v>2.2000000000000002</c:v>
                </c:pt>
                <c:pt idx="3">
                  <c:v>1.9</c:v>
                </c:pt>
                <c:pt idx="4">
                  <c:v>0.8</c:v>
                </c:pt>
                <c:pt idx="5">
                  <c:v>-0.2</c:v>
                </c:pt>
                <c:pt idx="6">
                  <c:v>-0.9</c:v>
                </c:pt>
                <c:pt idx="7">
                  <c:v>-1</c:v>
                </c:pt>
                <c:pt idx="8">
                  <c:v>-1.8</c:v>
                </c:pt>
                <c:pt idx="9">
                  <c:v>-2.8</c:v>
                </c:pt>
                <c:pt idx="10">
                  <c:v>-4.4000000000000004</c:v>
                </c:pt>
                <c:pt idx="11">
                  <c:v>-1.6</c:v>
                </c:pt>
                <c:pt idx="12">
                  <c:v>-0.6</c:v>
                </c:pt>
                <c:pt idx="13">
                  <c:v>-1.7</c:v>
                </c:pt>
                <c:pt idx="14">
                  <c:v>-2.8</c:v>
                </c:pt>
                <c:pt idx="15">
                  <c:v>-5.5</c:v>
                </c:pt>
                <c:pt idx="16">
                  <c:v>-6.8</c:v>
                </c:pt>
                <c:pt idx="17">
                  <c:v>-3.7</c:v>
                </c:pt>
                <c:pt idx="18">
                  <c:v>0.5</c:v>
                </c:pt>
                <c:pt idx="19">
                  <c:v>2</c:v>
                </c:pt>
                <c:pt idx="20">
                  <c:v>2.4</c:v>
                </c:pt>
                <c:pt idx="21">
                  <c:v>4.7</c:v>
                </c:pt>
                <c:pt idx="22">
                  <c:v>2.1</c:v>
                </c:pt>
                <c:pt idx="23">
                  <c:v>-0.1</c:v>
                </c:pt>
                <c:pt idx="24">
                  <c:v>-1.1000000000000001</c:v>
                </c:pt>
                <c:pt idx="25">
                  <c:v>-1.6</c:v>
                </c:pt>
                <c:pt idx="26">
                  <c:v>-1.9</c:v>
                </c:pt>
                <c:pt idx="27">
                  <c:v>0.1</c:v>
                </c:pt>
                <c:pt idx="28">
                  <c:v>1.6</c:v>
                </c:pt>
                <c:pt idx="29">
                  <c:v>-0.9</c:v>
                </c:pt>
                <c:pt idx="30">
                  <c:v>-5.4</c:v>
                </c:pt>
                <c:pt idx="31">
                  <c:v>-3.2</c:v>
                </c:pt>
                <c:pt idx="32">
                  <c:v>2.1</c:v>
                </c:pt>
                <c:pt idx="33">
                  <c:v>5</c:v>
                </c:pt>
                <c:pt idx="34">
                  <c:v>4</c:v>
                </c:pt>
                <c:pt idx="35">
                  <c:v>1.8</c:v>
                </c:pt>
                <c:pt idx="36">
                  <c:v>-0.7</c:v>
                </c:pt>
                <c:pt idx="37">
                  <c:v>-4.5999999999999996</c:v>
                </c:pt>
                <c:pt idx="38">
                  <c:v>-6.5</c:v>
                </c:pt>
                <c:pt idx="39">
                  <c:v>-5.9</c:v>
                </c:pt>
                <c:pt idx="40">
                  <c:v>-8.3000000000000007</c:v>
                </c:pt>
                <c:pt idx="41">
                  <c:v>-8.6</c:v>
                </c:pt>
                <c:pt idx="42">
                  <c:v>-10.8</c:v>
                </c:pt>
                <c:pt idx="43">
                  <c:v>-8</c:v>
                </c:pt>
                <c:pt idx="44">
                  <c:v>-9.4</c:v>
                </c:pt>
                <c:pt idx="45">
                  <c:v>-7.6</c:v>
                </c:pt>
                <c:pt idx="46">
                  <c:v>-1.1000000000000001</c:v>
                </c:pt>
                <c:pt idx="47">
                  <c:v>3</c:v>
                </c:pt>
                <c:pt idx="48">
                  <c:v>3.4</c:v>
                </c:pt>
                <c:pt idx="49">
                  <c:v>2.2999999999999998</c:v>
                </c:pt>
                <c:pt idx="50">
                  <c:v>2</c:v>
                </c:pt>
                <c:pt idx="51">
                  <c:v>2</c:v>
                </c:pt>
                <c:pt idx="52">
                  <c:v>2.6</c:v>
                </c:pt>
                <c:pt idx="53">
                  <c:v>4.0999999999999996</c:v>
                </c:pt>
                <c:pt idx="54">
                  <c:v>5.6</c:v>
                </c:pt>
                <c:pt idx="55">
                  <c:v>6.3</c:v>
                </c:pt>
                <c:pt idx="56">
                  <c:v>5.5</c:v>
                </c:pt>
                <c:pt idx="57">
                  <c:v>2.4</c:v>
                </c:pt>
                <c:pt idx="58">
                  <c:v>2.2999999999999998</c:v>
                </c:pt>
                <c:pt idx="59">
                  <c:v>1.3</c:v>
                </c:pt>
                <c:pt idx="60">
                  <c:v>1.7</c:v>
                </c:pt>
                <c:pt idx="61">
                  <c:v>2.8</c:v>
                </c:pt>
                <c:pt idx="62">
                  <c:v>4.9000000000000004</c:v>
                </c:pt>
                <c:pt idx="63">
                  <c:v>-1.1000000000000001</c:v>
                </c:pt>
                <c:pt idx="64">
                  <c:v>-1.8</c:v>
                </c:pt>
                <c:pt idx="65">
                  <c:v>-0.7</c:v>
                </c:pt>
                <c:pt idx="66">
                  <c:v>-1.3</c:v>
                </c:pt>
                <c:pt idx="67">
                  <c:v>-1.7</c:v>
                </c:pt>
                <c:pt idx="68">
                  <c:v>-0.7</c:v>
                </c:pt>
                <c:pt idx="69">
                  <c:v>3.7</c:v>
                </c:pt>
                <c:pt idx="70">
                  <c:v>4</c:v>
                </c:pt>
                <c:pt idx="71">
                  <c:v>6.3</c:v>
                </c:pt>
                <c:pt idx="72">
                  <c:v>3.3</c:v>
                </c:pt>
                <c:pt idx="73">
                  <c:v>2.2000000000000002</c:v>
                </c:pt>
                <c:pt idx="74">
                  <c:v>1.9</c:v>
                </c:pt>
                <c:pt idx="75">
                  <c:v>0.9</c:v>
                </c:pt>
                <c:pt idx="76">
                  <c:v>0.2</c:v>
                </c:pt>
                <c:pt idx="77">
                  <c:v>-0.8</c:v>
                </c:pt>
                <c:pt idx="78">
                  <c:v>-4.0999999999999996</c:v>
                </c:pt>
                <c:pt idx="79">
                  <c:v>0.2</c:v>
                </c:pt>
                <c:pt idx="80">
                  <c:v>0.8</c:v>
                </c:pt>
                <c:pt idx="81">
                  <c:v>2.8</c:v>
                </c:pt>
                <c:pt idx="82">
                  <c:v>3.7</c:v>
                </c:pt>
                <c:pt idx="83">
                  <c:v>5.9</c:v>
                </c:pt>
                <c:pt idx="84">
                  <c:v>8.1999999999999993</c:v>
                </c:pt>
                <c:pt idx="85">
                  <c:v>6.1</c:v>
                </c:pt>
                <c:pt idx="86">
                  <c:v>4.8</c:v>
                </c:pt>
                <c:pt idx="87">
                  <c:v>9.8000000000000007</c:v>
                </c:pt>
                <c:pt idx="88">
                  <c:v>11.6</c:v>
                </c:pt>
                <c:pt idx="89">
                  <c:v>12.8</c:v>
                </c:pt>
                <c:pt idx="90">
                  <c:v>13.1</c:v>
                </c:pt>
                <c:pt idx="91">
                  <c:v>5.9</c:v>
                </c:pt>
                <c:pt idx="92">
                  <c:v>3.2</c:v>
                </c:pt>
                <c:pt idx="93">
                  <c:v>2.8</c:v>
                </c:pt>
                <c:pt idx="94">
                  <c:v>3.5</c:v>
                </c:pt>
                <c:pt idx="95">
                  <c:v>-1</c:v>
                </c:pt>
                <c:pt idx="96">
                  <c:v>0.2</c:v>
                </c:pt>
                <c:pt idx="97">
                  <c:v>1</c:v>
                </c:pt>
                <c:pt idx="98">
                  <c:v>6.3</c:v>
                </c:pt>
                <c:pt idx="99">
                  <c:v>9</c:v>
                </c:pt>
                <c:pt idx="100">
                  <c:v>11</c:v>
                </c:pt>
                <c:pt idx="101">
                  <c:v>3.2</c:v>
                </c:pt>
                <c:pt idx="102">
                  <c:v>2.2000000000000002</c:v>
                </c:pt>
                <c:pt idx="103">
                  <c:v>2.2999999999999998</c:v>
                </c:pt>
                <c:pt idx="104">
                  <c:v>1.2</c:v>
                </c:pt>
                <c:pt idx="105">
                  <c:v>2.2999999999999998</c:v>
                </c:pt>
                <c:pt idx="106">
                  <c:v>3.2</c:v>
                </c:pt>
                <c:pt idx="107">
                  <c:v>5.8</c:v>
                </c:pt>
                <c:pt idx="108">
                  <c:v>6.8</c:v>
                </c:pt>
                <c:pt idx="109">
                  <c:v>8.3000000000000007</c:v>
                </c:pt>
                <c:pt idx="110">
                  <c:v>8.6999999999999993</c:v>
                </c:pt>
                <c:pt idx="111">
                  <c:v>6.2</c:v>
                </c:pt>
                <c:pt idx="112">
                  <c:v>5.4</c:v>
                </c:pt>
                <c:pt idx="113">
                  <c:v>7.4</c:v>
                </c:pt>
                <c:pt idx="114">
                  <c:v>5.6</c:v>
                </c:pt>
                <c:pt idx="115">
                  <c:v>5.0999999999999996</c:v>
                </c:pt>
                <c:pt idx="116">
                  <c:v>6.7</c:v>
                </c:pt>
                <c:pt idx="117">
                  <c:v>10.8</c:v>
                </c:pt>
                <c:pt idx="118">
                  <c:v>12.4</c:v>
                </c:pt>
                <c:pt idx="119">
                  <c:v>11.7</c:v>
                </c:pt>
                <c:pt idx="120">
                  <c:v>10.199999999999999</c:v>
                </c:pt>
                <c:pt idx="121">
                  <c:v>6.6</c:v>
                </c:pt>
                <c:pt idx="122">
                  <c:v>5.9</c:v>
                </c:pt>
                <c:pt idx="123">
                  <c:v>11.8</c:v>
                </c:pt>
                <c:pt idx="124">
                  <c:v>7.3</c:v>
                </c:pt>
                <c:pt idx="125">
                  <c:v>7.7</c:v>
                </c:pt>
                <c:pt idx="126">
                  <c:v>6.3</c:v>
                </c:pt>
                <c:pt idx="127">
                  <c:v>8.1999999999999993</c:v>
                </c:pt>
                <c:pt idx="128">
                  <c:v>15.8</c:v>
                </c:pt>
                <c:pt idx="129">
                  <c:v>19</c:v>
                </c:pt>
                <c:pt idx="130">
                  <c:v>21</c:v>
                </c:pt>
                <c:pt idx="131">
                  <c:v>14.4</c:v>
                </c:pt>
                <c:pt idx="132">
                  <c:v>10.3</c:v>
                </c:pt>
                <c:pt idx="133">
                  <c:v>10</c:v>
                </c:pt>
                <c:pt idx="134">
                  <c:v>10.9</c:v>
                </c:pt>
                <c:pt idx="135">
                  <c:v>11.4</c:v>
                </c:pt>
                <c:pt idx="136">
                  <c:v>10.5</c:v>
                </c:pt>
                <c:pt idx="137">
                  <c:v>10.6</c:v>
                </c:pt>
                <c:pt idx="138">
                  <c:v>9.5</c:v>
                </c:pt>
                <c:pt idx="139">
                  <c:v>10.1</c:v>
                </c:pt>
                <c:pt idx="140">
                  <c:v>12.2</c:v>
                </c:pt>
                <c:pt idx="141">
                  <c:v>10.8</c:v>
                </c:pt>
                <c:pt idx="142">
                  <c:v>9.5</c:v>
                </c:pt>
                <c:pt idx="143">
                  <c:v>12</c:v>
                </c:pt>
                <c:pt idx="144">
                  <c:v>9.1</c:v>
                </c:pt>
                <c:pt idx="145">
                  <c:v>11.2</c:v>
                </c:pt>
                <c:pt idx="146">
                  <c:v>11</c:v>
                </c:pt>
                <c:pt idx="147">
                  <c:v>10.8</c:v>
                </c:pt>
                <c:pt idx="148">
                  <c:v>10.3</c:v>
                </c:pt>
                <c:pt idx="149">
                  <c:v>9.6</c:v>
                </c:pt>
                <c:pt idx="150">
                  <c:v>11.9</c:v>
                </c:pt>
                <c:pt idx="151">
                  <c:v>14.1</c:v>
                </c:pt>
                <c:pt idx="152">
                  <c:v>16.100000000000001</c:v>
                </c:pt>
                <c:pt idx="153">
                  <c:v>17.100000000000001</c:v>
                </c:pt>
                <c:pt idx="154">
                  <c:v>19.2</c:v>
                </c:pt>
                <c:pt idx="155">
                  <c:v>18.8</c:v>
                </c:pt>
                <c:pt idx="156">
                  <c:v>18.2</c:v>
                </c:pt>
                <c:pt idx="157">
                  <c:v>18.8</c:v>
                </c:pt>
                <c:pt idx="158">
                  <c:v>19.2</c:v>
                </c:pt>
                <c:pt idx="159">
                  <c:v>17.8</c:v>
                </c:pt>
                <c:pt idx="160">
                  <c:v>17</c:v>
                </c:pt>
                <c:pt idx="161">
                  <c:v>17.7</c:v>
                </c:pt>
                <c:pt idx="162">
                  <c:v>18.3</c:v>
                </c:pt>
                <c:pt idx="163">
                  <c:v>12.7</c:v>
                </c:pt>
                <c:pt idx="164">
                  <c:v>15.5</c:v>
                </c:pt>
                <c:pt idx="165">
                  <c:v>19.5</c:v>
                </c:pt>
                <c:pt idx="166">
                  <c:v>21.3</c:v>
                </c:pt>
                <c:pt idx="167">
                  <c:v>22.8</c:v>
                </c:pt>
                <c:pt idx="168">
                  <c:v>23.5</c:v>
                </c:pt>
                <c:pt idx="169">
                  <c:v>24.2</c:v>
                </c:pt>
                <c:pt idx="170">
                  <c:v>24.8</c:v>
                </c:pt>
                <c:pt idx="171">
                  <c:v>23.4</c:v>
                </c:pt>
                <c:pt idx="172">
                  <c:v>19.3</c:v>
                </c:pt>
                <c:pt idx="173">
                  <c:v>19</c:v>
                </c:pt>
                <c:pt idx="174">
                  <c:v>19.8</c:v>
                </c:pt>
                <c:pt idx="175">
                  <c:v>17.100000000000001</c:v>
                </c:pt>
                <c:pt idx="176">
                  <c:v>18</c:v>
                </c:pt>
                <c:pt idx="177">
                  <c:v>19.399999999999999</c:v>
                </c:pt>
                <c:pt idx="178">
                  <c:v>21.6</c:v>
                </c:pt>
                <c:pt idx="179">
                  <c:v>21</c:v>
                </c:pt>
                <c:pt idx="180">
                  <c:v>17.100000000000001</c:v>
                </c:pt>
                <c:pt idx="181">
                  <c:v>15.6</c:v>
                </c:pt>
                <c:pt idx="182">
                  <c:v>14.9</c:v>
                </c:pt>
                <c:pt idx="183">
                  <c:v>17</c:v>
                </c:pt>
                <c:pt idx="184">
                  <c:v>18.399999999999999</c:v>
                </c:pt>
                <c:pt idx="185">
                  <c:v>18.399999999999999</c:v>
                </c:pt>
                <c:pt idx="186">
                  <c:v>22.2</c:v>
                </c:pt>
                <c:pt idx="187">
                  <c:v>19.5</c:v>
                </c:pt>
                <c:pt idx="188">
                  <c:v>20.2</c:v>
                </c:pt>
                <c:pt idx="189">
                  <c:v>17.399999999999999</c:v>
                </c:pt>
                <c:pt idx="190">
                  <c:v>18.2</c:v>
                </c:pt>
                <c:pt idx="191">
                  <c:v>18.2</c:v>
                </c:pt>
                <c:pt idx="192">
                  <c:v>18.600000000000001</c:v>
                </c:pt>
                <c:pt idx="193">
                  <c:v>22.6</c:v>
                </c:pt>
                <c:pt idx="194">
                  <c:v>18.3</c:v>
                </c:pt>
                <c:pt idx="195">
                  <c:v>18.2</c:v>
                </c:pt>
                <c:pt idx="196">
                  <c:v>20.7</c:v>
                </c:pt>
                <c:pt idx="197">
                  <c:v>20.8</c:v>
                </c:pt>
                <c:pt idx="198">
                  <c:v>20.6</c:v>
                </c:pt>
                <c:pt idx="199">
                  <c:v>17.899999999999999</c:v>
                </c:pt>
                <c:pt idx="200">
                  <c:v>15.4</c:v>
                </c:pt>
                <c:pt idx="201">
                  <c:v>16.8</c:v>
                </c:pt>
                <c:pt idx="202">
                  <c:v>17.5</c:v>
                </c:pt>
                <c:pt idx="203">
                  <c:v>19.100000000000001</c:v>
                </c:pt>
                <c:pt idx="204">
                  <c:v>21.2</c:v>
                </c:pt>
                <c:pt idx="205">
                  <c:v>20.399999999999999</c:v>
                </c:pt>
                <c:pt idx="206">
                  <c:v>20.8</c:v>
                </c:pt>
                <c:pt idx="207">
                  <c:v>21.3</c:v>
                </c:pt>
                <c:pt idx="208">
                  <c:v>19.600000000000001</c:v>
                </c:pt>
                <c:pt idx="209">
                  <c:v>19.399999999999999</c:v>
                </c:pt>
                <c:pt idx="210">
                  <c:v>20.7</c:v>
                </c:pt>
                <c:pt idx="211">
                  <c:v>19.8</c:v>
                </c:pt>
                <c:pt idx="212">
                  <c:v>15.3</c:v>
                </c:pt>
                <c:pt idx="213">
                  <c:v>15.6</c:v>
                </c:pt>
                <c:pt idx="214">
                  <c:v>16.5</c:v>
                </c:pt>
                <c:pt idx="215">
                  <c:v>16.399999999999999</c:v>
                </c:pt>
                <c:pt idx="216">
                  <c:v>14.6</c:v>
                </c:pt>
                <c:pt idx="217">
                  <c:v>16.100000000000001</c:v>
                </c:pt>
                <c:pt idx="218">
                  <c:v>19.2</c:v>
                </c:pt>
                <c:pt idx="219">
                  <c:v>16.899999999999999</c:v>
                </c:pt>
                <c:pt idx="220">
                  <c:v>17.399999999999999</c:v>
                </c:pt>
                <c:pt idx="221">
                  <c:v>19.100000000000001</c:v>
                </c:pt>
                <c:pt idx="222">
                  <c:v>18.3</c:v>
                </c:pt>
                <c:pt idx="223">
                  <c:v>18.899999999999999</c:v>
                </c:pt>
                <c:pt idx="224">
                  <c:v>21.8</c:v>
                </c:pt>
                <c:pt idx="225">
                  <c:v>22</c:v>
                </c:pt>
                <c:pt idx="226">
                  <c:v>22.4</c:v>
                </c:pt>
                <c:pt idx="227">
                  <c:v>19.899999999999999</c:v>
                </c:pt>
                <c:pt idx="228">
                  <c:v>13.3</c:v>
                </c:pt>
                <c:pt idx="229">
                  <c:v>14.9</c:v>
                </c:pt>
                <c:pt idx="230">
                  <c:v>16.7</c:v>
                </c:pt>
                <c:pt idx="231">
                  <c:v>16.8</c:v>
                </c:pt>
                <c:pt idx="232">
                  <c:v>17.2</c:v>
                </c:pt>
                <c:pt idx="233">
                  <c:v>17.600000000000001</c:v>
                </c:pt>
                <c:pt idx="234">
                  <c:v>15.5</c:v>
                </c:pt>
                <c:pt idx="235">
                  <c:v>12.9</c:v>
                </c:pt>
                <c:pt idx="236">
                  <c:v>13.7</c:v>
                </c:pt>
                <c:pt idx="237">
                  <c:v>12.6</c:v>
                </c:pt>
                <c:pt idx="238">
                  <c:v>11.9</c:v>
                </c:pt>
                <c:pt idx="239">
                  <c:v>12.1</c:v>
                </c:pt>
                <c:pt idx="240">
                  <c:v>12.7</c:v>
                </c:pt>
                <c:pt idx="241">
                  <c:v>12.9</c:v>
                </c:pt>
                <c:pt idx="242">
                  <c:v>13.7</c:v>
                </c:pt>
                <c:pt idx="243">
                  <c:v>14</c:v>
                </c:pt>
                <c:pt idx="244">
                  <c:v>14</c:v>
                </c:pt>
                <c:pt idx="245">
                  <c:v>14.7</c:v>
                </c:pt>
                <c:pt idx="246">
                  <c:v>15.4</c:v>
                </c:pt>
                <c:pt idx="247">
                  <c:v>14.8</c:v>
                </c:pt>
                <c:pt idx="248">
                  <c:v>14.7</c:v>
                </c:pt>
                <c:pt idx="249">
                  <c:v>15.3</c:v>
                </c:pt>
                <c:pt idx="250">
                  <c:v>16</c:v>
                </c:pt>
                <c:pt idx="251">
                  <c:v>17</c:v>
                </c:pt>
                <c:pt idx="252">
                  <c:v>17</c:v>
                </c:pt>
                <c:pt idx="253">
                  <c:v>16.7</c:v>
                </c:pt>
                <c:pt idx="254">
                  <c:v>16.8</c:v>
                </c:pt>
                <c:pt idx="255">
                  <c:v>15.9</c:v>
                </c:pt>
                <c:pt idx="256">
                  <c:v>16.3</c:v>
                </c:pt>
                <c:pt idx="257">
                  <c:v>18.100000000000001</c:v>
                </c:pt>
                <c:pt idx="258">
                  <c:v>17.3</c:v>
                </c:pt>
                <c:pt idx="259">
                  <c:v>13.6</c:v>
                </c:pt>
                <c:pt idx="260">
                  <c:v>12.7</c:v>
                </c:pt>
                <c:pt idx="261">
                  <c:v>10.199999999999999</c:v>
                </c:pt>
                <c:pt idx="262">
                  <c:v>9.9</c:v>
                </c:pt>
                <c:pt idx="263">
                  <c:v>10.199999999999999</c:v>
                </c:pt>
                <c:pt idx="264">
                  <c:v>10.1</c:v>
                </c:pt>
                <c:pt idx="265">
                  <c:v>14.4</c:v>
                </c:pt>
                <c:pt idx="266">
                  <c:v>14.4</c:v>
                </c:pt>
                <c:pt idx="267">
                  <c:v>14.6</c:v>
                </c:pt>
                <c:pt idx="268">
                  <c:v>15.6</c:v>
                </c:pt>
                <c:pt idx="269">
                  <c:v>15.5</c:v>
                </c:pt>
                <c:pt idx="270">
                  <c:v>14.7</c:v>
                </c:pt>
                <c:pt idx="271">
                  <c:v>12.7</c:v>
                </c:pt>
                <c:pt idx="272">
                  <c:v>8.6</c:v>
                </c:pt>
                <c:pt idx="273">
                  <c:v>9.6999999999999993</c:v>
                </c:pt>
                <c:pt idx="274">
                  <c:v>12.8</c:v>
                </c:pt>
                <c:pt idx="275">
                  <c:v>13</c:v>
                </c:pt>
                <c:pt idx="276">
                  <c:v>13.4</c:v>
                </c:pt>
                <c:pt idx="277">
                  <c:v>15.8</c:v>
                </c:pt>
                <c:pt idx="278">
                  <c:v>10.7</c:v>
                </c:pt>
                <c:pt idx="279">
                  <c:v>10.9</c:v>
                </c:pt>
                <c:pt idx="280">
                  <c:v>8.6999999999999993</c:v>
                </c:pt>
                <c:pt idx="281">
                  <c:v>5.5</c:v>
                </c:pt>
                <c:pt idx="282">
                  <c:v>4.5999999999999996</c:v>
                </c:pt>
                <c:pt idx="283">
                  <c:v>6.7</c:v>
                </c:pt>
                <c:pt idx="284">
                  <c:v>6.9</c:v>
                </c:pt>
                <c:pt idx="285">
                  <c:v>4.2</c:v>
                </c:pt>
                <c:pt idx="286">
                  <c:v>6.6</c:v>
                </c:pt>
                <c:pt idx="287">
                  <c:v>9.6</c:v>
                </c:pt>
                <c:pt idx="288">
                  <c:v>5.4</c:v>
                </c:pt>
                <c:pt idx="289">
                  <c:v>5.8</c:v>
                </c:pt>
                <c:pt idx="290">
                  <c:v>7.3</c:v>
                </c:pt>
                <c:pt idx="291">
                  <c:v>10.199999999999999</c:v>
                </c:pt>
                <c:pt idx="292">
                  <c:v>13.8</c:v>
                </c:pt>
                <c:pt idx="293">
                  <c:v>10.6</c:v>
                </c:pt>
                <c:pt idx="294">
                  <c:v>7.1</c:v>
                </c:pt>
                <c:pt idx="295">
                  <c:v>4.0999999999999996</c:v>
                </c:pt>
                <c:pt idx="296">
                  <c:v>3.5</c:v>
                </c:pt>
                <c:pt idx="297">
                  <c:v>4.8</c:v>
                </c:pt>
                <c:pt idx="298">
                  <c:v>5.9</c:v>
                </c:pt>
                <c:pt idx="299">
                  <c:v>6.2</c:v>
                </c:pt>
                <c:pt idx="300">
                  <c:v>6.2</c:v>
                </c:pt>
                <c:pt idx="301">
                  <c:v>7</c:v>
                </c:pt>
                <c:pt idx="302">
                  <c:v>8.1</c:v>
                </c:pt>
                <c:pt idx="303">
                  <c:v>8.4</c:v>
                </c:pt>
                <c:pt idx="304">
                  <c:v>7.7</c:v>
                </c:pt>
                <c:pt idx="305">
                  <c:v>6.2</c:v>
                </c:pt>
                <c:pt idx="306">
                  <c:v>6.6</c:v>
                </c:pt>
                <c:pt idx="307">
                  <c:v>7.1</c:v>
                </c:pt>
                <c:pt idx="308">
                  <c:v>5.0999999999999996</c:v>
                </c:pt>
                <c:pt idx="309">
                  <c:v>3.7</c:v>
                </c:pt>
                <c:pt idx="310">
                  <c:v>4.9000000000000004</c:v>
                </c:pt>
                <c:pt idx="311">
                  <c:v>5.5</c:v>
                </c:pt>
                <c:pt idx="312">
                  <c:v>4.0999999999999996</c:v>
                </c:pt>
                <c:pt idx="313">
                  <c:v>4.3</c:v>
                </c:pt>
                <c:pt idx="314">
                  <c:v>3.7</c:v>
                </c:pt>
                <c:pt idx="315">
                  <c:v>3</c:v>
                </c:pt>
                <c:pt idx="316">
                  <c:v>3.2</c:v>
                </c:pt>
                <c:pt idx="317">
                  <c:v>4.5999999999999996</c:v>
                </c:pt>
                <c:pt idx="318">
                  <c:v>3.9</c:v>
                </c:pt>
                <c:pt idx="319">
                  <c:v>4.9000000000000004</c:v>
                </c:pt>
                <c:pt idx="320">
                  <c:v>4</c:v>
                </c:pt>
                <c:pt idx="321">
                  <c:v>5.5</c:v>
                </c:pt>
                <c:pt idx="322">
                  <c:v>7.2</c:v>
                </c:pt>
                <c:pt idx="323">
                  <c:v>7.3</c:v>
                </c:pt>
                <c:pt idx="324">
                  <c:v>4</c:v>
                </c:pt>
                <c:pt idx="325">
                  <c:v>3.3</c:v>
                </c:pt>
                <c:pt idx="326">
                  <c:v>1.2</c:v>
                </c:pt>
                <c:pt idx="327">
                  <c:v>1.9</c:v>
                </c:pt>
                <c:pt idx="328">
                  <c:v>0.9</c:v>
                </c:pt>
                <c:pt idx="329">
                  <c:v>0.1</c:v>
                </c:pt>
                <c:pt idx="330">
                  <c:v>0.2</c:v>
                </c:pt>
                <c:pt idx="331">
                  <c:v>-0.4</c:v>
                </c:pt>
                <c:pt idx="332">
                  <c:v>-0.5</c:v>
                </c:pt>
                <c:pt idx="333">
                  <c:v>1.1000000000000001</c:v>
                </c:pt>
                <c:pt idx="334">
                  <c:v>4.5999999999999996</c:v>
                </c:pt>
                <c:pt idx="335">
                  <c:v>2.4</c:v>
                </c:pt>
                <c:pt idx="336">
                  <c:v>-1.7</c:v>
                </c:pt>
                <c:pt idx="337">
                  <c:v>-0.5</c:v>
                </c:pt>
                <c:pt idx="338">
                  <c:v>0.4</c:v>
                </c:pt>
                <c:pt idx="339">
                  <c:v>-0.7</c:v>
                </c:pt>
                <c:pt idx="340">
                  <c:v>-1.1000000000000001</c:v>
                </c:pt>
                <c:pt idx="341">
                  <c:v>-1.5</c:v>
                </c:pt>
                <c:pt idx="342">
                  <c:v>-0.9</c:v>
                </c:pt>
                <c:pt idx="343">
                  <c:v>-1.1000000000000001</c:v>
                </c:pt>
                <c:pt idx="344">
                  <c:v>-0.9</c:v>
                </c:pt>
                <c:pt idx="345">
                  <c:v>-1.1000000000000001</c:v>
                </c:pt>
                <c:pt idx="346">
                  <c:v>1.9</c:v>
                </c:pt>
                <c:pt idx="347">
                  <c:v>2.7</c:v>
                </c:pt>
                <c:pt idx="348">
                  <c:v>3.6</c:v>
                </c:pt>
                <c:pt idx="349">
                  <c:v>4.8</c:v>
                </c:pt>
                <c:pt idx="350">
                  <c:v>2.7</c:v>
                </c:pt>
                <c:pt idx="351">
                  <c:v>2.4</c:v>
                </c:pt>
                <c:pt idx="352">
                  <c:v>3.6</c:v>
                </c:pt>
                <c:pt idx="353">
                  <c:v>-0.5</c:v>
                </c:pt>
                <c:pt idx="354">
                  <c:v>-2.5</c:v>
                </c:pt>
                <c:pt idx="355">
                  <c:v>-5.2</c:v>
                </c:pt>
                <c:pt idx="356">
                  <c:v>-2.9</c:v>
                </c:pt>
                <c:pt idx="357">
                  <c:v>4.8</c:v>
                </c:pt>
                <c:pt idx="358">
                  <c:v>-3.7</c:v>
                </c:pt>
                <c:pt idx="359">
                  <c:v>-6.5</c:v>
                </c:pt>
                <c:pt idx="360">
                  <c:v>-2.7</c:v>
                </c:pt>
                <c:pt idx="361">
                  <c:v>-0.5</c:v>
                </c:pt>
                <c:pt idx="362">
                  <c:v>2.2999999999999998</c:v>
                </c:pt>
                <c:pt idx="363" formatCode="General">
                  <c:v>6.7</c:v>
                </c:pt>
                <c:pt idx="364" formatCode="General">
                  <c:v>9.1999999999999993</c:v>
                </c:pt>
                <c:pt idx="365">
                  <c:v>8.2994520547945161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B-4524-BDCF-6311744C5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838080"/>
        <c:axId val="169835904"/>
      </c:lineChart>
      <c:dateAx>
        <c:axId val="169832448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833984"/>
        <c:crosses val="autoZero"/>
        <c:auto val="1"/>
        <c:lblOffset val="100"/>
        <c:baseTimeUnit val="days"/>
        <c:majorUnit val="1"/>
        <c:majorTimeUnit val="months"/>
      </c:dateAx>
      <c:valAx>
        <c:axId val="169833984"/>
        <c:scaling>
          <c:orientation val="minMax"/>
          <c:max val="6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spotřeba plynu (mil.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5.663430420711973E-4"/>
              <c:y val="0.368757374364901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832448"/>
        <c:crosses val="autoZero"/>
        <c:crossBetween val="between"/>
        <c:majorUnit val="5"/>
      </c:valAx>
      <c:valAx>
        <c:axId val="169835904"/>
        <c:scaling>
          <c:orientation val="minMax"/>
          <c:max val="28"/>
          <c:min val="-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průměrná teplota (°C)</a:t>
                </a:r>
              </a:p>
            </c:rich>
          </c:tx>
          <c:layout>
            <c:manualLayout>
              <c:xMode val="edge"/>
              <c:yMode val="edge"/>
              <c:x val="0.96585250872767114"/>
              <c:y val="0.322950528546317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838080"/>
        <c:crosses val="max"/>
        <c:crossBetween val="between"/>
        <c:majorUnit val="4"/>
      </c:valAx>
      <c:dateAx>
        <c:axId val="169838080"/>
        <c:scaling>
          <c:orientation val="minMax"/>
        </c:scaling>
        <c:delete val="1"/>
        <c:axPos val="b"/>
        <c:numFmt formatCode="d/m;@" sourceLinked="1"/>
        <c:majorTickMark val="out"/>
        <c:minorTickMark val="none"/>
        <c:tickLblPos val="nextTo"/>
        <c:crossAx val="169835904"/>
        <c:crosses val="autoZero"/>
        <c:auto val="1"/>
        <c:lblOffset val="100"/>
        <c:baseTimeUnit val="day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202274099507508E-3"/>
          <c:y val="0.93526240699270391"/>
          <c:w val="0.29543016033886854"/>
          <c:h val="5.7107728502557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rgbClr val="1A3366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chemeClr val="tx2"/>
                </a:solidFill>
              </a:rPr>
              <a:t>Meziroční porovnání m</a:t>
            </a:r>
            <a:r>
              <a:rPr lang="en-US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aximální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ch</a:t>
            </a:r>
            <a:r>
              <a:rPr lang="en-US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 denní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ch</a:t>
            </a:r>
            <a:r>
              <a:rPr lang="en-US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 spotřeb plynu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 (mil. m</a:t>
            </a:r>
            <a:r>
              <a:rPr lang="cs-CZ" sz="1000" b="1" i="0" u="none" strike="noStrike" kern="1200" baseline="30000">
                <a:solidFill>
                  <a:schemeClr val="tx2"/>
                </a:solidFill>
                <a:latin typeface="+mn-lt"/>
                <a:ea typeface="+mn-ea"/>
                <a:cs typeface="+mn-cs"/>
              </a:rPr>
              <a:t>3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)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rgbClr val="1A3366"/>
                </a:solidFill>
              </a:defRPr>
            </a:pPr>
            <a:endParaRPr lang="en-US" sz="1000" b="1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2.2080893734437042E-3"/>
          <c:y val="3.660501739608127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kern="1200" baseline="0">
              <a:solidFill>
                <a:srgbClr val="1A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5.0679049734167841E-2"/>
          <c:y val="0.12569187572483673"/>
          <c:w val="0.90536263095318215"/>
          <c:h val="0.685469083806384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'6.5'!$K$24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'6.5'!$I$25:$I$36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'6.5'!$K$25:$K$36</c:f>
              <c:numCache>
                <c:formatCode>0.000</c:formatCode>
                <c:ptCount val="12"/>
                <c:pt idx="0">
                  <c:v>43.782719568461033</c:v>
                </c:pt>
                <c:pt idx="1">
                  <c:v>40.802634844075207</c:v>
                </c:pt>
                <c:pt idx="2">
                  <c:v>35.453473215375311</c:v>
                </c:pt>
                <c:pt idx="3">
                  <c:v>32.9347996968567</c:v>
                </c:pt>
                <c:pt idx="4">
                  <c:v>21.439039175947958</c:v>
                </c:pt>
                <c:pt idx="5">
                  <c:v>16.178515916953959</c:v>
                </c:pt>
                <c:pt idx="6">
                  <c:v>15.07466750678574</c:v>
                </c:pt>
                <c:pt idx="7">
                  <c:v>15.061868201830451</c:v>
                </c:pt>
                <c:pt idx="8">
                  <c:v>22.776439369566955</c:v>
                </c:pt>
                <c:pt idx="9">
                  <c:v>29.557108860021408</c:v>
                </c:pt>
                <c:pt idx="10">
                  <c:v>43.840739588595696</c:v>
                </c:pt>
                <c:pt idx="11">
                  <c:v>47.306818891744392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75-47C3-9362-3DFE3339FE28}"/>
            </c:ext>
          </c:extLst>
        </c:ser>
        <c:ser>
          <c:idx val="0"/>
          <c:order val="1"/>
          <c:tx>
            <c:strRef>
              <c:f>'6.5'!$J$24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'6.5'!$I$25:$I$36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'6.5'!$J$25:$J$36</c:f>
              <c:numCache>
                <c:formatCode>0.000</c:formatCode>
                <c:ptCount val="12"/>
                <c:pt idx="0">
                  <c:v>49.722653080462138</c:v>
                </c:pt>
                <c:pt idx="1">
                  <c:v>55.065441922179161</c:v>
                </c:pt>
                <c:pt idx="2">
                  <c:v>42.397191034612071</c:v>
                </c:pt>
                <c:pt idx="3">
                  <c:v>38.273835092326976</c:v>
                </c:pt>
                <c:pt idx="4">
                  <c:v>27.655073905846429</c:v>
                </c:pt>
                <c:pt idx="5">
                  <c:v>17.062632156671025</c:v>
                </c:pt>
                <c:pt idx="6">
                  <c:v>15.030259164954767</c:v>
                </c:pt>
                <c:pt idx="7">
                  <c:v>15.183027788945203</c:v>
                </c:pt>
                <c:pt idx="8">
                  <c:v>19.401016375010219</c:v>
                </c:pt>
                <c:pt idx="9">
                  <c:v>29.233129831784442</c:v>
                </c:pt>
                <c:pt idx="10">
                  <c:v>40.802580146211731</c:v>
                </c:pt>
                <c:pt idx="11">
                  <c:v>42.775799426258601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75-47C3-9362-3DFE3339F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9868288"/>
        <c:axId val="170930944"/>
      </c:barChart>
      <c:catAx>
        <c:axId val="169868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930944"/>
        <c:crosses val="autoZero"/>
        <c:auto val="1"/>
        <c:lblAlgn val="ctr"/>
        <c:lblOffset val="100"/>
        <c:noMultiLvlLbl val="0"/>
      </c:catAx>
      <c:valAx>
        <c:axId val="170930944"/>
        <c:scaling>
          <c:orientation val="minMax"/>
          <c:max val="6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868288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618233618233815E-3"/>
          <c:y val="0.93035127876457302"/>
          <c:w val="0.19831796666442336"/>
          <c:h val="5.802081425868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112946370696"/>
          <c:y val="2.3141571173067237E-2"/>
          <c:w val="0.84401698424051796"/>
          <c:h val="0.78842411598317097"/>
        </c:manualLayout>
      </c:layout>
      <c:lineChart>
        <c:grouping val="standard"/>
        <c:varyColors val="0"/>
        <c:ser>
          <c:idx val="0"/>
          <c:order val="0"/>
          <c:tx>
            <c:strRef>
              <c:f>'6.6'!$H$46</c:f>
              <c:strCache>
                <c:ptCount val="1"/>
                <c:pt idx="0">
                  <c:v>±1,0°C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'6.6'!$G$47:$G$56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'6.6'!$H$47:$H$56</c:f>
              <c:numCache>
                <c:formatCode>0.000</c:formatCode>
                <c:ptCount val="10"/>
                <c:pt idx="0">
                  <c:v>1.4360397751045459</c:v>
                </c:pt>
                <c:pt idx="1">
                  <c:v>1.5188402486761607</c:v>
                </c:pt>
                <c:pt idx="2">
                  <c:v>1.562740852404906</c:v>
                </c:pt>
                <c:pt idx="3">
                  <c:v>1.3110234890123738</c:v>
                </c:pt>
                <c:pt idx="4">
                  <c:v>1.2362613856031661</c:v>
                </c:pt>
                <c:pt idx="5">
                  <c:v>1.5155658384541011</c:v>
                </c:pt>
                <c:pt idx="6">
                  <c:v>1.4656444905275772</c:v>
                </c:pt>
                <c:pt idx="7">
                  <c:v>1.3011590525315615</c:v>
                </c:pt>
                <c:pt idx="8">
                  <c:v>1.3636592140842247</c:v>
                </c:pt>
                <c:pt idx="9">
                  <c:v>1.5122630492900766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9-487F-B847-3D72762A5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916672"/>
        <c:axId val="170536960"/>
      </c:lineChart>
      <c:catAx>
        <c:axId val="16991667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0536960"/>
        <c:crosses val="autoZero"/>
        <c:auto val="1"/>
        <c:lblAlgn val="ctr"/>
        <c:lblOffset val="100"/>
        <c:noMultiLvlLbl val="0"/>
      </c:catAx>
      <c:valAx>
        <c:axId val="170536960"/>
        <c:scaling>
          <c:orientation val="minMax"/>
          <c:max val="1.7"/>
          <c:min val="1.1000000000000001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69916672"/>
        <c:crosses val="autoZero"/>
        <c:crossBetween val="midCat"/>
        <c:majorUnit val="0.1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3.3013377045933586E-3"/>
          <c:y val="0.8767955141970889"/>
          <c:w val="0.17165944526772325"/>
          <c:h val="0.1232046920060918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rgbClr val="1A3366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chemeClr val="tx2"/>
                </a:solidFill>
              </a:rPr>
              <a:t>Denní teplotní </a:t>
            </a:r>
            <a:r>
              <a:rPr lang="en-US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gradient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 (</a:t>
            </a:r>
            <a:r>
              <a:rPr lang="en-US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mil. m</a:t>
            </a:r>
            <a:r>
              <a:rPr lang="en-US" sz="1000" b="1" i="0" u="none" strike="noStrike" kern="1200" baseline="30000">
                <a:solidFill>
                  <a:schemeClr val="tx2"/>
                </a:solidFill>
                <a:latin typeface="+mn-lt"/>
                <a:ea typeface="+mn-ea"/>
                <a:cs typeface="+mn-cs"/>
              </a:rPr>
              <a:t>3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)</a:t>
            </a:r>
            <a:endParaRPr lang="en-US"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182206146433954E-2"/>
          <c:y val="7.8968029748267721E-2"/>
          <c:w val="0.92459336823506055"/>
          <c:h val="0.78369513787539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'6.6'!$C$24</c:f>
              <c:strCache>
                <c:ptCount val="1"/>
                <c:pt idx="0">
                  <c:v>Aktuální DTG</c:v>
                </c:pt>
              </c:strCache>
            </c:strRef>
          </c:tx>
          <c:spPr>
            <a:solidFill>
              <a:srgbClr val="1A3366"/>
            </a:solidFill>
            <a:ln>
              <a:noFill/>
            </a:ln>
          </c:spPr>
          <c:invertIfNegative val="0"/>
          <c:cat>
            <c:strRef>
              <c:f>'6.6'!$B$25:$B$36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'6.6'!$C$25:$C$36</c:f>
              <c:numCache>
                <c:formatCode>0.000</c:formatCode>
                <c:ptCount val="12"/>
                <c:pt idx="0">
                  <c:v>1.2812263767487648</c:v>
                </c:pt>
                <c:pt idx="1">
                  <c:v>1.2387892266291747</c:v>
                </c:pt>
                <c:pt idx="2">
                  <c:v>1.2553443320121298</c:v>
                </c:pt>
                <c:pt idx="3">
                  <c:v>1.283086476137997</c:v>
                </c:pt>
                <c:pt idx="4">
                  <c:v>0.7818649642760257</c:v>
                </c:pt>
                <c:pt idx="5">
                  <c:v>0.10086936554177758</c:v>
                </c:pt>
                <c:pt idx="6">
                  <c:v>0.2684450506815777</c:v>
                </c:pt>
                <c:pt idx="7">
                  <c:v>0.28959443498239346</c:v>
                </c:pt>
                <c:pt idx="8">
                  <c:v>0.57070329704675793</c:v>
                </c:pt>
                <c:pt idx="9">
                  <c:v>1.1001957317054909</c:v>
                </c:pt>
                <c:pt idx="10">
                  <c:v>1.5122630492900766</c:v>
                </c:pt>
                <c:pt idx="11">
                  <c:v>0.96877932485027307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D-4D09-B194-DBC122F21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0575744"/>
        <c:axId val="170577280"/>
      </c:barChart>
      <c:lineChart>
        <c:grouping val="standard"/>
        <c:varyColors val="0"/>
        <c:ser>
          <c:idx val="1"/>
          <c:order val="1"/>
          <c:tx>
            <c:strRef>
              <c:f>'6.6'!$D$24</c:f>
              <c:strCache>
                <c:ptCount val="1"/>
                <c:pt idx="0">
                  <c:v>Dlouhodobý DTG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'6.6'!$B$25:$B$36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'6.6'!$D$25:$D$36</c:f>
              <c:numCache>
                <c:formatCode>0.000</c:formatCode>
                <c:ptCount val="12"/>
                <c:pt idx="0">
                  <c:v>1.1176920501602807</c:v>
                </c:pt>
                <c:pt idx="1">
                  <c:v>1.2997109564576113</c:v>
                </c:pt>
                <c:pt idx="2">
                  <c:v>1.1613046914628353</c:v>
                </c:pt>
                <c:pt idx="3">
                  <c:v>1.1414439773814924</c:v>
                </c:pt>
                <c:pt idx="4">
                  <c:v>0.65760672977576184</c:v>
                </c:pt>
                <c:pt idx="5">
                  <c:v>0.1132652327999754</c:v>
                </c:pt>
                <c:pt idx="6">
                  <c:v>0.16325668897170811</c:v>
                </c:pt>
                <c:pt idx="7">
                  <c:v>0.13680439188494015</c:v>
                </c:pt>
                <c:pt idx="8">
                  <c:v>0.7154405644834686</c:v>
                </c:pt>
                <c:pt idx="9">
                  <c:v>1.0901877400314579</c:v>
                </c:pt>
                <c:pt idx="10">
                  <c:v>1.3137399158575895</c:v>
                </c:pt>
                <c:pt idx="11">
                  <c:v>1.0413849079708517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D-4D09-B194-DBC122F21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75744"/>
        <c:axId val="170577280"/>
      </c:lineChart>
      <c:catAx>
        <c:axId val="17057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0577280"/>
        <c:crosses val="autoZero"/>
        <c:auto val="1"/>
        <c:lblAlgn val="ctr"/>
        <c:lblOffset val="100"/>
        <c:noMultiLvlLbl val="0"/>
      </c:catAx>
      <c:valAx>
        <c:axId val="170577280"/>
        <c:scaling>
          <c:orientation val="minMax"/>
          <c:min val="0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70575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292329106952398"/>
          <c:w val="0.36220814152725639"/>
          <c:h val="7.555066840366440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2.7854524027759592E-2"/>
          <c:w val="0.87608644020362003"/>
          <c:h val="0.87603765588046612"/>
        </c:manualLayout>
      </c:layout>
      <c:lineChart>
        <c:grouping val="standard"/>
        <c:varyColors val="0"/>
        <c:ser>
          <c:idx val="0"/>
          <c:order val="0"/>
          <c:tx>
            <c:strRef>
              <c:f>'3.1'!$R$5</c:f>
              <c:strCache>
                <c:ptCount val="1"/>
                <c:pt idx="0">
                  <c:v>Výroba plynu v ČR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'3.1'!$M$6:$M$375</c:f>
              <c:numCache>
                <c:formatCode>d/m;@</c:formatCode>
                <c:ptCount val="370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7">
                  <c:v>44240</c:v>
                </c:pt>
                <c:pt idx="48">
                  <c:v>44241</c:v>
                </c:pt>
                <c:pt idx="49">
                  <c:v>44242</c:v>
                </c:pt>
                <c:pt idx="50">
                  <c:v>44243</c:v>
                </c:pt>
                <c:pt idx="51">
                  <c:v>44244</c:v>
                </c:pt>
                <c:pt idx="52">
                  <c:v>44245</c:v>
                </c:pt>
                <c:pt idx="53">
                  <c:v>44246</c:v>
                </c:pt>
                <c:pt idx="54">
                  <c:v>44247</c:v>
                </c:pt>
                <c:pt idx="55">
                  <c:v>44248</c:v>
                </c:pt>
                <c:pt idx="56">
                  <c:v>44249</c:v>
                </c:pt>
                <c:pt idx="57">
                  <c:v>44250</c:v>
                </c:pt>
                <c:pt idx="58">
                  <c:v>44251</c:v>
                </c:pt>
                <c:pt idx="59">
                  <c:v>44252</c:v>
                </c:pt>
                <c:pt idx="60">
                  <c:v>44253</c:v>
                </c:pt>
                <c:pt idx="61">
                  <c:v>44254</c:v>
                </c:pt>
                <c:pt idx="62">
                  <c:v>44255</c:v>
                </c:pt>
                <c:pt idx="63">
                  <c:v>44256</c:v>
                </c:pt>
                <c:pt idx="64">
                  <c:v>44257</c:v>
                </c:pt>
                <c:pt idx="65">
                  <c:v>44258</c:v>
                </c:pt>
                <c:pt idx="66">
                  <c:v>44259</c:v>
                </c:pt>
                <c:pt idx="67">
                  <c:v>44260</c:v>
                </c:pt>
                <c:pt idx="68">
                  <c:v>44261</c:v>
                </c:pt>
                <c:pt idx="69">
                  <c:v>44262</c:v>
                </c:pt>
                <c:pt idx="70">
                  <c:v>44263</c:v>
                </c:pt>
                <c:pt idx="71">
                  <c:v>44264</c:v>
                </c:pt>
                <c:pt idx="72">
                  <c:v>44265</c:v>
                </c:pt>
                <c:pt idx="73">
                  <c:v>44266</c:v>
                </c:pt>
                <c:pt idx="74">
                  <c:v>44267</c:v>
                </c:pt>
                <c:pt idx="75">
                  <c:v>44268</c:v>
                </c:pt>
                <c:pt idx="76">
                  <c:v>44269</c:v>
                </c:pt>
                <c:pt idx="77">
                  <c:v>44270</c:v>
                </c:pt>
                <c:pt idx="78">
                  <c:v>44271</c:v>
                </c:pt>
                <c:pt idx="79">
                  <c:v>44272</c:v>
                </c:pt>
                <c:pt idx="80">
                  <c:v>44273</c:v>
                </c:pt>
                <c:pt idx="81">
                  <c:v>44274</c:v>
                </c:pt>
                <c:pt idx="82">
                  <c:v>44275</c:v>
                </c:pt>
                <c:pt idx="83">
                  <c:v>44276</c:v>
                </c:pt>
                <c:pt idx="84">
                  <c:v>44277</c:v>
                </c:pt>
                <c:pt idx="85">
                  <c:v>44278</c:v>
                </c:pt>
                <c:pt idx="86">
                  <c:v>44279</c:v>
                </c:pt>
                <c:pt idx="87">
                  <c:v>44280</c:v>
                </c:pt>
                <c:pt idx="88">
                  <c:v>44281</c:v>
                </c:pt>
                <c:pt idx="89">
                  <c:v>44282</c:v>
                </c:pt>
                <c:pt idx="90">
                  <c:v>44283</c:v>
                </c:pt>
                <c:pt idx="91">
                  <c:v>44284</c:v>
                </c:pt>
                <c:pt idx="92">
                  <c:v>44285</c:v>
                </c:pt>
                <c:pt idx="93">
                  <c:v>44286</c:v>
                </c:pt>
                <c:pt idx="94">
                  <c:v>44287</c:v>
                </c:pt>
                <c:pt idx="95">
                  <c:v>44288</c:v>
                </c:pt>
                <c:pt idx="96">
                  <c:v>44289</c:v>
                </c:pt>
                <c:pt idx="97">
                  <c:v>44290</c:v>
                </c:pt>
                <c:pt idx="98">
                  <c:v>44291</c:v>
                </c:pt>
                <c:pt idx="99">
                  <c:v>44292</c:v>
                </c:pt>
                <c:pt idx="100">
                  <c:v>44293</c:v>
                </c:pt>
                <c:pt idx="101">
                  <c:v>44294</c:v>
                </c:pt>
                <c:pt idx="102">
                  <c:v>44295</c:v>
                </c:pt>
                <c:pt idx="103">
                  <c:v>44296</c:v>
                </c:pt>
                <c:pt idx="104">
                  <c:v>44297</c:v>
                </c:pt>
                <c:pt idx="105">
                  <c:v>44298</c:v>
                </c:pt>
                <c:pt idx="106">
                  <c:v>44299</c:v>
                </c:pt>
                <c:pt idx="107">
                  <c:v>44300</c:v>
                </c:pt>
                <c:pt idx="108">
                  <c:v>44301</c:v>
                </c:pt>
                <c:pt idx="109">
                  <c:v>44302</c:v>
                </c:pt>
                <c:pt idx="110">
                  <c:v>44303</c:v>
                </c:pt>
                <c:pt idx="111">
                  <c:v>44304</c:v>
                </c:pt>
                <c:pt idx="112">
                  <c:v>44305</c:v>
                </c:pt>
                <c:pt idx="113">
                  <c:v>44306</c:v>
                </c:pt>
                <c:pt idx="114">
                  <c:v>44307</c:v>
                </c:pt>
                <c:pt idx="115">
                  <c:v>44308</c:v>
                </c:pt>
                <c:pt idx="116">
                  <c:v>44309</c:v>
                </c:pt>
                <c:pt idx="117">
                  <c:v>44310</c:v>
                </c:pt>
                <c:pt idx="118">
                  <c:v>44311</c:v>
                </c:pt>
                <c:pt idx="119">
                  <c:v>44312</c:v>
                </c:pt>
                <c:pt idx="120">
                  <c:v>44313</c:v>
                </c:pt>
                <c:pt idx="121">
                  <c:v>44314</c:v>
                </c:pt>
                <c:pt idx="122">
                  <c:v>44315</c:v>
                </c:pt>
                <c:pt idx="123">
                  <c:v>44316</c:v>
                </c:pt>
                <c:pt idx="124">
                  <c:v>44317</c:v>
                </c:pt>
                <c:pt idx="125">
                  <c:v>44318</c:v>
                </c:pt>
                <c:pt idx="126">
                  <c:v>44319</c:v>
                </c:pt>
                <c:pt idx="127">
                  <c:v>44320</c:v>
                </c:pt>
                <c:pt idx="128">
                  <c:v>44321</c:v>
                </c:pt>
                <c:pt idx="129">
                  <c:v>44322</c:v>
                </c:pt>
                <c:pt idx="130">
                  <c:v>44323</c:v>
                </c:pt>
                <c:pt idx="131">
                  <c:v>44324</c:v>
                </c:pt>
                <c:pt idx="132">
                  <c:v>44325</c:v>
                </c:pt>
                <c:pt idx="133">
                  <c:v>44326</c:v>
                </c:pt>
                <c:pt idx="134">
                  <c:v>44327</c:v>
                </c:pt>
                <c:pt idx="135">
                  <c:v>44328</c:v>
                </c:pt>
                <c:pt idx="136">
                  <c:v>44329</c:v>
                </c:pt>
                <c:pt idx="137">
                  <c:v>44330</c:v>
                </c:pt>
                <c:pt idx="138">
                  <c:v>44331</c:v>
                </c:pt>
                <c:pt idx="139">
                  <c:v>44332</c:v>
                </c:pt>
                <c:pt idx="140">
                  <c:v>44333</c:v>
                </c:pt>
                <c:pt idx="141">
                  <c:v>44334</c:v>
                </c:pt>
                <c:pt idx="142">
                  <c:v>44335</c:v>
                </c:pt>
                <c:pt idx="143">
                  <c:v>44336</c:v>
                </c:pt>
                <c:pt idx="144">
                  <c:v>44337</c:v>
                </c:pt>
                <c:pt idx="145">
                  <c:v>44338</c:v>
                </c:pt>
                <c:pt idx="146">
                  <c:v>44339</c:v>
                </c:pt>
                <c:pt idx="147">
                  <c:v>44340</c:v>
                </c:pt>
                <c:pt idx="148">
                  <c:v>44341</c:v>
                </c:pt>
                <c:pt idx="149">
                  <c:v>44342</c:v>
                </c:pt>
                <c:pt idx="150">
                  <c:v>44343</c:v>
                </c:pt>
                <c:pt idx="151">
                  <c:v>44344</c:v>
                </c:pt>
                <c:pt idx="152">
                  <c:v>44345</c:v>
                </c:pt>
                <c:pt idx="153">
                  <c:v>44346</c:v>
                </c:pt>
                <c:pt idx="154">
                  <c:v>44347</c:v>
                </c:pt>
                <c:pt idx="155">
                  <c:v>44348</c:v>
                </c:pt>
                <c:pt idx="156">
                  <c:v>44349</c:v>
                </c:pt>
                <c:pt idx="157">
                  <c:v>44350</c:v>
                </c:pt>
                <c:pt idx="158">
                  <c:v>44351</c:v>
                </c:pt>
                <c:pt idx="159">
                  <c:v>44352</c:v>
                </c:pt>
                <c:pt idx="160">
                  <c:v>44353</c:v>
                </c:pt>
                <c:pt idx="161">
                  <c:v>44354</c:v>
                </c:pt>
                <c:pt idx="162">
                  <c:v>44355</c:v>
                </c:pt>
                <c:pt idx="163">
                  <c:v>44356</c:v>
                </c:pt>
                <c:pt idx="164">
                  <c:v>44357</c:v>
                </c:pt>
                <c:pt idx="165">
                  <c:v>44358</c:v>
                </c:pt>
                <c:pt idx="166">
                  <c:v>44359</c:v>
                </c:pt>
                <c:pt idx="167">
                  <c:v>44360</c:v>
                </c:pt>
                <c:pt idx="168">
                  <c:v>44361</c:v>
                </c:pt>
                <c:pt idx="169">
                  <c:v>44362</c:v>
                </c:pt>
                <c:pt idx="170">
                  <c:v>44363</c:v>
                </c:pt>
                <c:pt idx="171">
                  <c:v>44364</c:v>
                </c:pt>
                <c:pt idx="172">
                  <c:v>44365</c:v>
                </c:pt>
                <c:pt idx="173">
                  <c:v>44366</c:v>
                </c:pt>
                <c:pt idx="174">
                  <c:v>44367</c:v>
                </c:pt>
                <c:pt idx="175">
                  <c:v>44368</c:v>
                </c:pt>
                <c:pt idx="176">
                  <c:v>44369</c:v>
                </c:pt>
                <c:pt idx="177">
                  <c:v>44370</c:v>
                </c:pt>
                <c:pt idx="178">
                  <c:v>44371</c:v>
                </c:pt>
                <c:pt idx="179">
                  <c:v>44372</c:v>
                </c:pt>
                <c:pt idx="180">
                  <c:v>44373</c:v>
                </c:pt>
                <c:pt idx="181">
                  <c:v>44374</c:v>
                </c:pt>
                <c:pt idx="182">
                  <c:v>44375</c:v>
                </c:pt>
                <c:pt idx="183">
                  <c:v>44376</c:v>
                </c:pt>
                <c:pt idx="184">
                  <c:v>44377</c:v>
                </c:pt>
                <c:pt idx="185">
                  <c:v>44378</c:v>
                </c:pt>
                <c:pt idx="186">
                  <c:v>44379</c:v>
                </c:pt>
                <c:pt idx="187">
                  <c:v>44380</c:v>
                </c:pt>
                <c:pt idx="188">
                  <c:v>44381</c:v>
                </c:pt>
                <c:pt idx="189">
                  <c:v>44382</c:v>
                </c:pt>
                <c:pt idx="190">
                  <c:v>44383</c:v>
                </c:pt>
                <c:pt idx="191">
                  <c:v>44384</c:v>
                </c:pt>
                <c:pt idx="192">
                  <c:v>44385</c:v>
                </c:pt>
                <c:pt idx="193">
                  <c:v>44386</c:v>
                </c:pt>
                <c:pt idx="194">
                  <c:v>44387</c:v>
                </c:pt>
                <c:pt idx="195">
                  <c:v>44388</c:v>
                </c:pt>
                <c:pt idx="196">
                  <c:v>44389</c:v>
                </c:pt>
                <c:pt idx="197">
                  <c:v>44390</c:v>
                </c:pt>
                <c:pt idx="198">
                  <c:v>44391</c:v>
                </c:pt>
                <c:pt idx="199">
                  <c:v>44392</c:v>
                </c:pt>
                <c:pt idx="200">
                  <c:v>44393</c:v>
                </c:pt>
                <c:pt idx="201">
                  <c:v>44394</c:v>
                </c:pt>
                <c:pt idx="202">
                  <c:v>44395</c:v>
                </c:pt>
                <c:pt idx="203">
                  <c:v>44396</c:v>
                </c:pt>
                <c:pt idx="204">
                  <c:v>44397</c:v>
                </c:pt>
                <c:pt idx="205">
                  <c:v>44398</c:v>
                </c:pt>
                <c:pt idx="206">
                  <c:v>44399</c:v>
                </c:pt>
                <c:pt idx="207">
                  <c:v>44400</c:v>
                </c:pt>
                <c:pt idx="208">
                  <c:v>44401</c:v>
                </c:pt>
                <c:pt idx="209">
                  <c:v>44402</c:v>
                </c:pt>
                <c:pt idx="210">
                  <c:v>44403</c:v>
                </c:pt>
                <c:pt idx="211">
                  <c:v>44404</c:v>
                </c:pt>
                <c:pt idx="212">
                  <c:v>44405</c:v>
                </c:pt>
                <c:pt idx="213">
                  <c:v>44406</c:v>
                </c:pt>
                <c:pt idx="214">
                  <c:v>44407</c:v>
                </c:pt>
                <c:pt idx="215">
                  <c:v>44408</c:v>
                </c:pt>
                <c:pt idx="216">
                  <c:v>44409</c:v>
                </c:pt>
                <c:pt idx="217">
                  <c:v>44410</c:v>
                </c:pt>
                <c:pt idx="218">
                  <c:v>44411</c:v>
                </c:pt>
                <c:pt idx="219">
                  <c:v>44412</c:v>
                </c:pt>
                <c:pt idx="220">
                  <c:v>44413</c:v>
                </c:pt>
                <c:pt idx="221">
                  <c:v>44414</c:v>
                </c:pt>
                <c:pt idx="222">
                  <c:v>44415</c:v>
                </c:pt>
                <c:pt idx="223">
                  <c:v>44416</c:v>
                </c:pt>
                <c:pt idx="224">
                  <c:v>44417</c:v>
                </c:pt>
                <c:pt idx="225">
                  <c:v>44418</c:v>
                </c:pt>
                <c:pt idx="226">
                  <c:v>44419</c:v>
                </c:pt>
                <c:pt idx="227">
                  <c:v>44420</c:v>
                </c:pt>
                <c:pt idx="228">
                  <c:v>44421</c:v>
                </c:pt>
                <c:pt idx="229">
                  <c:v>44422</c:v>
                </c:pt>
                <c:pt idx="230">
                  <c:v>44423</c:v>
                </c:pt>
                <c:pt idx="231">
                  <c:v>44424</c:v>
                </c:pt>
                <c:pt idx="232">
                  <c:v>44425</c:v>
                </c:pt>
                <c:pt idx="233">
                  <c:v>44426</c:v>
                </c:pt>
                <c:pt idx="234">
                  <c:v>44427</c:v>
                </c:pt>
                <c:pt idx="235">
                  <c:v>44428</c:v>
                </c:pt>
                <c:pt idx="236">
                  <c:v>44429</c:v>
                </c:pt>
                <c:pt idx="237">
                  <c:v>44430</c:v>
                </c:pt>
                <c:pt idx="238">
                  <c:v>44431</c:v>
                </c:pt>
                <c:pt idx="239">
                  <c:v>44432</c:v>
                </c:pt>
                <c:pt idx="240">
                  <c:v>44433</c:v>
                </c:pt>
                <c:pt idx="241">
                  <c:v>44434</c:v>
                </c:pt>
                <c:pt idx="242">
                  <c:v>44435</c:v>
                </c:pt>
                <c:pt idx="243">
                  <c:v>44436</c:v>
                </c:pt>
                <c:pt idx="244">
                  <c:v>44437</c:v>
                </c:pt>
                <c:pt idx="245">
                  <c:v>44438</c:v>
                </c:pt>
                <c:pt idx="246">
                  <c:v>44439</c:v>
                </c:pt>
                <c:pt idx="247">
                  <c:v>44440</c:v>
                </c:pt>
                <c:pt idx="248">
                  <c:v>44441</c:v>
                </c:pt>
                <c:pt idx="249">
                  <c:v>44442</c:v>
                </c:pt>
                <c:pt idx="250">
                  <c:v>44443</c:v>
                </c:pt>
                <c:pt idx="251">
                  <c:v>44444</c:v>
                </c:pt>
                <c:pt idx="252">
                  <c:v>44445</c:v>
                </c:pt>
                <c:pt idx="253">
                  <c:v>44446</c:v>
                </c:pt>
                <c:pt idx="254">
                  <c:v>44447</c:v>
                </c:pt>
                <c:pt idx="255">
                  <c:v>44448</c:v>
                </c:pt>
                <c:pt idx="256">
                  <c:v>44449</c:v>
                </c:pt>
                <c:pt idx="257">
                  <c:v>44450</c:v>
                </c:pt>
                <c:pt idx="258">
                  <c:v>44451</c:v>
                </c:pt>
                <c:pt idx="259">
                  <c:v>44452</c:v>
                </c:pt>
                <c:pt idx="260">
                  <c:v>44453</c:v>
                </c:pt>
                <c:pt idx="261">
                  <c:v>44454</c:v>
                </c:pt>
                <c:pt idx="262">
                  <c:v>44455</c:v>
                </c:pt>
                <c:pt idx="263">
                  <c:v>44456</c:v>
                </c:pt>
                <c:pt idx="264">
                  <c:v>44457</c:v>
                </c:pt>
                <c:pt idx="265">
                  <c:v>44458</c:v>
                </c:pt>
                <c:pt idx="266">
                  <c:v>44459</c:v>
                </c:pt>
                <c:pt idx="267">
                  <c:v>44460</c:v>
                </c:pt>
                <c:pt idx="268">
                  <c:v>44461</c:v>
                </c:pt>
                <c:pt idx="269">
                  <c:v>44462</c:v>
                </c:pt>
                <c:pt idx="270">
                  <c:v>44463</c:v>
                </c:pt>
                <c:pt idx="271">
                  <c:v>44464</c:v>
                </c:pt>
                <c:pt idx="272">
                  <c:v>44465</c:v>
                </c:pt>
                <c:pt idx="273">
                  <c:v>44466</c:v>
                </c:pt>
                <c:pt idx="274">
                  <c:v>44467</c:v>
                </c:pt>
                <c:pt idx="275">
                  <c:v>44468</c:v>
                </c:pt>
                <c:pt idx="276">
                  <c:v>44469</c:v>
                </c:pt>
                <c:pt idx="277">
                  <c:v>44470</c:v>
                </c:pt>
                <c:pt idx="278">
                  <c:v>44471</c:v>
                </c:pt>
                <c:pt idx="279">
                  <c:v>44472</c:v>
                </c:pt>
                <c:pt idx="280">
                  <c:v>44473</c:v>
                </c:pt>
                <c:pt idx="281">
                  <c:v>44474</c:v>
                </c:pt>
                <c:pt idx="282">
                  <c:v>44475</c:v>
                </c:pt>
                <c:pt idx="283">
                  <c:v>44476</c:v>
                </c:pt>
                <c:pt idx="284">
                  <c:v>44477</c:v>
                </c:pt>
                <c:pt idx="285">
                  <c:v>44478</c:v>
                </c:pt>
                <c:pt idx="286">
                  <c:v>44479</c:v>
                </c:pt>
                <c:pt idx="287">
                  <c:v>44480</c:v>
                </c:pt>
                <c:pt idx="288">
                  <c:v>44481</c:v>
                </c:pt>
                <c:pt idx="289">
                  <c:v>44482</c:v>
                </c:pt>
                <c:pt idx="290">
                  <c:v>44483</c:v>
                </c:pt>
                <c:pt idx="291">
                  <c:v>44484</c:v>
                </c:pt>
                <c:pt idx="292">
                  <c:v>44485</c:v>
                </c:pt>
                <c:pt idx="293">
                  <c:v>44486</c:v>
                </c:pt>
                <c:pt idx="294">
                  <c:v>44487</c:v>
                </c:pt>
                <c:pt idx="295">
                  <c:v>44488</c:v>
                </c:pt>
                <c:pt idx="296">
                  <c:v>44489</c:v>
                </c:pt>
                <c:pt idx="297">
                  <c:v>44490</c:v>
                </c:pt>
                <c:pt idx="298">
                  <c:v>44491</c:v>
                </c:pt>
                <c:pt idx="299">
                  <c:v>44492</c:v>
                </c:pt>
                <c:pt idx="300">
                  <c:v>44493</c:v>
                </c:pt>
                <c:pt idx="301">
                  <c:v>44494</c:v>
                </c:pt>
                <c:pt idx="302">
                  <c:v>44495</c:v>
                </c:pt>
                <c:pt idx="303">
                  <c:v>44496</c:v>
                </c:pt>
                <c:pt idx="304">
                  <c:v>44497</c:v>
                </c:pt>
                <c:pt idx="305">
                  <c:v>44498</c:v>
                </c:pt>
                <c:pt idx="306">
                  <c:v>44499</c:v>
                </c:pt>
                <c:pt idx="307">
                  <c:v>44500</c:v>
                </c:pt>
                <c:pt idx="308">
                  <c:v>44501</c:v>
                </c:pt>
                <c:pt idx="309">
                  <c:v>44502</c:v>
                </c:pt>
                <c:pt idx="310">
                  <c:v>44503</c:v>
                </c:pt>
                <c:pt idx="311">
                  <c:v>44504</c:v>
                </c:pt>
                <c:pt idx="312">
                  <c:v>44505</c:v>
                </c:pt>
                <c:pt idx="313">
                  <c:v>44506</c:v>
                </c:pt>
                <c:pt idx="314">
                  <c:v>44507</c:v>
                </c:pt>
                <c:pt idx="315">
                  <c:v>44508</c:v>
                </c:pt>
                <c:pt idx="316">
                  <c:v>44509</c:v>
                </c:pt>
                <c:pt idx="317">
                  <c:v>44510</c:v>
                </c:pt>
                <c:pt idx="318">
                  <c:v>44511</c:v>
                </c:pt>
                <c:pt idx="319">
                  <c:v>44512</c:v>
                </c:pt>
                <c:pt idx="320">
                  <c:v>44513</c:v>
                </c:pt>
                <c:pt idx="321">
                  <c:v>44514</c:v>
                </c:pt>
                <c:pt idx="322">
                  <c:v>44515</c:v>
                </c:pt>
                <c:pt idx="323">
                  <c:v>44516</c:v>
                </c:pt>
                <c:pt idx="324">
                  <c:v>44517</c:v>
                </c:pt>
                <c:pt idx="325">
                  <c:v>44518</c:v>
                </c:pt>
                <c:pt idx="326">
                  <c:v>44519</c:v>
                </c:pt>
                <c:pt idx="327">
                  <c:v>44520</c:v>
                </c:pt>
                <c:pt idx="328">
                  <c:v>44521</c:v>
                </c:pt>
                <c:pt idx="329">
                  <c:v>44522</c:v>
                </c:pt>
                <c:pt idx="330">
                  <c:v>44523</c:v>
                </c:pt>
                <c:pt idx="331">
                  <c:v>44524</c:v>
                </c:pt>
                <c:pt idx="332">
                  <c:v>44525</c:v>
                </c:pt>
                <c:pt idx="333">
                  <c:v>44526</c:v>
                </c:pt>
                <c:pt idx="334">
                  <c:v>44527</c:v>
                </c:pt>
                <c:pt idx="335">
                  <c:v>44528</c:v>
                </c:pt>
                <c:pt idx="336">
                  <c:v>44529</c:v>
                </c:pt>
                <c:pt idx="337">
                  <c:v>44530</c:v>
                </c:pt>
                <c:pt idx="338">
                  <c:v>44531</c:v>
                </c:pt>
                <c:pt idx="339">
                  <c:v>44532</c:v>
                </c:pt>
                <c:pt idx="340">
                  <c:v>44533</c:v>
                </c:pt>
                <c:pt idx="341">
                  <c:v>44534</c:v>
                </c:pt>
                <c:pt idx="342">
                  <c:v>44535</c:v>
                </c:pt>
                <c:pt idx="343">
                  <c:v>44536</c:v>
                </c:pt>
                <c:pt idx="344">
                  <c:v>44537</c:v>
                </c:pt>
                <c:pt idx="345">
                  <c:v>44538</c:v>
                </c:pt>
                <c:pt idx="346">
                  <c:v>44539</c:v>
                </c:pt>
                <c:pt idx="347">
                  <c:v>44540</c:v>
                </c:pt>
                <c:pt idx="348">
                  <c:v>44541</c:v>
                </c:pt>
                <c:pt idx="349">
                  <c:v>44542</c:v>
                </c:pt>
                <c:pt idx="350">
                  <c:v>44543</c:v>
                </c:pt>
                <c:pt idx="351">
                  <c:v>44544</c:v>
                </c:pt>
                <c:pt idx="352">
                  <c:v>44545</c:v>
                </c:pt>
                <c:pt idx="353">
                  <c:v>44546</c:v>
                </c:pt>
                <c:pt idx="354">
                  <c:v>44547</c:v>
                </c:pt>
                <c:pt idx="355">
                  <c:v>44548</c:v>
                </c:pt>
                <c:pt idx="356">
                  <c:v>44549</c:v>
                </c:pt>
                <c:pt idx="357">
                  <c:v>44550</c:v>
                </c:pt>
                <c:pt idx="358">
                  <c:v>44551</c:v>
                </c:pt>
                <c:pt idx="359">
                  <c:v>44552</c:v>
                </c:pt>
                <c:pt idx="360">
                  <c:v>44553</c:v>
                </c:pt>
                <c:pt idx="361">
                  <c:v>44554</c:v>
                </c:pt>
                <c:pt idx="362">
                  <c:v>44555</c:v>
                </c:pt>
                <c:pt idx="363">
                  <c:v>44556</c:v>
                </c:pt>
                <c:pt idx="364">
                  <c:v>44557</c:v>
                </c:pt>
                <c:pt idx="365">
                  <c:v>44558</c:v>
                </c:pt>
                <c:pt idx="366">
                  <c:v>44559</c:v>
                </c:pt>
                <c:pt idx="367">
                  <c:v>44560</c:v>
                </c:pt>
                <c:pt idx="368">
                  <c:v>44561</c:v>
                </c:pt>
              </c:numCache>
            </c:numRef>
          </c:cat>
          <c:val>
            <c:numRef>
              <c:f>'3.1'!$R$6:$R$375</c:f>
              <c:numCache>
                <c:formatCode>#,##0</c:formatCode>
                <c:ptCount val="370"/>
                <c:pt idx="0">
                  <c:v>266.24341285590668</c:v>
                </c:pt>
                <c:pt idx="1">
                  <c:v>243.57078719526299</c:v>
                </c:pt>
                <c:pt idx="2">
                  <c:v>240.82714287341597</c:v>
                </c:pt>
                <c:pt idx="3">
                  <c:v>254.86885772719549</c:v>
                </c:pt>
                <c:pt idx="4">
                  <c:v>287.13601697276835</c:v>
                </c:pt>
                <c:pt idx="5">
                  <c:v>289.83395039999965</c:v>
                </c:pt>
                <c:pt idx="6">
                  <c:v>297.93395190499558</c:v>
                </c:pt>
                <c:pt idx="7">
                  <c:v>288.62562667827274</c:v>
                </c:pt>
                <c:pt idx="8">
                  <c:v>283.8284364934745</c:v>
                </c:pt>
                <c:pt idx="9">
                  <c:v>291.23263381512271</c:v>
                </c:pt>
                <c:pt idx="10">
                  <c:v>297.72418413253587</c:v>
                </c:pt>
                <c:pt idx="11">
                  <c:v>290.1159801950252</c:v>
                </c:pt>
                <c:pt idx="12">
                  <c:v>291.92884358785517</c:v>
                </c:pt>
                <c:pt idx="13">
                  <c:v>292.79846414893859</c:v>
                </c:pt>
                <c:pt idx="14">
                  <c:v>294.6204007670168</c:v>
                </c:pt>
                <c:pt idx="15">
                  <c:v>292.61483342323004</c:v>
                </c:pt>
                <c:pt idx="16">
                  <c:v>290.78917916214391</c:v>
                </c:pt>
                <c:pt idx="17">
                  <c:v>273.01151063218168</c:v>
                </c:pt>
                <c:pt idx="18">
                  <c:v>284.32099174157713</c:v>
                </c:pt>
                <c:pt idx="19">
                  <c:v>320.87798286861954</c:v>
                </c:pt>
                <c:pt idx="20">
                  <c:v>337.09205665888618</c:v>
                </c:pt>
                <c:pt idx="21">
                  <c:v>337.64255483945186</c:v>
                </c:pt>
                <c:pt idx="22">
                  <c:v>333.55382960725166</c:v>
                </c:pt>
                <c:pt idx="23">
                  <c:v>328.84156771678522</c:v>
                </c:pt>
                <c:pt idx="24">
                  <c:v>283.17992819654074</c:v>
                </c:pt>
                <c:pt idx="25">
                  <c:v>296.66799522336618</c:v>
                </c:pt>
                <c:pt idx="26">
                  <c:v>297.1638367321666</c:v>
                </c:pt>
                <c:pt idx="27">
                  <c:v>299.60237409657469</c:v>
                </c:pt>
                <c:pt idx="28">
                  <c:v>295.39085194855267</c:v>
                </c:pt>
                <c:pt idx="29">
                  <c:v>285.22465889214669</c:v>
                </c:pt>
                <c:pt idx="30">
                  <c:v>282.65994379771081</c:v>
                </c:pt>
                <c:pt idx="31">
                  <c:v>278.05328500441641</c:v>
                </c:pt>
                <c:pt idx="32">
                  <c:v>278.61158140460128</c:v>
                </c:pt>
                <c:pt idx="33">
                  <c:v>279.8328218348945</c:v>
                </c:pt>
                <c:pt idx="34">
                  <c:v>293.17292130926029</c:v>
                </c:pt>
                <c:pt idx="35">
                  <c:v>292.3738568207707</c:v>
                </c:pt>
                <c:pt idx="36">
                  <c:v>298.54017483162897</c:v>
                </c:pt>
                <c:pt idx="37">
                  <c:v>294.13999724071994</c:v>
                </c:pt>
                <c:pt idx="38">
                  <c:v>294.23832212504698</c:v>
                </c:pt>
                <c:pt idx="39">
                  <c:v>295.48086941276597</c:v>
                </c:pt>
                <c:pt idx="40">
                  <c:v>304.63155139064821</c:v>
                </c:pt>
                <c:pt idx="41">
                  <c:v>320.0353375746277</c:v>
                </c:pt>
                <c:pt idx="42">
                  <c:v>313.46721038100304</c:v>
                </c:pt>
                <c:pt idx="47">
                  <c:v>329.89049436344447</c:v>
                </c:pt>
                <c:pt idx="48">
                  <c:v>329.25100635342125</c:v>
                </c:pt>
                <c:pt idx="49">
                  <c:v>338.76560865387933</c:v>
                </c:pt>
                <c:pt idx="50">
                  <c:v>338.47867385188187</c:v>
                </c:pt>
                <c:pt idx="51">
                  <c:v>348.10032441013726</c:v>
                </c:pt>
                <c:pt idx="52">
                  <c:v>365.55733341918193</c:v>
                </c:pt>
                <c:pt idx="53">
                  <c:v>358.60992867261075</c:v>
                </c:pt>
                <c:pt idx="54">
                  <c:v>347.25978465599752</c:v>
                </c:pt>
                <c:pt idx="55">
                  <c:v>346.18565045566902</c:v>
                </c:pt>
                <c:pt idx="56">
                  <c:v>344.85015028706152</c:v>
                </c:pt>
                <c:pt idx="57">
                  <c:v>354.45021059877581</c:v>
                </c:pt>
                <c:pt idx="58">
                  <c:v>354.08620723036813</c:v>
                </c:pt>
                <c:pt idx="59">
                  <c:v>350.69801252709772</c:v>
                </c:pt>
                <c:pt idx="60">
                  <c:v>353.52774203590428</c:v>
                </c:pt>
                <c:pt idx="61">
                  <c:v>345.56630341047725</c:v>
                </c:pt>
                <c:pt idx="62">
                  <c:v>335.4108388759592</c:v>
                </c:pt>
                <c:pt idx="63">
                  <c:v>345.25499029510684</c:v>
                </c:pt>
                <c:pt idx="64">
                  <c:v>326.87902877721285</c:v>
                </c:pt>
                <c:pt idx="65">
                  <c:v>348.78867526368458</c:v>
                </c:pt>
                <c:pt idx="66">
                  <c:v>356.95119041590232</c:v>
                </c:pt>
                <c:pt idx="67">
                  <c:v>349.43368735010409</c:v>
                </c:pt>
                <c:pt idx="68">
                  <c:v>348.72302669167595</c:v>
                </c:pt>
                <c:pt idx="69">
                  <c:v>348.91279076678461</c:v>
                </c:pt>
                <c:pt idx="70">
                  <c:v>354.32501498712764</c:v>
                </c:pt>
                <c:pt idx="71">
                  <c:v>358.77351618718211</c:v>
                </c:pt>
                <c:pt idx="72">
                  <c:v>352.66689426130699</c:v>
                </c:pt>
                <c:pt idx="73">
                  <c:v>359.66469857375711</c:v>
                </c:pt>
                <c:pt idx="74">
                  <c:v>350.49362012850355</c:v>
                </c:pt>
                <c:pt idx="75">
                  <c:v>351.14302625144359</c:v>
                </c:pt>
                <c:pt idx="76">
                  <c:v>354.78585075218518</c:v>
                </c:pt>
                <c:pt idx="77">
                  <c:v>356.67227663130421</c:v>
                </c:pt>
                <c:pt idx="78">
                  <c:v>361.28667867426276</c:v>
                </c:pt>
                <c:pt idx="79">
                  <c:v>360.74597277030199</c:v>
                </c:pt>
                <c:pt idx="80">
                  <c:v>347.97674067074274</c:v>
                </c:pt>
                <c:pt idx="81">
                  <c:v>346.3741810532261</c:v>
                </c:pt>
                <c:pt idx="82">
                  <c:v>346.53959826549703</c:v>
                </c:pt>
                <c:pt idx="83">
                  <c:v>346.63611424569001</c:v>
                </c:pt>
                <c:pt idx="84">
                  <c:v>356.69965614743563</c:v>
                </c:pt>
                <c:pt idx="85">
                  <c:v>354.79785029353286</c:v>
                </c:pt>
                <c:pt idx="86">
                  <c:v>356.29364648503889</c:v>
                </c:pt>
                <c:pt idx="87">
                  <c:v>358.94975621023053</c:v>
                </c:pt>
                <c:pt idx="88">
                  <c:v>353.56205558976859</c:v>
                </c:pt>
                <c:pt idx="89">
                  <c:v>359.05848166252156</c:v>
                </c:pt>
                <c:pt idx="90">
                  <c:v>361.438853126433</c:v>
                </c:pt>
                <c:pt idx="91">
                  <c:v>326.35420499106579</c:v>
                </c:pt>
                <c:pt idx="92">
                  <c:v>330.30536008952345</c:v>
                </c:pt>
                <c:pt idx="93">
                  <c:v>316.08682187774775</c:v>
                </c:pt>
                <c:pt idx="94">
                  <c:v>311.34883037730486</c:v>
                </c:pt>
                <c:pt idx="95">
                  <c:v>315.36287930513322</c:v>
                </c:pt>
                <c:pt idx="96">
                  <c:v>315.73440345538734</c:v>
                </c:pt>
                <c:pt idx="97">
                  <c:v>315.60255453498837</c:v>
                </c:pt>
                <c:pt idx="98">
                  <c:v>318.31937396309058</c:v>
                </c:pt>
                <c:pt idx="99">
                  <c:v>320.48136815565357</c:v>
                </c:pt>
                <c:pt idx="100">
                  <c:v>302.60786481719691</c:v>
                </c:pt>
                <c:pt idx="101">
                  <c:v>329.51256799660172</c:v>
                </c:pt>
                <c:pt idx="102">
                  <c:v>334.23230213283227</c:v>
                </c:pt>
                <c:pt idx="103">
                  <c:v>325.51240480767581</c:v>
                </c:pt>
                <c:pt idx="104">
                  <c:v>329.15188049983345</c:v>
                </c:pt>
                <c:pt idx="105">
                  <c:v>344.3470588002773</c:v>
                </c:pt>
                <c:pt idx="106">
                  <c:v>356.53894321332541</c:v>
                </c:pt>
                <c:pt idx="107">
                  <c:v>369.94687968918669</c:v>
                </c:pt>
                <c:pt idx="108">
                  <c:v>367.68316883105234</c:v>
                </c:pt>
                <c:pt idx="109">
                  <c:v>369.03255256150209</c:v>
                </c:pt>
                <c:pt idx="110">
                  <c:v>364.37212231341579</c:v>
                </c:pt>
                <c:pt idx="111">
                  <c:v>356.5776336679013</c:v>
                </c:pt>
                <c:pt idx="112">
                  <c:v>354.49698100328629</c:v>
                </c:pt>
                <c:pt idx="113">
                  <c:v>358.53549295451154</c:v>
                </c:pt>
                <c:pt idx="114">
                  <c:v>357.65631163122362</c:v>
                </c:pt>
                <c:pt idx="115">
                  <c:v>369.72135218817658</c:v>
                </c:pt>
                <c:pt idx="116">
                  <c:v>372.43764194746871</c:v>
                </c:pt>
                <c:pt idx="117">
                  <c:v>364.70936638087807</c:v>
                </c:pt>
                <c:pt idx="118">
                  <c:v>350.88573950953531</c:v>
                </c:pt>
                <c:pt idx="119">
                  <c:v>340.13069500991793</c:v>
                </c:pt>
                <c:pt idx="120">
                  <c:v>343.59515816876734</c:v>
                </c:pt>
                <c:pt idx="121">
                  <c:v>333.80054685537954</c:v>
                </c:pt>
                <c:pt idx="122">
                  <c:v>315.7344014138996</c:v>
                </c:pt>
                <c:pt idx="123">
                  <c:v>308.72661464996645</c:v>
                </c:pt>
                <c:pt idx="124">
                  <c:v>296.06373527343635</c:v>
                </c:pt>
                <c:pt idx="125">
                  <c:v>306.16150351115283</c:v>
                </c:pt>
                <c:pt idx="126">
                  <c:v>316.34370585653704</c:v>
                </c:pt>
                <c:pt idx="127">
                  <c:v>290.28125422750242</c:v>
                </c:pt>
                <c:pt idx="128">
                  <c:v>291.32058886962238</c:v>
                </c:pt>
                <c:pt idx="129">
                  <c:v>304.97980937657212</c:v>
                </c:pt>
                <c:pt idx="130">
                  <c:v>309.96499543023759</c:v>
                </c:pt>
                <c:pt idx="131">
                  <c:v>306.34678269395317</c:v>
                </c:pt>
                <c:pt idx="132">
                  <c:v>299.67686431346209</c:v>
                </c:pt>
                <c:pt idx="133">
                  <c:v>300.88652960740706</c:v>
                </c:pt>
                <c:pt idx="134">
                  <c:v>308.90936904116717</c:v>
                </c:pt>
                <c:pt idx="135">
                  <c:v>305.28896757073727</c:v>
                </c:pt>
                <c:pt idx="136">
                  <c:v>308.49956412977326</c:v>
                </c:pt>
                <c:pt idx="137">
                  <c:v>324.2350535485499</c:v>
                </c:pt>
                <c:pt idx="138">
                  <c:v>312.84367807530703</c:v>
                </c:pt>
                <c:pt idx="139">
                  <c:v>312.91279888356024</c:v>
                </c:pt>
                <c:pt idx="140">
                  <c:v>327.08030939109079</c:v>
                </c:pt>
                <c:pt idx="141">
                  <c:v>338.48504901015275</c:v>
                </c:pt>
                <c:pt idx="142">
                  <c:v>338.27811045158222</c:v>
                </c:pt>
                <c:pt idx="143">
                  <c:v>339.49659470888184</c:v>
                </c:pt>
                <c:pt idx="144">
                  <c:v>353.74400600745241</c:v>
                </c:pt>
                <c:pt idx="145">
                  <c:v>352.73717173060521</c:v>
                </c:pt>
                <c:pt idx="146">
                  <c:v>351.98689612246608</c:v>
                </c:pt>
                <c:pt idx="147">
                  <c:v>347.25709961444693</c:v>
                </c:pt>
                <c:pt idx="148">
                  <c:v>348.41691381592887</c:v>
                </c:pt>
                <c:pt idx="149">
                  <c:v>343.0152543599371</c:v>
                </c:pt>
                <c:pt idx="150">
                  <c:v>347.90996059873902</c:v>
                </c:pt>
                <c:pt idx="151">
                  <c:v>342.29808422372639</c:v>
                </c:pt>
                <c:pt idx="152">
                  <c:v>341.69272879149275</c:v>
                </c:pt>
                <c:pt idx="153">
                  <c:v>343.95854202978501</c:v>
                </c:pt>
                <c:pt idx="154">
                  <c:v>339.23753789879453</c:v>
                </c:pt>
                <c:pt idx="155">
                  <c:v>326.51012410461459</c:v>
                </c:pt>
                <c:pt idx="156">
                  <c:v>329.92646062276896</c:v>
                </c:pt>
                <c:pt idx="157">
                  <c:v>331.22225709438078</c:v>
                </c:pt>
                <c:pt idx="158">
                  <c:v>337.16646921134333</c:v>
                </c:pt>
                <c:pt idx="159">
                  <c:v>328.04061736667103</c:v>
                </c:pt>
                <c:pt idx="160">
                  <c:v>325.86158868874321</c:v>
                </c:pt>
                <c:pt idx="161">
                  <c:v>342.97140848515022</c:v>
                </c:pt>
                <c:pt idx="162">
                  <c:v>340.87077854849963</c:v>
                </c:pt>
                <c:pt idx="163">
                  <c:v>338.22515717297352</c:v>
                </c:pt>
                <c:pt idx="164">
                  <c:v>335.7794082707407</c:v>
                </c:pt>
                <c:pt idx="165">
                  <c:v>336.74090535335228</c:v>
                </c:pt>
                <c:pt idx="166">
                  <c:v>315.99263868519148</c:v>
                </c:pt>
                <c:pt idx="167">
                  <c:v>337.63330726724791</c:v>
                </c:pt>
                <c:pt idx="168">
                  <c:v>354.32847595933754</c:v>
                </c:pt>
                <c:pt idx="169">
                  <c:v>365.24963023222222</c:v>
                </c:pt>
                <c:pt idx="170">
                  <c:v>365.29172109417686</c:v>
                </c:pt>
                <c:pt idx="171">
                  <c:v>364.6113626292713</c:v>
                </c:pt>
                <c:pt idx="172">
                  <c:v>363.94698942298669</c:v>
                </c:pt>
                <c:pt idx="173">
                  <c:v>359.29335121682664</c:v>
                </c:pt>
                <c:pt idx="174">
                  <c:v>353.07620958513695</c:v>
                </c:pt>
                <c:pt idx="175">
                  <c:v>354.86663653585117</c:v>
                </c:pt>
                <c:pt idx="176">
                  <c:v>357.56609905583883</c:v>
                </c:pt>
                <c:pt idx="177">
                  <c:v>353.58253515061722</c:v>
                </c:pt>
                <c:pt idx="178">
                  <c:v>333.76466484058045</c:v>
                </c:pt>
                <c:pt idx="179">
                  <c:v>328.14553431368626</c:v>
                </c:pt>
                <c:pt idx="180">
                  <c:v>330.42053214706129</c:v>
                </c:pt>
                <c:pt idx="181">
                  <c:v>330.9938491988238</c:v>
                </c:pt>
                <c:pt idx="182">
                  <c:v>330.52818143873924</c:v>
                </c:pt>
                <c:pt idx="183">
                  <c:v>325.58328466545834</c:v>
                </c:pt>
                <c:pt idx="184">
                  <c:v>328.83647707550227</c:v>
                </c:pt>
                <c:pt idx="185">
                  <c:v>326.20512493614484</c:v>
                </c:pt>
                <c:pt idx="186">
                  <c:v>349.05695693062455</c:v>
                </c:pt>
                <c:pt idx="187">
                  <c:v>344.61068868556305</c:v>
                </c:pt>
                <c:pt idx="188">
                  <c:v>343.73350164206005</c:v>
                </c:pt>
                <c:pt idx="189">
                  <c:v>346.17509297000328</c:v>
                </c:pt>
                <c:pt idx="190">
                  <c:v>342.72446893896227</c:v>
                </c:pt>
                <c:pt idx="191">
                  <c:v>351.07211205056211</c:v>
                </c:pt>
                <c:pt idx="192">
                  <c:v>356.80443608092281</c:v>
                </c:pt>
                <c:pt idx="193">
                  <c:v>352.89035776457297</c:v>
                </c:pt>
                <c:pt idx="194">
                  <c:v>344.52894425698605</c:v>
                </c:pt>
                <c:pt idx="195">
                  <c:v>348.61655386511313</c:v>
                </c:pt>
                <c:pt idx="196">
                  <c:v>360.29039614162542</c:v>
                </c:pt>
                <c:pt idx="197">
                  <c:v>360.70233527426717</c:v>
                </c:pt>
                <c:pt idx="198">
                  <c:v>354.65048878452234</c:v>
                </c:pt>
                <c:pt idx="199">
                  <c:v>369.83719690929621</c:v>
                </c:pt>
                <c:pt idx="200">
                  <c:v>365.87991735636206</c:v>
                </c:pt>
                <c:pt idx="201">
                  <c:v>343.7466967056705</c:v>
                </c:pt>
                <c:pt idx="202">
                  <c:v>341.03729735790597</c:v>
                </c:pt>
                <c:pt idx="203">
                  <c:v>350.0714279168626</c:v>
                </c:pt>
                <c:pt idx="204">
                  <c:v>353.95136492962297</c:v>
                </c:pt>
                <c:pt idx="205">
                  <c:v>354.43403595615689</c:v>
                </c:pt>
                <c:pt idx="206">
                  <c:v>351.10650981988067</c:v>
                </c:pt>
                <c:pt idx="207">
                  <c:v>349.29491603097637</c:v>
                </c:pt>
                <c:pt idx="208">
                  <c:v>345.12999858857029</c:v>
                </c:pt>
                <c:pt idx="209">
                  <c:v>342.00401800647501</c:v>
                </c:pt>
                <c:pt idx="210">
                  <c:v>349.81986372774378</c:v>
                </c:pt>
                <c:pt idx="211">
                  <c:v>329.95426037363609</c:v>
                </c:pt>
                <c:pt idx="212">
                  <c:v>341.93425750206279</c:v>
                </c:pt>
                <c:pt idx="213">
                  <c:v>337.29266317049763</c:v>
                </c:pt>
                <c:pt idx="214">
                  <c:v>331.66158506797052</c:v>
                </c:pt>
                <c:pt idx="215">
                  <c:v>325.55623612337553</c:v>
                </c:pt>
                <c:pt idx="216">
                  <c:v>322.6986309257307</c:v>
                </c:pt>
                <c:pt idx="217">
                  <c:v>322.13972441690231</c:v>
                </c:pt>
                <c:pt idx="218">
                  <c:v>323.75657300791545</c:v>
                </c:pt>
                <c:pt idx="219">
                  <c:v>330.76793358340069</c:v>
                </c:pt>
                <c:pt idx="220">
                  <c:v>334.4032475397666</c:v>
                </c:pt>
                <c:pt idx="221">
                  <c:v>345.33312771417275</c:v>
                </c:pt>
                <c:pt idx="222">
                  <c:v>339.95947336930845</c:v>
                </c:pt>
                <c:pt idx="223">
                  <c:v>337.62817252410139</c:v>
                </c:pt>
                <c:pt idx="224">
                  <c:v>354.49197970059447</c:v>
                </c:pt>
                <c:pt idx="225">
                  <c:v>353.48519617245125</c:v>
                </c:pt>
                <c:pt idx="226">
                  <c:v>366.82997750142482</c:v>
                </c:pt>
                <c:pt idx="227">
                  <c:v>374.52990044164238</c:v>
                </c:pt>
                <c:pt idx="228">
                  <c:v>373.45570708235624</c:v>
                </c:pt>
                <c:pt idx="229">
                  <c:v>364.19416431328318</c:v>
                </c:pt>
                <c:pt idx="230">
                  <c:v>356.81511053740923</c:v>
                </c:pt>
                <c:pt idx="231">
                  <c:v>363.38726864131326</c:v>
                </c:pt>
                <c:pt idx="232">
                  <c:v>363.09010981294466</c:v>
                </c:pt>
                <c:pt idx="233">
                  <c:v>357.42779766850759</c:v>
                </c:pt>
                <c:pt idx="234">
                  <c:v>312.10576381243607</c:v>
                </c:pt>
                <c:pt idx="235">
                  <c:v>332.494312584309</c:v>
                </c:pt>
                <c:pt idx="236">
                  <c:v>344.03703057542265</c:v>
                </c:pt>
                <c:pt idx="237">
                  <c:v>346.83228966032772</c:v>
                </c:pt>
                <c:pt idx="238">
                  <c:v>356.97726143161549</c:v>
                </c:pt>
                <c:pt idx="239">
                  <c:v>354.3103784495467</c:v>
                </c:pt>
                <c:pt idx="240">
                  <c:v>361.22017112459406</c:v>
                </c:pt>
                <c:pt idx="241">
                  <c:v>358.37860918417408</c:v>
                </c:pt>
                <c:pt idx="242">
                  <c:v>356.66569957643611</c:v>
                </c:pt>
                <c:pt idx="243">
                  <c:v>352.13204265055981</c:v>
                </c:pt>
                <c:pt idx="244">
                  <c:v>354.23909360701623</c:v>
                </c:pt>
                <c:pt idx="245">
                  <c:v>352.20322270436719</c:v>
                </c:pt>
                <c:pt idx="246">
                  <c:v>357.92242116916651</c:v>
                </c:pt>
                <c:pt idx="247">
                  <c:v>359.18640335234778</c:v>
                </c:pt>
                <c:pt idx="248">
                  <c:v>356.12855063251453</c:v>
                </c:pt>
                <c:pt idx="249">
                  <c:v>348.36110104351621</c:v>
                </c:pt>
                <c:pt idx="250">
                  <c:v>342.71083460032247</c:v>
                </c:pt>
                <c:pt idx="251">
                  <c:v>352.34209788133683</c:v>
                </c:pt>
                <c:pt idx="252">
                  <c:v>363.19194322128442</c:v>
                </c:pt>
                <c:pt idx="253">
                  <c:v>354.08416992947707</c:v>
                </c:pt>
                <c:pt idx="254">
                  <c:v>342.49302889320091</c:v>
                </c:pt>
                <c:pt idx="255">
                  <c:v>363.11892051912207</c:v>
                </c:pt>
                <c:pt idx="256">
                  <c:v>380.87730233793468</c:v>
                </c:pt>
                <c:pt idx="257">
                  <c:v>380.26732823490426</c:v>
                </c:pt>
                <c:pt idx="258">
                  <c:v>387.934653614448</c:v>
                </c:pt>
                <c:pt idx="259">
                  <c:v>387.61569408375078</c:v>
                </c:pt>
                <c:pt idx="260">
                  <c:v>382.17298029710395</c:v>
                </c:pt>
                <c:pt idx="261">
                  <c:v>367.17344616914141</c:v>
                </c:pt>
                <c:pt idx="262">
                  <c:v>370.44214273242454</c:v>
                </c:pt>
                <c:pt idx="263">
                  <c:v>380.86287809297687</c:v>
                </c:pt>
                <c:pt idx="264">
                  <c:v>380.66721958490382</c:v>
                </c:pt>
                <c:pt idx="265">
                  <c:v>373.70133271640231</c:v>
                </c:pt>
                <c:pt idx="266">
                  <c:v>374.83748942860916</c:v>
                </c:pt>
                <c:pt idx="267">
                  <c:v>380.33865562089301</c:v>
                </c:pt>
                <c:pt idx="268">
                  <c:v>385.38063966709331</c:v>
                </c:pt>
                <c:pt idx="269">
                  <c:v>376.87358338850555</c:v>
                </c:pt>
                <c:pt idx="270">
                  <c:v>372.27241900086705</c:v>
                </c:pt>
                <c:pt idx="271">
                  <c:v>368.37110024747284</c:v>
                </c:pt>
                <c:pt idx="272">
                  <c:v>362.05567019816363</c:v>
                </c:pt>
                <c:pt idx="273">
                  <c:v>384.97439021275949</c:v>
                </c:pt>
                <c:pt idx="274">
                  <c:v>379.3905789619443</c:v>
                </c:pt>
                <c:pt idx="275">
                  <c:v>378.70391800207216</c:v>
                </c:pt>
                <c:pt idx="276">
                  <c:v>373.42250182978796</c:v>
                </c:pt>
                <c:pt idx="277">
                  <c:v>330.94806536626686</c:v>
                </c:pt>
                <c:pt idx="278">
                  <c:v>315.05450945975326</c:v>
                </c:pt>
                <c:pt idx="279">
                  <c:v>316.26071972024596</c:v>
                </c:pt>
                <c:pt idx="280">
                  <c:v>327.29078399359599</c:v>
                </c:pt>
                <c:pt idx="281">
                  <c:v>378.26094002693719</c:v>
                </c:pt>
                <c:pt idx="282">
                  <c:v>386.94932976296025</c:v>
                </c:pt>
                <c:pt idx="283">
                  <c:v>379.60051668776583</c:v>
                </c:pt>
                <c:pt idx="284">
                  <c:v>384.0784443755374</c:v>
                </c:pt>
                <c:pt idx="285">
                  <c:v>375.06729844056173</c:v>
                </c:pt>
                <c:pt idx="286">
                  <c:v>377.05138843643789</c:v>
                </c:pt>
                <c:pt idx="287">
                  <c:v>398.21678055231274</c:v>
                </c:pt>
                <c:pt idx="288">
                  <c:v>397.136196075783</c:v>
                </c:pt>
                <c:pt idx="289">
                  <c:v>392.69886695742383</c:v>
                </c:pt>
                <c:pt idx="290">
                  <c:v>383.26417274094041</c:v>
                </c:pt>
                <c:pt idx="291">
                  <c:v>382.14918465530218</c:v>
                </c:pt>
                <c:pt idx="292">
                  <c:v>375.68537710464597</c:v>
                </c:pt>
                <c:pt idx="293">
                  <c:v>379.58340875847631</c:v>
                </c:pt>
                <c:pt idx="294">
                  <c:v>377.82977812794007</c:v>
                </c:pt>
                <c:pt idx="295">
                  <c:v>382.3417052733223</c:v>
                </c:pt>
                <c:pt idx="296">
                  <c:v>383.50364647403183</c:v>
                </c:pt>
                <c:pt idx="297">
                  <c:v>383.67764409894539</c:v>
                </c:pt>
                <c:pt idx="298">
                  <c:v>384.57281403189495</c:v>
                </c:pt>
                <c:pt idx="299">
                  <c:v>370.04499308617204</c:v>
                </c:pt>
                <c:pt idx="300">
                  <c:v>373.66963919445652</c:v>
                </c:pt>
                <c:pt idx="301">
                  <c:v>371.13461369699405</c:v>
                </c:pt>
                <c:pt idx="302">
                  <c:v>358.17887350990213</c:v>
                </c:pt>
                <c:pt idx="303">
                  <c:v>361.3787854104657</c:v>
                </c:pt>
                <c:pt idx="304">
                  <c:v>354.62857013755507</c:v>
                </c:pt>
                <c:pt idx="305">
                  <c:v>358.25285492717313</c:v>
                </c:pt>
                <c:pt idx="306">
                  <c:v>351.90696992911319</c:v>
                </c:pt>
                <c:pt idx="307">
                  <c:v>351.86215000645745</c:v>
                </c:pt>
                <c:pt idx="308">
                  <c:v>374.00491603983357</c:v>
                </c:pt>
                <c:pt idx="309">
                  <c:v>351.42285798121196</c:v>
                </c:pt>
                <c:pt idx="310">
                  <c:v>340.85811914099327</c:v>
                </c:pt>
                <c:pt idx="311">
                  <c:v>363.16327379928867</c:v>
                </c:pt>
                <c:pt idx="312">
                  <c:v>370.54999427633396</c:v>
                </c:pt>
                <c:pt idx="313">
                  <c:v>361.36271994169579</c:v>
                </c:pt>
                <c:pt idx="314">
                  <c:v>359.72616226326238</c:v>
                </c:pt>
                <c:pt idx="315">
                  <c:v>372.95616605572849</c:v>
                </c:pt>
                <c:pt idx="316">
                  <c:v>379.33560577504278</c:v>
                </c:pt>
                <c:pt idx="317">
                  <c:v>379.44004311933691</c:v>
                </c:pt>
                <c:pt idx="318">
                  <c:v>379.8521286890408</c:v>
                </c:pt>
                <c:pt idx="319">
                  <c:v>372.90166665762968</c:v>
                </c:pt>
                <c:pt idx="320">
                  <c:v>363.16103326546715</c:v>
                </c:pt>
                <c:pt idx="321">
                  <c:v>363.65524537651987</c:v>
                </c:pt>
                <c:pt idx="322">
                  <c:v>375.50584267628454</c:v>
                </c:pt>
                <c:pt idx="323">
                  <c:v>372.5869867226001</c:v>
                </c:pt>
                <c:pt idx="324">
                  <c:v>366.51858613015071</c:v>
                </c:pt>
                <c:pt idx="325">
                  <c:v>388.5463905856783</c:v>
                </c:pt>
                <c:pt idx="326">
                  <c:v>381.93382660483167</c:v>
                </c:pt>
                <c:pt idx="327">
                  <c:v>370.29726323100851</c:v>
                </c:pt>
                <c:pt idx="328">
                  <c:v>378.22307329388548</c:v>
                </c:pt>
                <c:pt idx="329">
                  <c:v>391.02736221633575</c:v>
                </c:pt>
                <c:pt idx="330">
                  <c:v>387.57795938002261</c:v>
                </c:pt>
                <c:pt idx="331">
                  <c:v>400.37983797009412</c:v>
                </c:pt>
                <c:pt idx="332">
                  <c:v>407.35466528438576</c:v>
                </c:pt>
                <c:pt idx="333">
                  <c:v>411.59511928626728</c:v>
                </c:pt>
                <c:pt idx="334">
                  <c:v>399.65199391075333</c:v>
                </c:pt>
                <c:pt idx="335">
                  <c:v>400.8094455278686</c:v>
                </c:pt>
                <c:pt idx="336">
                  <c:v>415.02767393146763</c:v>
                </c:pt>
                <c:pt idx="337">
                  <c:v>417.36407673699404</c:v>
                </c:pt>
                <c:pt idx="338">
                  <c:v>416.20659916405003</c:v>
                </c:pt>
                <c:pt idx="339">
                  <c:v>418.66038777734303</c:v>
                </c:pt>
                <c:pt idx="340">
                  <c:v>426.60898500406671</c:v>
                </c:pt>
                <c:pt idx="341">
                  <c:v>421.86143151597298</c:v>
                </c:pt>
                <c:pt idx="342">
                  <c:v>420.06212862581879</c:v>
                </c:pt>
                <c:pt idx="343">
                  <c:v>424.42238619470726</c:v>
                </c:pt>
                <c:pt idx="344">
                  <c:v>416.18947368374893</c:v>
                </c:pt>
                <c:pt idx="345">
                  <c:v>421.1824697496221</c:v>
                </c:pt>
                <c:pt idx="346">
                  <c:v>414.99193794107185</c:v>
                </c:pt>
                <c:pt idx="347">
                  <c:v>415.81778702097034</c:v>
                </c:pt>
                <c:pt idx="348">
                  <c:v>412.83175313567443</c:v>
                </c:pt>
                <c:pt idx="349">
                  <c:v>415.49569381310738</c:v>
                </c:pt>
                <c:pt idx="350">
                  <c:v>421.18629665932684</c:v>
                </c:pt>
                <c:pt idx="351">
                  <c:v>415.07135140573223</c:v>
                </c:pt>
                <c:pt idx="352">
                  <c:v>416.36797656621059</c:v>
                </c:pt>
                <c:pt idx="353">
                  <c:v>415.85833008025298</c:v>
                </c:pt>
                <c:pt idx="354">
                  <c:v>418.31692674357186</c:v>
                </c:pt>
                <c:pt idx="355">
                  <c:v>411.24537754706591</c:v>
                </c:pt>
                <c:pt idx="356">
                  <c:v>413.22296060235783</c:v>
                </c:pt>
                <c:pt idx="357">
                  <c:v>418.14820744966562</c:v>
                </c:pt>
                <c:pt idx="358">
                  <c:v>407.6032966994087</c:v>
                </c:pt>
                <c:pt idx="359">
                  <c:v>419.46965709249196</c:v>
                </c:pt>
                <c:pt idx="360">
                  <c:v>415.47057536171366</c:v>
                </c:pt>
                <c:pt idx="361">
                  <c:v>407.87393513776078</c:v>
                </c:pt>
                <c:pt idx="362">
                  <c:v>417.08867258318878</c:v>
                </c:pt>
                <c:pt idx="363">
                  <c:v>414.71397988245167</c:v>
                </c:pt>
                <c:pt idx="364">
                  <c:v>409.67610683366365</c:v>
                </c:pt>
                <c:pt idx="365">
                  <c:v>408.93949930689587</c:v>
                </c:pt>
                <c:pt idx="366">
                  <c:v>406.50671540238807</c:v>
                </c:pt>
                <c:pt idx="367">
                  <c:v>398.16041133143665</c:v>
                </c:pt>
                <c:pt idx="368">
                  <c:v>390.52367573723484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9-418E-90DD-8D23D999A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028736"/>
        <c:axId val="161038720"/>
      </c:lineChart>
      <c:dateAx>
        <c:axId val="161028736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1038720"/>
        <c:crosses val="autoZero"/>
        <c:auto val="1"/>
        <c:lblOffset val="100"/>
        <c:baseTimeUnit val="days"/>
        <c:majorUnit val="1"/>
        <c:majorTimeUnit val="months"/>
      </c:dateAx>
      <c:valAx>
        <c:axId val="161038720"/>
        <c:scaling>
          <c:orientation val="minMax"/>
          <c:max val="45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028736"/>
        <c:crosses val="autoZero"/>
        <c:crossBetween val="between"/>
        <c:majorUnit val="50"/>
        <c:minorUnit val="2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solidFill>
                  <a:schemeClr val="tx2"/>
                </a:solidFill>
              </a:defRPr>
            </a:pPr>
            <a:r>
              <a:rPr lang="cs-CZ" sz="1000" b="1">
                <a:solidFill>
                  <a:schemeClr val="tx2"/>
                </a:solidFill>
              </a:rPr>
              <a:t>Denní závislost spotřeb na teplotě v topné sezóně</a:t>
            </a:r>
          </a:p>
        </c:rich>
      </c:tx>
      <c:layout>
        <c:manualLayout>
          <c:xMode val="edge"/>
          <c:yMode val="edge"/>
          <c:x val="5.0256283741751361E-4"/>
          <c:y val="9.5174233739266187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96008593478395E-2"/>
          <c:y val="9.5775092552571731E-2"/>
          <c:w val="0.89136965298146253"/>
          <c:h val="0.68069256259435351"/>
        </c:manualLayout>
      </c:layout>
      <c:bubbleChart>
        <c:varyColors val="0"/>
        <c:ser>
          <c:idx val="0"/>
          <c:order val="0"/>
          <c:spPr>
            <a:solidFill>
              <a:schemeClr val="tx2"/>
            </a:solidFill>
            <a:ln w="0">
              <a:solidFill>
                <a:schemeClr val="bg1"/>
              </a:solidFill>
            </a:ln>
            <a:effectLst/>
          </c:spPr>
          <c:invertIfNegative val="0"/>
          <c:xVal>
            <c:numRef>
              <c:f>'6.7'!$N$6:$N$371</c:f>
              <c:numCache>
                <c:formatCode>0.0</c:formatCode>
                <c:ptCount val="366"/>
                <c:pt idx="0">
                  <c:v>-1.8</c:v>
                </c:pt>
                <c:pt idx="1">
                  <c:v>0</c:v>
                </c:pt>
                <c:pt idx="2">
                  <c:v>2.2000000000000002</c:v>
                </c:pt>
                <c:pt idx="3">
                  <c:v>1.9</c:v>
                </c:pt>
                <c:pt idx="4">
                  <c:v>0.8</c:v>
                </c:pt>
                <c:pt idx="5">
                  <c:v>-0.2</c:v>
                </c:pt>
                <c:pt idx="6">
                  <c:v>-0.9</c:v>
                </c:pt>
                <c:pt idx="7">
                  <c:v>-1</c:v>
                </c:pt>
                <c:pt idx="8">
                  <c:v>-1.8</c:v>
                </c:pt>
                <c:pt idx="9">
                  <c:v>-2.8</c:v>
                </c:pt>
                <c:pt idx="10">
                  <c:v>-4.4000000000000004</c:v>
                </c:pt>
                <c:pt idx="11">
                  <c:v>-1.6</c:v>
                </c:pt>
                <c:pt idx="12">
                  <c:v>-0.6</c:v>
                </c:pt>
                <c:pt idx="13">
                  <c:v>-1.7</c:v>
                </c:pt>
                <c:pt idx="14">
                  <c:v>-2.8</c:v>
                </c:pt>
                <c:pt idx="15">
                  <c:v>-5.5</c:v>
                </c:pt>
                <c:pt idx="16">
                  <c:v>-6.8</c:v>
                </c:pt>
                <c:pt idx="17">
                  <c:v>-3.7</c:v>
                </c:pt>
                <c:pt idx="18">
                  <c:v>0.5</c:v>
                </c:pt>
                <c:pt idx="19">
                  <c:v>2</c:v>
                </c:pt>
                <c:pt idx="20">
                  <c:v>2.4</c:v>
                </c:pt>
                <c:pt idx="21">
                  <c:v>4.7</c:v>
                </c:pt>
                <c:pt idx="22">
                  <c:v>2.1</c:v>
                </c:pt>
                <c:pt idx="23">
                  <c:v>-0.1</c:v>
                </c:pt>
                <c:pt idx="24">
                  <c:v>-1.1000000000000001</c:v>
                </c:pt>
                <c:pt idx="25">
                  <c:v>-1.6</c:v>
                </c:pt>
                <c:pt idx="26">
                  <c:v>-1.9</c:v>
                </c:pt>
                <c:pt idx="27">
                  <c:v>0.1</c:v>
                </c:pt>
                <c:pt idx="28">
                  <c:v>1.6</c:v>
                </c:pt>
                <c:pt idx="29">
                  <c:v>-0.9</c:v>
                </c:pt>
                <c:pt idx="30">
                  <c:v>-5.4</c:v>
                </c:pt>
                <c:pt idx="31">
                  <c:v>-3.2</c:v>
                </c:pt>
                <c:pt idx="32">
                  <c:v>2.1</c:v>
                </c:pt>
                <c:pt idx="33">
                  <c:v>5</c:v>
                </c:pt>
                <c:pt idx="34">
                  <c:v>4</c:v>
                </c:pt>
                <c:pt idx="35">
                  <c:v>1.8</c:v>
                </c:pt>
                <c:pt idx="36">
                  <c:v>-0.7</c:v>
                </c:pt>
                <c:pt idx="37">
                  <c:v>-4.5999999999999996</c:v>
                </c:pt>
                <c:pt idx="38">
                  <c:v>-6.5</c:v>
                </c:pt>
                <c:pt idx="39">
                  <c:v>-5.9</c:v>
                </c:pt>
                <c:pt idx="40">
                  <c:v>-8.3000000000000007</c:v>
                </c:pt>
                <c:pt idx="41">
                  <c:v>-8.6</c:v>
                </c:pt>
                <c:pt idx="42">
                  <c:v>-10.8</c:v>
                </c:pt>
                <c:pt idx="43">
                  <c:v>-8</c:v>
                </c:pt>
                <c:pt idx="44">
                  <c:v>-9.4</c:v>
                </c:pt>
                <c:pt idx="45">
                  <c:v>-7.6</c:v>
                </c:pt>
                <c:pt idx="46">
                  <c:v>-1.1000000000000001</c:v>
                </c:pt>
                <c:pt idx="47">
                  <c:v>3</c:v>
                </c:pt>
                <c:pt idx="48">
                  <c:v>3.4</c:v>
                </c:pt>
                <c:pt idx="49">
                  <c:v>2.2999999999999998</c:v>
                </c:pt>
                <c:pt idx="50">
                  <c:v>2</c:v>
                </c:pt>
                <c:pt idx="51">
                  <c:v>2</c:v>
                </c:pt>
                <c:pt idx="52">
                  <c:v>2.6</c:v>
                </c:pt>
                <c:pt idx="53">
                  <c:v>4.0999999999999996</c:v>
                </c:pt>
                <c:pt idx="54">
                  <c:v>5.6</c:v>
                </c:pt>
                <c:pt idx="55">
                  <c:v>6.3</c:v>
                </c:pt>
                <c:pt idx="56">
                  <c:v>5.5</c:v>
                </c:pt>
                <c:pt idx="57">
                  <c:v>2.4</c:v>
                </c:pt>
                <c:pt idx="58">
                  <c:v>2.2999999999999998</c:v>
                </c:pt>
                <c:pt idx="59">
                  <c:v>1.3</c:v>
                </c:pt>
                <c:pt idx="60">
                  <c:v>1.7</c:v>
                </c:pt>
                <c:pt idx="61">
                  <c:v>2.8</c:v>
                </c:pt>
                <c:pt idx="62">
                  <c:v>4.9000000000000004</c:v>
                </c:pt>
                <c:pt idx="63">
                  <c:v>-1.1000000000000001</c:v>
                </c:pt>
                <c:pt idx="64">
                  <c:v>-1.8</c:v>
                </c:pt>
                <c:pt idx="65">
                  <c:v>-0.7</c:v>
                </c:pt>
                <c:pt idx="66">
                  <c:v>-1.3</c:v>
                </c:pt>
                <c:pt idx="67">
                  <c:v>-1.7</c:v>
                </c:pt>
                <c:pt idx="68">
                  <c:v>-0.7</c:v>
                </c:pt>
                <c:pt idx="69">
                  <c:v>3.7</c:v>
                </c:pt>
                <c:pt idx="70">
                  <c:v>4</c:v>
                </c:pt>
                <c:pt idx="71">
                  <c:v>6.3</c:v>
                </c:pt>
                <c:pt idx="72">
                  <c:v>3.3</c:v>
                </c:pt>
                <c:pt idx="73">
                  <c:v>2.2000000000000002</c:v>
                </c:pt>
                <c:pt idx="74">
                  <c:v>1.9</c:v>
                </c:pt>
                <c:pt idx="75">
                  <c:v>0.9</c:v>
                </c:pt>
                <c:pt idx="76">
                  <c:v>0.2</c:v>
                </c:pt>
                <c:pt idx="77">
                  <c:v>-0.8</c:v>
                </c:pt>
                <c:pt idx="78">
                  <c:v>-4.0999999999999996</c:v>
                </c:pt>
                <c:pt idx="79">
                  <c:v>0.2</c:v>
                </c:pt>
                <c:pt idx="80">
                  <c:v>0.8</c:v>
                </c:pt>
                <c:pt idx="81">
                  <c:v>2.8</c:v>
                </c:pt>
                <c:pt idx="82">
                  <c:v>3.7</c:v>
                </c:pt>
                <c:pt idx="83">
                  <c:v>5.9</c:v>
                </c:pt>
                <c:pt idx="84">
                  <c:v>8.1999999999999993</c:v>
                </c:pt>
                <c:pt idx="85">
                  <c:v>6.1</c:v>
                </c:pt>
                <c:pt idx="86">
                  <c:v>4.8</c:v>
                </c:pt>
                <c:pt idx="87">
                  <c:v>9.8000000000000007</c:v>
                </c:pt>
                <c:pt idx="88">
                  <c:v>11.6</c:v>
                </c:pt>
                <c:pt idx="89">
                  <c:v>12.8</c:v>
                </c:pt>
                <c:pt idx="90">
                  <c:v>13.1</c:v>
                </c:pt>
                <c:pt idx="91">
                  <c:v>5.9</c:v>
                </c:pt>
                <c:pt idx="92">
                  <c:v>3.2</c:v>
                </c:pt>
                <c:pt idx="93">
                  <c:v>2.8</c:v>
                </c:pt>
                <c:pt idx="94">
                  <c:v>3.5</c:v>
                </c:pt>
                <c:pt idx="95">
                  <c:v>-1</c:v>
                </c:pt>
                <c:pt idx="96">
                  <c:v>0.2</c:v>
                </c:pt>
                <c:pt idx="97">
                  <c:v>1</c:v>
                </c:pt>
                <c:pt idx="98">
                  <c:v>6.3</c:v>
                </c:pt>
                <c:pt idx="99">
                  <c:v>9</c:v>
                </c:pt>
                <c:pt idx="100">
                  <c:v>11</c:v>
                </c:pt>
                <c:pt idx="101">
                  <c:v>3.2</c:v>
                </c:pt>
                <c:pt idx="102">
                  <c:v>2.2000000000000002</c:v>
                </c:pt>
                <c:pt idx="103">
                  <c:v>2.2999999999999998</c:v>
                </c:pt>
                <c:pt idx="104">
                  <c:v>1.2</c:v>
                </c:pt>
                <c:pt idx="105">
                  <c:v>2.2999999999999998</c:v>
                </c:pt>
                <c:pt idx="106">
                  <c:v>3.2</c:v>
                </c:pt>
                <c:pt idx="107">
                  <c:v>5.8</c:v>
                </c:pt>
                <c:pt idx="108">
                  <c:v>6.8</c:v>
                </c:pt>
                <c:pt idx="109">
                  <c:v>8.3000000000000007</c:v>
                </c:pt>
                <c:pt idx="110">
                  <c:v>8.6999999999999993</c:v>
                </c:pt>
                <c:pt idx="111">
                  <c:v>6.2</c:v>
                </c:pt>
                <c:pt idx="112">
                  <c:v>5.4</c:v>
                </c:pt>
                <c:pt idx="113">
                  <c:v>7.4</c:v>
                </c:pt>
                <c:pt idx="114">
                  <c:v>5.6</c:v>
                </c:pt>
                <c:pt idx="115">
                  <c:v>5.0999999999999996</c:v>
                </c:pt>
                <c:pt idx="116">
                  <c:v>6.7</c:v>
                </c:pt>
                <c:pt idx="117">
                  <c:v>10.8</c:v>
                </c:pt>
                <c:pt idx="118">
                  <c:v>12.4</c:v>
                </c:pt>
                <c:pt idx="119">
                  <c:v>11.7</c:v>
                </c:pt>
                <c:pt idx="120">
                  <c:v>10.199999999999999</c:v>
                </c:pt>
                <c:pt idx="121">
                  <c:v>6.6</c:v>
                </c:pt>
                <c:pt idx="122">
                  <c:v>5.9</c:v>
                </c:pt>
                <c:pt idx="123">
                  <c:v>11.8</c:v>
                </c:pt>
                <c:pt idx="124">
                  <c:v>7.3</c:v>
                </c:pt>
                <c:pt idx="125">
                  <c:v>7.7</c:v>
                </c:pt>
                <c:pt idx="126">
                  <c:v>6.3</c:v>
                </c:pt>
                <c:pt idx="127">
                  <c:v>8.1999999999999993</c:v>
                </c:pt>
                <c:pt idx="128">
                  <c:v>15.8</c:v>
                </c:pt>
                <c:pt idx="129">
                  <c:v>19</c:v>
                </c:pt>
                <c:pt idx="130">
                  <c:v>21</c:v>
                </c:pt>
                <c:pt idx="131">
                  <c:v>14.4</c:v>
                </c:pt>
                <c:pt idx="132">
                  <c:v>10.3</c:v>
                </c:pt>
                <c:pt idx="133">
                  <c:v>10</c:v>
                </c:pt>
                <c:pt idx="134">
                  <c:v>10.9</c:v>
                </c:pt>
                <c:pt idx="135">
                  <c:v>11.4</c:v>
                </c:pt>
                <c:pt idx="136">
                  <c:v>10.5</c:v>
                </c:pt>
                <c:pt idx="137">
                  <c:v>10.6</c:v>
                </c:pt>
                <c:pt idx="138">
                  <c:v>9.5</c:v>
                </c:pt>
                <c:pt idx="139">
                  <c:v>10.1</c:v>
                </c:pt>
                <c:pt idx="140">
                  <c:v>12.2</c:v>
                </c:pt>
                <c:pt idx="141">
                  <c:v>10.8</c:v>
                </c:pt>
                <c:pt idx="142">
                  <c:v>9.5</c:v>
                </c:pt>
                <c:pt idx="143">
                  <c:v>12</c:v>
                </c:pt>
                <c:pt idx="144">
                  <c:v>9.1</c:v>
                </c:pt>
                <c:pt idx="145">
                  <c:v>11.2</c:v>
                </c:pt>
                <c:pt idx="146">
                  <c:v>11</c:v>
                </c:pt>
                <c:pt idx="147">
                  <c:v>10.8</c:v>
                </c:pt>
                <c:pt idx="148">
                  <c:v>10.3</c:v>
                </c:pt>
                <c:pt idx="149">
                  <c:v>9.6</c:v>
                </c:pt>
                <c:pt idx="150">
                  <c:v>11.9</c:v>
                </c:pt>
                <c:pt idx="151">
                  <c:v>14.1</c:v>
                </c:pt>
                <c:pt idx="152">
                  <c:v>16.100000000000001</c:v>
                </c:pt>
                <c:pt idx="153">
                  <c:v>17.100000000000001</c:v>
                </c:pt>
                <c:pt idx="154">
                  <c:v>19.2</c:v>
                </c:pt>
                <c:pt idx="155">
                  <c:v>18.8</c:v>
                </c:pt>
                <c:pt idx="156">
                  <c:v>18.2</c:v>
                </c:pt>
                <c:pt idx="157">
                  <c:v>18.8</c:v>
                </c:pt>
                <c:pt idx="158">
                  <c:v>19.2</c:v>
                </c:pt>
                <c:pt idx="159">
                  <c:v>17.8</c:v>
                </c:pt>
                <c:pt idx="160">
                  <c:v>17</c:v>
                </c:pt>
                <c:pt idx="161">
                  <c:v>17.7</c:v>
                </c:pt>
                <c:pt idx="162">
                  <c:v>18.3</c:v>
                </c:pt>
                <c:pt idx="163">
                  <c:v>12.7</c:v>
                </c:pt>
                <c:pt idx="164">
                  <c:v>15.5</c:v>
                </c:pt>
                <c:pt idx="165">
                  <c:v>19.5</c:v>
                </c:pt>
                <c:pt idx="166">
                  <c:v>21.3</c:v>
                </c:pt>
                <c:pt idx="167">
                  <c:v>22.8</c:v>
                </c:pt>
                <c:pt idx="168">
                  <c:v>23.5</c:v>
                </c:pt>
                <c:pt idx="169">
                  <c:v>24.2</c:v>
                </c:pt>
                <c:pt idx="170">
                  <c:v>24.8</c:v>
                </c:pt>
                <c:pt idx="171">
                  <c:v>23.4</c:v>
                </c:pt>
                <c:pt idx="172">
                  <c:v>19.3</c:v>
                </c:pt>
                <c:pt idx="173">
                  <c:v>19</c:v>
                </c:pt>
                <c:pt idx="174">
                  <c:v>19.8</c:v>
                </c:pt>
                <c:pt idx="175">
                  <c:v>17.100000000000001</c:v>
                </c:pt>
                <c:pt idx="176">
                  <c:v>18</c:v>
                </c:pt>
                <c:pt idx="177">
                  <c:v>19.399999999999999</c:v>
                </c:pt>
                <c:pt idx="178">
                  <c:v>21.6</c:v>
                </c:pt>
                <c:pt idx="179">
                  <c:v>21</c:v>
                </c:pt>
                <c:pt idx="180">
                  <c:v>17.100000000000001</c:v>
                </c:pt>
                <c:pt idx="181">
                  <c:v>15.6</c:v>
                </c:pt>
                <c:pt idx="182">
                  <c:v>14.9</c:v>
                </c:pt>
                <c:pt idx="183">
                  <c:v>17</c:v>
                </c:pt>
                <c:pt idx="184">
                  <c:v>18.399999999999999</c:v>
                </c:pt>
                <c:pt idx="185">
                  <c:v>18.399999999999999</c:v>
                </c:pt>
                <c:pt idx="186">
                  <c:v>22.2</c:v>
                </c:pt>
                <c:pt idx="187">
                  <c:v>19.5</c:v>
                </c:pt>
                <c:pt idx="188">
                  <c:v>20.2</c:v>
                </c:pt>
                <c:pt idx="189">
                  <c:v>17.399999999999999</c:v>
                </c:pt>
                <c:pt idx="190">
                  <c:v>18.2</c:v>
                </c:pt>
                <c:pt idx="191">
                  <c:v>18.2</c:v>
                </c:pt>
                <c:pt idx="192">
                  <c:v>18.600000000000001</c:v>
                </c:pt>
                <c:pt idx="193">
                  <c:v>22.6</c:v>
                </c:pt>
                <c:pt idx="194">
                  <c:v>18.3</c:v>
                </c:pt>
                <c:pt idx="195">
                  <c:v>18.2</c:v>
                </c:pt>
                <c:pt idx="196">
                  <c:v>20.7</c:v>
                </c:pt>
                <c:pt idx="197">
                  <c:v>20.8</c:v>
                </c:pt>
                <c:pt idx="198">
                  <c:v>20.6</c:v>
                </c:pt>
                <c:pt idx="199">
                  <c:v>17.899999999999999</c:v>
                </c:pt>
                <c:pt idx="200">
                  <c:v>15.4</c:v>
                </c:pt>
                <c:pt idx="201">
                  <c:v>16.8</c:v>
                </c:pt>
                <c:pt idx="202">
                  <c:v>17.5</c:v>
                </c:pt>
                <c:pt idx="203">
                  <c:v>19.100000000000001</c:v>
                </c:pt>
                <c:pt idx="204">
                  <c:v>21.2</c:v>
                </c:pt>
                <c:pt idx="205">
                  <c:v>20.399999999999999</c:v>
                </c:pt>
                <c:pt idx="206">
                  <c:v>20.8</c:v>
                </c:pt>
                <c:pt idx="207">
                  <c:v>21.3</c:v>
                </c:pt>
                <c:pt idx="208">
                  <c:v>19.600000000000001</c:v>
                </c:pt>
                <c:pt idx="209">
                  <c:v>19.399999999999999</c:v>
                </c:pt>
                <c:pt idx="210">
                  <c:v>20.7</c:v>
                </c:pt>
                <c:pt idx="211">
                  <c:v>19.8</c:v>
                </c:pt>
                <c:pt idx="212">
                  <c:v>15.3</c:v>
                </c:pt>
                <c:pt idx="213">
                  <c:v>15.6</c:v>
                </c:pt>
                <c:pt idx="214">
                  <c:v>16.5</c:v>
                </c:pt>
                <c:pt idx="215">
                  <c:v>16.399999999999999</c:v>
                </c:pt>
                <c:pt idx="216">
                  <c:v>14.6</c:v>
                </c:pt>
                <c:pt idx="217">
                  <c:v>16.100000000000001</c:v>
                </c:pt>
                <c:pt idx="218">
                  <c:v>19.2</c:v>
                </c:pt>
                <c:pt idx="219">
                  <c:v>16.899999999999999</c:v>
                </c:pt>
                <c:pt idx="220">
                  <c:v>17.399999999999999</c:v>
                </c:pt>
                <c:pt idx="221">
                  <c:v>19.100000000000001</c:v>
                </c:pt>
                <c:pt idx="222">
                  <c:v>18.3</c:v>
                </c:pt>
                <c:pt idx="223">
                  <c:v>18.899999999999999</c:v>
                </c:pt>
                <c:pt idx="224">
                  <c:v>21.8</c:v>
                </c:pt>
                <c:pt idx="225">
                  <c:v>22</c:v>
                </c:pt>
                <c:pt idx="226">
                  <c:v>22.4</c:v>
                </c:pt>
                <c:pt idx="227">
                  <c:v>19.899999999999999</c:v>
                </c:pt>
                <c:pt idx="228">
                  <c:v>13.3</c:v>
                </c:pt>
                <c:pt idx="229">
                  <c:v>14.9</c:v>
                </c:pt>
                <c:pt idx="230">
                  <c:v>16.7</c:v>
                </c:pt>
                <c:pt idx="231">
                  <c:v>16.8</c:v>
                </c:pt>
                <c:pt idx="232">
                  <c:v>17.2</c:v>
                </c:pt>
                <c:pt idx="233">
                  <c:v>17.600000000000001</c:v>
                </c:pt>
                <c:pt idx="234">
                  <c:v>15.5</c:v>
                </c:pt>
                <c:pt idx="235">
                  <c:v>12.9</c:v>
                </c:pt>
                <c:pt idx="236">
                  <c:v>13.7</c:v>
                </c:pt>
                <c:pt idx="237">
                  <c:v>12.6</c:v>
                </c:pt>
                <c:pt idx="238">
                  <c:v>11.9</c:v>
                </c:pt>
                <c:pt idx="239">
                  <c:v>12.1</c:v>
                </c:pt>
                <c:pt idx="240">
                  <c:v>12.7</c:v>
                </c:pt>
                <c:pt idx="241">
                  <c:v>12.9</c:v>
                </c:pt>
                <c:pt idx="242">
                  <c:v>13.7</c:v>
                </c:pt>
                <c:pt idx="243">
                  <c:v>14</c:v>
                </c:pt>
                <c:pt idx="244">
                  <c:v>14</c:v>
                </c:pt>
                <c:pt idx="245">
                  <c:v>14.7</c:v>
                </c:pt>
                <c:pt idx="246">
                  <c:v>15.4</c:v>
                </c:pt>
                <c:pt idx="247">
                  <c:v>14.8</c:v>
                </c:pt>
                <c:pt idx="248">
                  <c:v>14.7</c:v>
                </c:pt>
                <c:pt idx="249">
                  <c:v>15.3</c:v>
                </c:pt>
                <c:pt idx="250">
                  <c:v>16</c:v>
                </c:pt>
                <c:pt idx="251">
                  <c:v>17</c:v>
                </c:pt>
                <c:pt idx="252">
                  <c:v>17</c:v>
                </c:pt>
                <c:pt idx="253">
                  <c:v>16.7</c:v>
                </c:pt>
                <c:pt idx="254">
                  <c:v>16.8</c:v>
                </c:pt>
                <c:pt idx="255">
                  <c:v>15.9</c:v>
                </c:pt>
                <c:pt idx="256">
                  <c:v>16.3</c:v>
                </c:pt>
                <c:pt idx="257">
                  <c:v>18.100000000000001</c:v>
                </c:pt>
                <c:pt idx="258">
                  <c:v>17.3</c:v>
                </c:pt>
                <c:pt idx="259">
                  <c:v>13.6</c:v>
                </c:pt>
                <c:pt idx="260">
                  <c:v>12.7</c:v>
                </c:pt>
                <c:pt idx="261">
                  <c:v>10.199999999999999</c:v>
                </c:pt>
                <c:pt idx="262">
                  <c:v>9.9</c:v>
                </c:pt>
                <c:pt idx="263">
                  <c:v>10.199999999999999</c:v>
                </c:pt>
                <c:pt idx="264">
                  <c:v>10.1</c:v>
                </c:pt>
                <c:pt idx="265">
                  <c:v>14.4</c:v>
                </c:pt>
                <c:pt idx="266">
                  <c:v>14.4</c:v>
                </c:pt>
                <c:pt idx="267">
                  <c:v>14.6</c:v>
                </c:pt>
                <c:pt idx="268">
                  <c:v>15.6</c:v>
                </c:pt>
                <c:pt idx="269">
                  <c:v>15.5</c:v>
                </c:pt>
                <c:pt idx="270">
                  <c:v>14.7</c:v>
                </c:pt>
                <c:pt idx="271">
                  <c:v>12.7</c:v>
                </c:pt>
                <c:pt idx="272">
                  <c:v>8.6</c:v>
                </c:pt>
                <c:pt idx="273">
                  <c:v>9.6999999999999993</c:v>
                </c:pt>
                <c:pt idx="274">
                  <c:v>12.8</c:v>
                </c:pt>
                <c:pt idx="275">
                  <c:v>13</c:v>
                </c:pt>
                <c:pt idx="276">
                  <c:v>13.4</c:v>
                </c:pt>
                <c:pt idx="277">
                  <c:v>15.8</c:v>
                </c:pt>
                <c:pt idx="278">
                  <c:v>10.7</c:v>
                </c:pt>
                <c:pt idx="279">
                  <c:v>10.9</c:v>
                </c:pt>
                <c:pt idx="280">
                  <c:v>8.6999999999999993</c:v>
                </c:pt>
                <c:pt idx="281">
                  <c:v>5.5</c:v>
                </c:pt>
                <c:pt idx="282">
                  <c:v>4.5999999999999996</c:v>
                </c:pt>
                <c:pt idx="283">
                  <c:v>6.7</c:v>
                </c:pt>
                <c:pt idx="284">
                  <c:v>6.9</c:v>
                </c:pt>
                <c:pt idx="285">
                  <c:v>4.2</c:v>
                </c:pt>
                <c:pt idx="286">
                  <c:v>6.6</c:v>
                </c:pt>
                <c:pt idx="287">
                  <c:v>9.6</c:v>
                </c:pt>
                <c:pt idx="288">
                  <c:v>5.4</c:v>
                </c:pt>
                <c:pt idx="289">
                  <c:v>5.8</c:v>
                </c:pt>
                <c:pt idx="290">
                  <c:v>7.3</c:v>
                </c:pt>
                <c:pt idx="291">
                  <c:v>10.199999999999999</c:v>
                </c:pt>
                <c:pt idx="292">
                  <c:v>13.8</c:v>
                </c:pt>
                <c:pt idx="293">
                  <c:v>10.6</c:v>
                </c:pt>
                <c:pt idx="294">
                  <c:v>7.1</c:v>
                </c:pt>
                <c:pt idx="295">
                  <c:v>4.0999999999999996</c:v>
                </c:pt>
                <c:pt idx="296">
                  <c:v>3.5</c:v>
                </c:pt>
                <c:pt idx="297">
                  <c:v>4.8</c:v>
                </c:pt>
                <c:pt idx="298">
                  <c:v>5.9</c:v>
                </c:pt>
                <c:pt idx="299">
                  <c:v>6.2</c:v>
                </c:pt>
                <c:pt idx="300">
                  <c:v>6.2</c:v>
                </c:pt>
                <c:pt idx="301">
                  <c:v>7</c:v>
                </c:pt>
                <c:pt idx="302">
                  <c:v>8.1</c:v>
                </c:pt>
                <c:pt idx="303">
                  <c:v>8.4</c:v>
                </c:pt>
                <c:pt idx="304">
                  <c:v>7.7</c:v>
                </c:pt>
                <c:pt idx="305">
                  <c:v>6.2</c:v>
                </c:pt>
                <c:pt idx="306">
                  <c:v>6.6</c:v>
                </c:pt>
                <c:pt idx="307">
                  <c:v>7.1</c:v>
                </c:pt>
                <c:pt idx="308">
                  <c:v>5.0999999999999996</c:v>
                </c:pt>
                <c:pt idx="309">
                  <c:v>3.7</c:v>
                </c:pt>
                <c:pt idx="310">
                  <c:v>4.9000000000000004</c:v>
                </c:pt>
                <c:pt idx="311">
                  <c:v>5.5</c:v>
                </c:pt>
                <c:pt idx="312">
                  <c:v>4.0999999999999996</c:v>
                </c:pt>
                <c:pt idx="313">
                  <c:v>4.3</c:v>
                </c:pt>
                <c:pt idx="314">
                  <c:v>3.7</c:v>
                </c:pt>
                <c:pt idx="315">
                  <c:v>3</c:v>
                </c:pt>
                <c:pt idx="316">
                  <c:v>3.2</c:v>
                </c:pt>
                <c:pt idx="317">
                  <c:v>4.5999999999999996</c:v>
                </c:pt>
                <c:pt idx="318">
                  <c:v>3.9</c:v>
                </c:pt>
                <c:pt idx="319">
                  <c:v>4.9000000000000004</c:v>
                </c:pt>
                <c:pt idx="320">
                  <c:v>4</c:v>
                </c:pt>
                <c:pt idx="321">
                  <c:v>5.5</c:v>
                </c:pt>
                <c:pt idx="322">
                  <c:v>7.2</c:v>
                </c:pt>
                <c:pt idx="323">
                  <c:v>7.3</c:v>
                </c:pt>
                <c:pt idx="324">
                  <c:v>4</c:v>
                </c:pt>
                <c:pt idx="325">
                  <c:v>3.3</c:v>
                </c:pt>
                <c:pt idx="326">
                  <c:v>1.2</c:v>
                </c:pt>
                <c:pt idx="327">
                  <c:v>1.9</c:v>
                </c:pt>
                <c:pt idx="328">
                  <c:v>0.9</c:v>
                </c:pt>
                <c:pt idx="329">
                  <c:v>0.1</c:v>
                </c:pt>
                <c:pt idx="330">
                  <c:v>0.2</c:v>
                </c:pt>
                <c:pt idx="331">
                  <c:v>-0.4</c:v>
                </c:pt>
                <c:pt idx="332">
                  <c:v>-0.5</c:v>
                </c:pt>
                <c:pt idx="333">
                  <c:v>1.1000000000000001</c:v>
                </c:pt>
                <c:pt idx="334">
                  <c:v>4.5999999999999996</c:v>
                </c:pt>
                <c:pt idx="335">
                  <c:v>2.4</c:v>
                </c:pt>
                <c:pt idx="336">
                  <c:v>-1.7</c:v>
                </c:pt>
                <c:pt idx="337">
                  <c:v>-0.5</c:v>
                </c:pt>
                <c:pt idx="338">
                  <c:v>0.4</c:v>
                </c:pt>
                <c:pt idx="339">
                  <c:v>-0.7</c:v>
                </c:pt>
                <c:pt idx="340">
                  <c:v>-1.1000000000000001</c:v>
                </c:pt>
                <c:pt idx="341">
                  <c:v>-1.5</c:v>
                </c:pt>
                <c:pt idx="342">
                  <c:v>-0.9</c:v>
                </c:pt>
                <c:pt idx="343">
                  <c:v>-1.1000000000000001</c:v>
                </c:pt>
                <c:pt idx="344">
                  <c:v>-0.9</c:v>
                </c:pt>
                <c:pt idx="345">
                  <c:v>-1.1000000000000001</c:v>
                </c:pt>
                <c:pt idx="346">
                  <c:v>1.9</c:v>
                </c:pt>
                <c:pt idx="347">
                  <c:v>2.7</c:v>
                </c:pt>
                <c:pt idx="348">
                  <c:v>3.6</c:v>
                </c:pt>
                <c:pt idx="349">
                  <c:v>4.8</c:v>
                </c:pt>
                <c:pt idx="350">
                  <c:v>2.7</c:v>
                </c:pt>
                <c:pt idx="351">
                  <c:v>2.4</c:v>
                </c:pt>
                <c:pt idx="352">
                  <c:v>3.6</c:v>
                </c:pt>
                <c:pt idx="353">
                  <c:v>-0.5</c:v>
                </c:pt>
                <c:pt idx="354">
                  <c:v>-2.5</c:v>
                </c:pt>
                <c:pt idx="355">
                  <c:v>-5.2</c:v>
                </c:pt>
                <c:pt idx="356">
                  <c:v>-2.9</c:v>
                </c:pt>
                <c:pt idx="357">
                  <c:v>4.8</c:v>
                </c:pt>
                <c:pt idx="358">
                  <c:v>-3.7</c:v>
                </c:pt>
                <c:pt idx="359">
                  <c:v>-6.5</c:v>
                </c:pt>
                <c:pt idx="360">
                  <c:v>-2.7</c:v>
                </c:pt>
                <c:pt idx="361">
                  <c:v>-0.5</c:v>
                </c:pt>
                <c:pt idx="362">
                  <c:v>2.2999999999999998</c:v>
                </c:pt>
                <c:pt idx="363">
                  <c:v>6.7</c:v>
                </c:pt>
                <c:pt idx="364">
                  <c:v>9.1999999999999993</c:v>
                </c:pt>
              </c:numCache>
            </c:numRef>
          </c:xVal>
          <c:yVal>
            <c:numRef>
              <c:f>'6.7'!$O$6:$O$371</c:f>
              <c:numCache>
                <c:formatCode>0.0000</c:formatCode>
                <c:ptCount val="366"/>
                <c:pt idx="0">
                  <c:v>33.867732230480478</c:v>
                </c:pt>
                <c:pt idx="1">
                  <c:v>35.792492422180537</c:v>
                </c:pt>
                <c:pt idx="2">
                  <c:v>34.2104009301624</c:v>
                </c:pt>
                <c:pt idx="3">
                  <c:v>39.241876148528519</c:v>
                </c:pt>
                <c:pt idx="4">
                  <c:v>40.111190303621278</c:v>
                </c:pt>
                <c:pt idx="5">
                  <c:v>42.379740727515895</c:v>
                </c:pt>
                <c:pt idx="6">
                  <c:v>43.504356324717484</c:v>
                </c:pt>
                <c:pt idx="7">
                  <c:v>41.763774985688286</c:v>
                </c:pt>
                <c:pt idx="8">
                  <c:v>38.470137257837393</c:v>
                </c:pt>
                <c:pt idx="9">
                  <c:v>38.176782392256946</c:v>
                </c:pt>
                <c:pt idx="10">
                  <c:v>45.556318192140388</c:v>
                </c:pt>
                <c:pt idx="11">
                  <c:v>45.792294200687664</c:v>
                </c:pt>
                <c:pt idx="12">
                  <c:v>44.566184732146709</c:v>
                </c:pt>
                <c:pt idx="13">
                  <c:v>46.368268049234025</c:v>
                </c:pt>
                <c:pt idx="14">
                  <c:v>46.071285964334599</c:v>
                </c:pt>
                <c:pt idx="15">
                  <c:v>44.037317349951117</c:v>
                </c:pt>
                <c:pt idx="16">
                  <c:v>46.186177666308353</c:v>
                </c:pt>
                <c:pt idx="17">
                  <c:v>49.722653080462131</c:v>
                </c:pt>
                <c:pt idx="18">
                  <c:v>44.636239526500766</c:v>
                </c:pt>
                <c:pt idx="19">
                  <c:v>40.58347858430718</c:v>
                </c:pt>
                <c:pt idx="20">
                  <c:v>39.263443792003791</c:v>
                </c:pt>
                <c:pt idx="21">
                  <c:v>35.40416879605975</c:v>
                </c:pt>
                <c:pt idx="22">
                  <c:v>33.997977170887921</c:v>
                </c:pt>
                <c:pt idx="23">
                  <c:v>34.937098973432569</c:v>
                </c:pt>
                <c:pt idx="24">
                  <c:v>41.421956512369732</c:v>
                </c:pt>
                <c:pt idx="25">
                  <c:v>42.882189618536465</c:v>
                </c:pt>
                <c:pt idx="26">
                  <c:v>43.230190837064974</c:v>
                </c:pt>
                <c:pt idx="27">
                  <c:v>42.705251995597898</c:v>
                </c:pt>
                <c:pt idx="28">
                  <c:v>40.153236869026379</c:v>
                </c:pt>
                <c:pt idx="29">
                  <c:v>38.225886803092124</c:v>
                </c:pt>
                <c:pt idx="30">
                  <c:v>39.848979302145665</c:v>
                </c:pt>
                <c:pt idx="31">
                  <c:v>45.154876237198415</c:v>
                </c:pt>
                <c:pt idx="32">
                  <c:v>41.801982892922958</c:v>
                </c:pt>
                <c:pt idx="33">
                  <c:v>38.182258070083677</c:v>
                </c:pt>
                <c:pt idx="34">
                  <c:v>37.677469070122811</c:v>
                </c:pt>
                <c:pt idx="35">
                  <c:v>37.995747799674881</c:v>
                </c:pt>
                <c:pt idx="36">
                  <c:v>35.992879002493495</c:v>
                </c:pt>
                <c:pt idx="37">
                  <c:v>41.376581806142362</c:v>
                </c:pt>
                <c:pt idx="38">
                  <c:v>49.064711222508762</c:v>
                </c:pt>
                <c:pt idx="39">
                  <c:v>49.816448921352418</c:v>
                </c:pt>
                <c:pt idx="40">
                  <c:v>53.705182486797867</c:v>
                </c:pt>
                <c:pt idx="41">
                  <c:v>55.065441922179168</c:v>
                </c:pt>
                <c:pt idx="42">
                  <c:v>54.04984096619139</c:v>
                </c:pt>
                <c:pt idx="43">
                  <c:v>49.219033237872438</c:v>
                </c:pt>
                <c:pt idx="44">
                  <c:v>47.859394744132146</c:v>
                </c:pt>
                <c:pt idx="45">
                  <c:v>53.105021180617101</c:v>
                </c:pt>
                <c:pt idx="46">
                  <c:v>48.23263659898241</c:v>
                </c:pt>
                <c:pt idx="47">
                  <c:v>43.397548496335446</c:v>
                </c:pt>
                <c:pt idx="48">
                  <c:v>39.118417628904417</c:v>
                </c:pt>
                <c:pt idx="49">
                  <c:v>38.177386034154019</c:v>
                </c:pt>
                <c:pt idx="50">
                  <c:v>31.952753592953258</c:v>
                </c:pt>
                <c:pt idx="51">
                  <c:v>34.315435723731746</c:v>
                </c:pt>
                <c:pt idx="52">
                  <c:v>38.717808848674117</c:v>
                </c:pt>
                <c:pt idx="53">
                  <c:v>38.060672005164747</c:v>
                </c:pt>
                <c:pt idx="54">
                  <c:v>35.878735634275102</c:v>
                </c:pt>
                <c:pt idx="55">
                  <c:v>33.815761703357943</c:v>
                </c:pt>
                <c:pt idx="56">
                  <c:v>32.437562647513495</c:v>
                </c:pt>
                <c:pt idx="57">
                  <c:v>30.400809620152931</c:v>
                </c:pt>
                <c:pt idx="58">
                  <c:v>30.634388248743175</c:v>
                </c:pt>
                <c:pt idx="59">
                  <c:v>38.995661551644801</c:v>
                </c:pt>
                <c:pt idx="60">
                  <c:v>38.326573481548451</c:v>
                </c:pt>
                <c:pt idx="61">
                  <c:v>37.476461707875927</c:v>
                </c:pt>
                <c:pt idx="62">
                  <c:v>36.30019012949635</c:v>
                </c:pt>
                <c:pt idx="63">
                  <c:v>39.269863700413559</c:v>
                </c:pt>
                <c:pt idx="64">
                  <c:v>33.434880549015332</c:v>
                </c:pt>
                <c:pt idx="65">
                  <c:v>35.378440162810456</c:v>
                </c:pt>
                <c:pt idx="66">
                  <c:v>42.397191034612085</c:v>
                </c:pt>
                <c:pt idx="67">
                  <c:v>42.351591151345268</c:v>
                </c:pt>
                <c:pt idx="68">
                  <c:v>40.398190040738044</c:v>
                </c:pt>
                <c:pt idx="69">
                  <c:v>39.201006916896162</c:v>
                </c:pt>
                <c:pt idx="70">
                  <c:v>35.307891669059735</c:v>
                </c:pt>
                <c:pt idx="71">
                  <c:v>29.533254266157474</c:v>
                </c:pt>
                <c:pt idx="72">
                  <c:v>30.576289352765787</c:v>
                </c:pt>
                <c:pt idx="73">
                  <c:v>36.082482334088034</c:v>
                </c:pt>
                <c:pt idx="74">
                  <c:v>38.257948665483489</c:v>
                </c:pt>
                <c:pt idx="75">
                  <c:v>40.002595514282575</c:v>
                </c:pt>
                <c:pt idx="76">
                  <c:v>39.062837944193369</c:v>
                </c:pt>
                <c:pt idx="77">
                  <c:v>39.691414353283982</c:v>
                </c:pt>
                <c:pt idx="78">
                  <c:v>37.167832985876835</c:v>
                </c:pt>
                <c:pt idx="79">
                  <c:v>36.512679180755491</c:v>
                </c:pt>
                <c:pt idx="80">
                  <c:v>40.500294278494167</c:v>
                </c:pt>
                <c:pt idx="81">
                  <c:v>39.654853889396762</c:v>
                </c:pt>
                <c:pt idx="82">
                  <c:v>37.483375995081914</c:v>
                </c:pt>
                <c:pt idx="83">
                  <c:v>32.332891335591526</c:v>
                </c:pt>
                <c:pt idx="84">
                  <c:v>27.946413585492852</c:v>
                </c:pt>
                <c:pt idx="85">
                  <c:v>24.225344897439832</c:v>
                </c:pt>
                <c:pt idx="86">
                  <c:v>26.097421246098374</c:v>
                </c:pt>
                <c:pt idx="87">
                  <c:v>28.764497442435815</c:v>
                </c:pt>
                <c:pt idx="88">
                  <c:v>25.75350541790699</c:v>
                </c:pt>
                <c:pt idx="89">
                  <c:v>22.690441659822682</c:v>
                </c:pt>
                <c:pt idx="90">
                  <c:v>20.80631334924761</c:v>
                </c:pt>
                <c:pt idx="91">
                  <c:v>21.593193151654898</c:v>
                </c:pt>
                <c:pt idx="92">
                  <c:v>24.310030196843794</c:v>
                </c:pt>
                <c:pt idx="93">
                  <c:v>24.084418719104669</c:v>
                </c:pt>
                <c:pt idx="94">
                  <c:v>27.225204623084448</c:v>
                </c:pt>
                <c:pt idx="95">
                  <c:v>38.049567607232966</c:v>
                </c:pt>
                <c:pt idx="96">
                  <c:v>37.703885262453049</c:v>
                </c:pt>
                <c:pt idx="97">
                  <c:v>38.273835092326983</c:v>
                </c:pt>
                <c:pt idx="98">
                  <c:v>32.705619613294608</c:v>
                </c:pt>
                <c:pt idx="99">
                  <c:v>26.144701227552201</c:v>
                </c:pt>
                <c:pt idx="100">
                  <c:v>22.264904938176535</c:v>
                </c:pt>
                <c:pt idx="101">
                  <c:v>33.386232179397084</c:v>
                </c:pt>
                <c:pt idx="102">
                  <c:v>36.528696280731793</c:v>
                </c:pt>
                <c:pt idx="103">
                  <c:v>36.227830512577725</c:v>
                </c:pt>
                <c:pt idx="104">
                  <c:v>36.971186487278025</c:v>
                </c:pt>
                <c:pt idx="105">
                  <c:v>37.215241057096584</c:v>
                </c:pt>
                <c:pt idx="106">
                  <c:v>33.397296385795322</c:v>
                </c:pt>
                <c:pt idx="107">
                  <c:v>31.140004248788404</c:v>
                </c:pt>
                <c:pt idx="108">
                  <c:v>32.239179009024198</c:v>
                </c:pt>
                <c:pt idx="109">
                  <c:v>29.017537245726409</c:v>
                </c:pt>
                <c:pt idx="110">
                  <c:v>27.957217547568778</c:v>
                </c:pt>
                <c:pt idx="111">
                  <c:v>30.144763625808096</c:v>
                </c:pt>
                <c:pt idx="112">
                  <c:v>29.51381836915958</c:v>
                </c:pt>
                <c:pt idx="113">
                  <c:v>23.058070099483977</c:v>
                </c:pt>
                <c:pt idx="114">
                  <c:v>24.002292111800106</c:v>
                </c:pt>
                <c:pt idx="115">
                  <c:v>30.049022433246488</c:v>
                </c:pt>
                <c:pt idx="116">
                  <c:v>28.198936964679174</c:v>
                </c:pt>
                <c:pt idx="117">
                  <c:v>24.637139212175867</c:v>
                </c:pt>
                <c:pt idx="118">
                  <c:v>23.829342902318682</c:v>
                </c:pt>
                <c:pt idx="119">
                  <c:v>21.540333703004041</c:v>
                </c:pt>
                <c:pt idx="120">
                  <c:v>17.555156400042925</c:v>
                </c:pt>
                <c:pt idx="121">
                  <c:v>21.792397742285221</c:v>
                </c:pt>
                <c:pt idx="122">
                  <c:v>24.48167252918919</c:v>
                </c:pt>
                <c:pt idx="123">
                  <c:v>22.130481991062013</c:v>
                </c:pt>
                <c:pt idx="124">
                  <c:v>24.058374752559374</c:v>
                </c:pt>
                <c:pt idx="125">
                  <c:v>27.655073905846429</c:v>
                </c:pt>
                <c:pt idx="126">
                  <c:v>25.693515427270061</c:v>
                </c:pt>
                <c:pt idx="127">
                  <c:v>19.27250241172089</c:v>
                </c:pt>
                <c:pt idx="128">
                  <c:v>15.555622529376015</c:v>
                </c:pt>
                <c:pt idx="129">
                  <c:v>15.114225264328343</c:v>
                </c:pt>
                <c:pt idx="130">
                  <c:v>13.924148491874419</c:v>
                </c:pt>
                <c:pt idx="131">
                  <c:v>14.858751950425601</c:v>
                </c:pt>
                <c:pt idx="132">
                  <c:v>17.523397423308296</c:v>
                </c:pt>
                <c:pt idx="133">
                  <c:v>17.996160026529093</c:v>
                </c:pt>
                <c:pt idx="134">
                  <c:v>15.224314811570087</c:v>
                </c:pt>
                <c:pt idx="135">
                  <c:v>15.615784223896705</c:v>
                </c:pt>
                <c:pt idx="136">
                  <c:v>18.675296447562964</c:v>
                </c:pt>
                <c:pt idx="137">
                  <c:v>18.667629830306193</c:v>
                </c:pt>
                <c:pt idx="138">
                  <c:v>19.249736445992031</c:v>
                </c:pt>
                <c:pt idx="139">
                  <c:v>18.691394589387865</c:v>
                </c:pt>
                <c:pt idx="140">
                  <c:v>17.359717764675171</c:v>
                </c:pt>
                <c:pt idx="141">
                  <c:v>15.813513797871785</c:v>
                </c:pt>
                <c:pt idx="142">
                  <c:v>17.008211528126999</c:v>
                </c:pt>
                <c:pt idx="143">
                  <c:v>18.574655198728742</c:v>
                </c:pt>
                <c:pt idx="144">
                  <c:v>20.466525708827568</c:v>
                </c:pt>
                <c:pt idx="145">
                  <c:v>19.713860726743473</c:v>
                </c:pt>
                <c:pt idx="146">
                  <c:v>18.953098791800297</c:v>
                </c:pt>
                <c:pt idx="147">
                  <c:v>19.562282373282557</c:v>
                </c:pt>
                <c:pt idx="148">
                  <c:v>15.698266746685171</c:v>
                </c:pt>
                <c:pt idx="149">
                  <c:v>16.936682869128383</c:v>
                </c:pt>
                <c:pt idx="150">
                  <c:v>19.298526494353467</c:v>
                </c:pt>
                <c:pt idx="151">
                  <c:v>17.062632156671022</c:v>
                </c:pt>
                <c:pt idx="152">
                  <c:v>14.608921813486624</c:v>
                </c:pt>
                <c:pt idx="153">
                  <c:v>13.580075739126489</c:v>
                </c:pt>
                <c:pt idx="154">
                  <c:v>14.734630518153997</c:v>
                </c:pt>
                <c:pt idx="155">
                  <c:v>10.396756199171119</c:v>
                </c:pt>
                <c:pt idx="156">
                  <c:v>11.129505061745871</c:v>
                </c:pt>
                <c:pt idx="157">
                  <c:v>15.17728981989621</c:v>
                </c:pt>
                <c:pt idx="158">
                  <c:v>15.494026713075156</c:v>
                </c:pt>
                <c:pt idx="159">
                  <c:v>15.60595095302828</c:v>
                </c:pt>
                <c:pt idx="160">
                  <c:v>15.434997607576269</c:v>
                </c:pt>
                <c:pt idx="161">
                  <c:v>14.191505245947861</c:v>
                </c:pt>
                <c:pt idx="162">
                  <c:v>10.500469963626024</c:v>
                </c:pt>
                <c:pt idx="163">
                  <c:v>11.636946417892494</c:v>
                </c:pt>
                <c:pt idx="164">
                  <c:v>14.957039935127794</c:v>
                </c:pt>
                <c:pt idx="165">
                  <c:v>15.483461147391719</c:v>
                </c:pt>
                <c:pt idx="166">
                  <c:v>15.011133788989012</c:v>
                </c:pt>
                <c:pt idx="167">
                  <c:v>14.772412403245546</c:v>
                </c:pt>
                <c:pt idx="168">
                  <c:v>13.968082132587035</c:v>
                </c:pt>
                <c:pt idx="169">
                  <c:v>10.611756883323777</c:v>
                </c:pt>
                <c:pt idx="170">
                  <c:v>10.539767650647727</c:v>
                </c:pt>
                <c:pt idx="171">
                  <c:v>14.100261808396564</c:v>
                </c:pt>
                <c:pt idx="172">
                  <c:v>15.080228318086649</c:v>
                </c:pt>
                <c:pt idx="173">
                  <c:v>15.673766100094912</c:v>
                </c:pt>
                <c:pt idx="174">
                  <c:v>15.361404556393389</c:v>
                </c:pt>
                <c:pt idx="175">
                  <c:v>14.650066855664983</c:v>
                </c:pt>
                <c:pt idx="176">
                  <c:v>10.003978115301736</c:v>
                </c:pt>
                <c:pt idx="177">
                  <c:v>10.443626986726702</c:v>
                </c:pt>
                <c:pt idx="178">
                  <c:v>15.158864774037488</c:v>
                </c:pt>
                <c:pt idx="179">
                  <c:v>15.195087727045079</c:v>
                </c:pt>
                <c:pt idx="180">
                  <c:v>14.694856885485256</c:v>
                </c:pt>
                <c:pt idx="181">
                  <c:v>14.995377707837022</c:v>
                </c:pt>
                <c:pt idx="182">
                  <c:v>14.487800593398024</c:v>
                </c:pt>
                <c:pt idx="183">
                  <c:v>10.830300301340221</c:v>
                </c:pt>
                <c:pt idx="184">
                  <c:v>9.8966902833118731</c:v>
                </c:pt>
                <c:pt idx="185">
                  <c:v>12.206925950748147</c:v>
                </c:pt>
                <c:pt idx="186">
                  <c:v>10.408169356608797</c:v>
                </c:pt>
                <c:pt idx="187">
                  <c:v>14.483593147961138</c:v>
                </c:pt>
                <c:pt idx="188">
                  <c:v>15.030259164954765</c:v>
                </c:pt>
                <c:pt idx="189">
                  <c:v>13.648256048928769</c:v>
                </c:pt>
                <c:pt idx="190">
                  <c:v>9.8721276057453498</c:v>
                </c:pt>
                <c:pt idx="191">
                  <c:v>10.166279271778309</c:v>
                </c:pt>
                <c:pt idx="192">
                  <c:v>14.061663982412137</c:v>
                </c:pt>
                <c:pt idx="193">
                  <c:v>14.356992954112622</c:v>
                </c:pt>
                <c:pt idx="194">
                  <c:v>14.472711456111378</c:v>
                </c:pt>
                <c:pt idx="195">
                  <c:v>14.343042375785044</c:v>
                </c:pt>
                <c:pt idx="196">
                  <c:v>13.595275268432523</c:v>
                </c:pt>
                <c:pt idx="197">
                  <c:v>9.2161574195134097</c:v>
                </c:pt>
                <c:pt idx="198">
                  <c:v>9.6991257375062165</c:v>
                </c:pt>
                <c:pt idx="199">
                  <c:v>14.363037284006074</c:v>
                </c:pt>
                <c:pt idx="200">
                  <c:v>14.023675177051873</c:v>
                </c:pt>
                <c:pt idx="201">
                  <c:v>14.850992497452637</c:v>
                </c:pt>
                <c:pt idx="202">
                  <c:v>14.150918884725206</c:v>
                </c:pt>
                <c:pt idx="203">
                  <c:v>12.725027466482617</c:v>
                </c:pt>
                <c:pt idx="204">
                  <c:v>9.3764197692175379</c:v>
                </c:pt>
                <c:pt idx="205">
                  <c:v>9.5704510840877717</c:v>
                </c:pt>
                <c:pt idx="206">
                  <c:v>13.225314892106093</c:v>
                </c:pt>
                <c:pt idx="207">
                  <c:v>12.657660111811547</c:v>
                </c:pt>
                <c:pt idx="208">
                  <c:v>11.084676602617041</c:v>
                </c:pt>
                <c:pt idx="209">
                  <c:v>10.831171033345106</c:v>
                </c:pt>
                <c:pt idx="210">
                  <c:v>10.449106030336617</c:v>
                </c:pt>
                <c:pt idx="211">
                  <c:v>9.1879087891586781</c:v>
                </c:pt>
                <c:pt idx="212">
                  <c:v>9.5349113378062231</c:v>
                </c:pt>
                <c:pt idx="213">
                  <c:v>11.162262776425191</c:v>
                </c:pt>
                <c:pt idx="214">
                  <c:v>11.278860647562583</c:v>
                </c:pt>
                <c:pt idx="215">
                  <c:v>11.416934327105364</c:v>
                </c:pt>
                <c:pt idx="216">
                  <c:v>11.514076281608375</c:v>
                </c:pt>
                <c:pt idx="217">
                  <c:v>11.344829634676833</c:v>
                </c:pt>
                <c:pt idx="218">
                  <c:v>9.7100905954984515</c:v>
                </c:pt>
                <c:pt idx="219">
                  <c:v>9.9990885579366466</c:v>
                </c:pt>
                <c:pt idx="220">
                  <c:v>11.433297132365636</c:v>
                </c:pt>
                <c:pt idx="221">
                  <c:v>11.449140404226625</c:v>
                </c:pt>
                <c:pt idx="222">
                  <c:v>11.493285688889356</c:v>
                </c:pt>
                <c:pt idx="223">
                  <c:v>11.459716621642263</c:v>
                </c:pt>
                <c:pt idx="224">
                  <c:v>10.879634186609941</c:v>
                </c:pt>
                <c:pt idx="225">
                  <c:v>9.2711155135906473</c:v>
                </c:pt>
                <c:pt idx="226">
                  <c:v>9.6376231533603001</c:v>
                </c:pt>
                <c:pt idx="227">
                  <c:v>11.760597913660627</c:v>
                </c:pt>
                <c:pt idx="228">
                  <c:v>12.374027514091638</c:v>
                </c:pt>
                <c:pt idx="229">
                  <c:v>12.681783778186533</c:v>
                </c:pt>
                <c:pt idx="230">
                  <c:v>12.53518594343171</c:v>
                </c:pt>
                <c:pt idx="231">
                  <c:v>13.893832045224976</c:v>
                </c:pt>
                <c:pt idx="232">
                  <c:v>10.029937657759451</c:v>
                </c:pt>
                <c:pt idx="233">
                  <c:v>10.423992752552705</c:v>
                </c:pt>
                <c:pt idx="234">
                  <c:v>12.435039998232137</c:v>
                </c:pt>
                <c:pt idx="235">
                  <c:v>13.146237273466918</c:v>
                </c:pt>
                <c:pt idx="236">
                  <c:v>13.295889194523053</c:v>
                </c:pt>
                <c:pt idx="237">
                  <c:v>13.537330582160433</c:v>
                </c:pt>
                <c:pt idx="238">
                  <c:v>13.138077964201399</c:v>
                </c:pt>
                <c:pt idx="239">
                  <c:v>11.492662459237149</c:v>
                </c:pt>
                <c:pt idx="240">
                  <c:v>11.820764465308462</c:v>
                </c:pt>
                <c:pt idx="241">
                  <c:v>14.109855058794887</c:v>
                </c:pt>
                <c:pt idx="242">
                  <c:v>15.180598796512735</c:v>
                </c:pt>
                <c:pt idx="243">
                  <c:v>14.683041781426896</c:v>
                </c:pt>
                <c:pt idx="244">
                  <c:v>13.918385614503453</c:v>
                </c:pt>
                <c:pt idx="245">
                  <c:v>12.843803608355156</c:v>
                </c:pt>
                <c:pt idx="246">
                  <c:v>10.685506843797578</c:v>
                </c:pt>
                <c:pt idx="247">
                  <c:v>11.326851324140945</c:v>
                </c:pt>
                <c:pt idx="248">
                  <c:v>15.0607764656417</c:v>
                </c:pt>
                <c:pt idx="249">
                  <c:v>15.228753407384788</c:v>
                </c:pt>
                <c:pt idx="250">
                  <c:v>14.101355653095888</c:v>
                </c:pt>
                <c:pt idx="251">
                  <c:v>14.523101068370398</c:v>
                </c:pt>
                <c:pt idx="252">
                  <c:v>14.322829073472722</c:v>
                </c:pt>
                <c:pt idx="253">
                  <c:v>10.29937193712628</c:v>
                </c:pt>
                <c:pt idx="254">
                  <c:v>10.603260654409384</c:v>
                </c:pt>
                <c:pt idx="255">
                  <c:v>15.032440155006931</c:v>
                </c:pt>
                <c:pt idx="256">
                  <c:v>14.570340459555775</c:v>
                </c:pt>
                <c:pt idx="257">
                  <c:v>15.315133183011598</c:v>
                </c:pt>
                <c:pt idx="258">
                  <c:v>14.608342174907248</c:v>
                </c:pt>
                <c:pt idx="259">
                  <c:v>14.29824469273615</c:v>
                </c:pt>
                <c:pt idx="260">
                  <c:v>11.43738256253557</c:v>
                </c:pt>
                <c:pt idx="261">
                  <c:v>13.241313511132731</c:v>
                </c:pt>
                <c:pt idx="262">
                  <c:v>19.401016375010219</c:v>
                </c:pt>
                <c:pt idx="263">
                  <c:v>19.329518335569841</c:v>
                </c:pt>
                <c:pt idx="264">
                  <c:v>18.447680712243226</c:v>
                </c:pt>
                <c:pt idx="265">
                  <c:v>16.099134689831498</c:v>
                </c:pt>
                <c:pt idx="266">
                  <c:v>14.789065913127983</c:v>
                </c:pt>
                <c:pt idx="267">
                  <c:v>12.047625581550088</c:v>
                </c:pt>
                <c:pt idx="268">
                  <c:v>11.876895691987892</c:v>
                </c:pt>
                <c:pt idx="269">
                  <c:v>13.178562763430147</c:v>
                </c:pt>
                <c:pt idx="270">
                  <c:v>13.409473489092257</c:v>
                </c:pt>
                <c:pt idx="271">
                  <c:v>16.062525804062286</c:v>
                </c:pt>
                <c:pt idx="272">
                  <c:v>18.422304713447364</c:v>
                </c:pt>
                <c:pt idx="273">
                  <c:v>17.896184524065752</c:v>
                </c:pt>
                <c:pt idx="274">
                  <c:v>14.908651576430286</c:v>
                </c:pt>
                <c:pt idx="275">
                  <c:v>15.374378541422876</c:v>
                </c:pt>
                <c:pt idx="276">
                  <c:v>19.313009189403392</c:v>
                </c:pt>
                <c:pt idx="277">
                  <c:v>16.607457173133923</c:v>
                </c:pt>
                <c:pt idx="278">
                  <c:v>18.596488593737014</c:v>
                </c:pt>
                <c:pt idx="279">
                  <c:v>19.555652463294692</c:v>
                </c:pt>
                <c:pt idx="280">
                  <c:v>19.56083014533219</c:v>
                </c:pt>
                <c:pt idx="281">
                  <c:v>19.3809209025085</c:v>
                </c:pt>
                <c:pt idx="282">
                  <c:v>21.341119679697997</c:v>
                </c:pt>
                <c:pt idx="283">
                  <c:v>24.885069077529678</c:v>
                </c:pt>
                <c:pt idx="284">
                  <c:v>27.106527685640394</c:v>
                </c:pt>
                <c:pt idx="285">
                  <c:v>29.233129831784442</c:v>
                </c:pt>
                <c:pt idx="286">
                  <c:v>27.871594899797955</c:v>
                </c:pt>
                <c:pt idx="287">
                  <c:v>24.140351741670987</c:v>
                </c:pt>
                <c:pt idx="288">
                  <c:v>22.213892233109476</c:v>
                </c:pt>
                <c:pt idx="289">
                  <c:v>23.890767072193391</c:v>
                </c:pt>
                <c:pt idx="290">
                  <c:v>25.592197543477795</c:v>
                </c:pt>
                <c:pt idx="291">
                  <c:v>24.41717387623509</c:v>
                </c:pt>
                <c:pt idx="292">
                  <c:v>20.853623816672634</c:v>
                </c:pt>
                <c:pt idx="293">
                  <c:v>22.302038757479117</c:v>
                </c:pt>
                <c:pt idx="294">
                  <c:v>24.113110550284588</c:v>
                </c:pt>
                <c:pt idx="295">
                  <c:v>24.071398349361356</c:v>
                </c:pt>
                <c:pt idx="296">
                  <c:v>25.364892290865157</c:v>
                </c:pt>
                <c:pt idx="297">
                  <c:v>28.902649489552164</c:v>
                </c:pt>
                <c:pt idx="298">
                  <c:v>28.372873312568149</c:v>
                </c:pt>
                <c:pt idx="299">
                  <c:v>27.052183260979525</c:v>
                </c:pt>
                <c:pt idx="300">
                  <c:v>25.773449993031445</c:v>
                </c:pt>
                <c:pt idx="301">
                  <c:v>25.45494795989379</c:v>
                </c:pt>
                <c:pt idx="302">
                  <c:v>23.634738216594457</c:v>
                </c:pt>
                <c:pt idx="303">
                  <c:v>22.863941268835269</c:v>
                </c:pt>
                <c:pt idx="304">
                  <c:v>26.535048441839642</c:v>
                </c:pt>
                <c:pt idx="305">
                  <c:v>30.08010851859633</c:v>
                </c:pt>
                <c:pt idx="306">
                  <c:v>30.071753257974294</c:v>
                </c:pt>
                <c:pt idx="307">
                  <c:v>29.134542620065062</c:v>
                </c:pt>
                <c:pt idx="308">
                  <c:v>30.247356289744484</c:v>
                </c:pt>
                <c:pt idx="309">
                  <c:v>25.681952288196012</c:v>
                </c:pt>
                <c:pt idx="310">
                  <c:v>27.169497908483951</c:v>
                </c:pt>
                <c:pt idx="311">
                  <c:v>32.688404521756532</c:v>
                </c:pt>
                <c:pt idx="312">
                  <c:v>31.703901688901048</c:v>
                </c:pt>
                <c:pt idx="313">
                  <c:v>33.745376687019586</c:v>
                </c:pt>
                <c:pt idx="314">
                  <c:v>34.496244590087649</c:v>
                </c:pt>
                <c:pt idx="315">
                  <c:v>33.639777117929448</c:v>
                </c:pt>
                <c:pt idx="316">
                  <c:v>30.437145601053388</c:v>
                </c:pt>
                <c:pt idx="317">
                  <c:v>28.879676756304868</c:v>
                </c:pt>
                <c:pt idx="318">
                  <c:v>35.547626949356143</c:v>
                </c:pt>
                <c:pt idx="319">
                  <c:v>33.626148537260569</c:v>
                </c:pt>
                <c:pt idx="320">
                  <c:v>32.531106651780448</c:v>
                </c:pt>
                <c:pt idx="321">
                  <c:v>30.829743643038256</c:v>
                </c:pt>
                <c:pt idx="322">
                  <c:v>28.808987248708252</c:v>
                </c:pt>
                <c:pt idx="323">
                  <c:v>25.345902229203908</c:v>
                </c:pt>
                <c:pt idx="324">
                  <c:v>27.998499058158806</c:v>
                </c:pt>
                <c:pt idx="325">
                  <c:v>35.107138150116178</c:v>
                </c:pt>
                <c:pt idx="326">
                  <c:v>36.701442290389814</c:v>
                </c:pt>
                <c:pt idx="327">
                  <c:v>37.057756079722679</c:v>
                </c:pt>
                <c:pt idx="328">
                  <c:v>37.88047638939927</c:v>
                </c:pt>
                <c:pt idx="329">
                  <c:v>37.313920711394601</c:v>
                </c:pt>
                <c:pt idx="330">
                  <c:v>35.017440972276688</c:v>
                </c:pt>
                <c:pt idx="331">
                  <c:v>36.376652587645268</c:v>
                </c:pt>
                <c:pt idx="332">
                  <c:v>40.785718955268948</c:v>
                </c:pt>
                <c:pt idx="333">
                  <c:v>40.802522563334342</c:v>
                </c:pt>
                <c:pt idx="334">
                  <c:v>37.903311475597761</c:v>
                </c:pt>
                <c:pt idx="335">
                  <c:v>37.943593038620079</c:v>
                </c:pt>
                <c:pt idx="336">
                  <c:v>39.214307145973642</c:v>
                </c:pt>
                <c:pt idx="337">
                  <c:v>36.861141493592783</c:v>
                </c:pt>
                <c:pt idx="338">
                  <c:v>36.536922696446425</c:v>
                </c:pt>
                <c:pt idx="339">
                  <c:v>41.784307198873954</c:v>
                </c:pt>
                <c:pt idx="340">
                  <c:v>42.320664380727784</c:v>
                </c:pt>
                <c:pt idx="341">
                  <c:v>42.775799426258594</c:v>
                </c:pt>
                <c:pt idx="342">
                  <c:v>42.541841399193892</c:v>
                </c:pt>
                <c:pt idx="343">
                  <c:v>40.916403320672387</c:v>
                </c:pt>
                <c:pt idx="344">
                  <c:v>37.938682493042059</c:v>
                </c:pt>
                <c:pt idx="345">
                  <c:v>36.66216086064815</c:v>
                </c:pt>
                <c:pt idx="346">
                  <c:v>40.454689461408613</c:v>
                </c:pt>
                <c:pt idx="347">
                  <c:v>39.389708688171176</c:v>
                </c:pt>
                <c:pt idx="348">
                  <c:v>37.736195175306925</c:v>
                </c:pt>
                <c:pt idx="349">
                  <c:v>36.828621439643605</c:v>
                </c:pt>
                <c:pt idx="350">
                  <c:v>36.698309470315088</c:v>
                </c:pt>
                <c:pt idx="351">
                  <c:v>31.47910745403555</c:v>
                </c:pt>
                <c:pt idx="352">
                  <c:v>32.45426781877002</c:v>
                </c:pt>
                <c:pt idx="353">
                  <c:v>40.434981494739439</c:v>
                </c:pt>
                <c:pt idx="354">
                  <c:v>41.944236813028986</c:v>
                </c:pt>
                <c:pt idx="355">
                  <c:v>42.464641631114326</c:v>
                </c:pt>
                <c:pt idx="356">
                  <c:v>38.399372948958231</c:v>
                </c:pt>
                <c:pt idx="357">
                  <c:v>30.912406359895272</c:v>
                </c:pt>
                <c:pt idx="358">
                  <c:v>34.90202104833282</c:v>
                </c:pt>
                <c:pt idx="359">
                  <c:v>38.826811025152757</c:v>
                </c:pt>
                <c:pt idx="360">
                  <c:v>38.944099059386808</c:v>
                </c:pt>
                <c:pt idx="361">
                  <c:v>36.877228755714292</c:v>
                </c:pt>
                <c:pt idx="362">
                  <c:v>34.11307919212441</c:v>
                </c:pt>
                <c:pt idx="363">
                  <c:v>30.213561228143693</c:v>
                </c:pt>
                <c:pt idx="364">
                  <c:v>25.417897426028887</c:v>
                </c:pt>
              </c:numCache>
            </c:numRef>
          </c:yVal>
          <c:bubbleSize>
            <c:numLit>
              <c:formatCode>General</c:formatCode>
              <c:ptCount val="36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  <c:pt idx="30">
                <c:v>1</c:v>
              </c:pt>
              <c:pt idx="31">
                <c:v>1</c:v>
              </c:pt>
              <c:pt idx="32">
                <c:v>1</c:v>
              </c:pt>
              <c:pt idx="33">
                <c:v>1</c:v>
              </c:pt>
              <c:pt idx="34">
                <c:v>1</c:v>
              </c:pt>
              <c:pt idx="35">
                <c:v>1</c:v>
              </c:pt>
              <c:pt idx="36">
                <c:v>1</c:v>
              </c:pt>
              <c:pt idx="37">
                <c:v>1</c:v>
              </c:pt>
              <c:pt idx="38">
                <c:v>1</c:v>
              </c:pt>
              <c:pt idx="39">
                <c:v>1</c:v>
              </c:pt>
              <c:pt idx="40">
                <c:v>1</c:v>
              </c:pt>
              <c:pt idx="41">
                <c:v>1</c:v>
              </c:pt>
              <c:pt idx="42">
                <c:v>1</c:v>
              </c:pt>
              <c:pt idx="43">
                <c:v>1</c:v>
              </c:pt>
              <c:pt idx="44">
                <c:v>1</c:v>
              </c:pt>
              <c:pt idx="45">
                <c:v>1</c:v>
              </c:pt>
              <c:pt idx="46">
                <c:v>1</c:v>
              </c:pt>
              <c:pt idx="47">
                <c:v>1</c:v>
              </c:pt>
              <c:pt idx="48">
                <c:v>1</c:v>
              </c:pt>
              <c:pt idx="49">
                <c:v>1</c:v>
              </c:pt>
              <c:pt idx="50">
                <c:v>1</c:v>
              </c:pt>
              <c:pt idx="51">
                <c:v>1</c:v>
              </c:pt>
              <c:pt idx="52">
                <c:v>1</c:v>
              </c:pt>
              <c:pt idx="53">
                <c:v>1</c:v>
              </c:pt>
              <c:pt idx="54">
                <c:v>1</c:v>
              </c:pt>
              <c:pt idx="55">
                <c:v>1</c:v>
              </c:pt>
              <c:pt idx="56">
                <c:v>1</c:v>
              </c:pt>
              <c:pt idx="57">
                <c:v>1</c:v>
              </c:pt>
              <c:pt idx="58">
                <c:v>1</c:v>
              </c:pt>
              <c:pt idx="59">
                <c:v>1</c:v>
              </c:pt>
              <c:pt idx="60">
                <c:v>1</c:v>
              </c:pt>
              <c:pt idx="61">
                <c:v>1</c:v>
              </c:pt>
              <c:pt idx="62">
                <c:v>1</c:v>
              </c:pt>
              <c:pt idx="63">
                <c:v>1</c:v>
              </c:pt>
              <c:pt idx="64">
                <c:v>1</c:v>
              </c:pt>
              <c:pt idx="65">
                <c:v>1</c:v>
              </c:pt>
              <c:pt idx="66">
                <c:v>1</c:v>
              </c:pt>
              <c:pt idx="67">
                <c:v>1</c:v>
              </c:pt>
              <c:pt idx="68">
                <c:v>1</c:v>
              </c:pt>
              <c:pt idx="69">
                <c:v>1</c:v>
              </c:pt>
              <c:pt idx="70">
                <c:v>1</c:v>
              </c:pt>
              <c:pt idx="71">
                <c:v>1</c:v>
              </c:pt>
              <c:pt idx="72">
                <c:v>1</c:v>
              </c:pt>
              <c:pt idx="73">
                <c:v>1</c:v>
              </c:pt>
              <c:pt idx="74">
                <c:v>1</c:v>
              </c:pt>
              <c:pt idx="75">
                <c:v>1</c:v>
              </c:pt>
              <c:pt idx="76">
                <c:v>1</c:v>
              </c:pt>
              <c:pt idx="77">
                <c:v>1</c:v>
              </c:pt>
              <c:pt idx="78">
                <c:v>1</c:v>
              </c:pt>
              <c:pt idx="79">
                <c:v>1</c:v>
              </c:pt>
              <c:pt idx="80">
                <c:v>1</c:v>
              </c:pt>
              <c:pt idx="81">
                <c:v>1</c:v>
              </c:pt>
              <c:pt idx="82">
                <c:v>1</c:v>
              </c:pt>
              <c:pt idx="83">
                <c:v>1</c:v>
              </c:pt>
              <c:pt idx="84">
                <c:v>1</c:v>
              </c:pt>
              <c:pt idx="85">
                <c:v>1</c:v>
              </c:pt>
              <c:pt idx="86">
                <c:v>1</c:v>
              </c:pt>
              <c:pt idx="87">
                <c:v>1</c:v>
              </c:pt>
              <c:pt idx="88">
                <c:v>1</c:v>
              </c:pt>
              <c:pt idx="89">
                <c:v>1</c:v>
              </c:pt>
              <c:pt idx="90">
                <c:v>1</c:v>
              </c:pt>
              <c:pt idx="91">
                <c:v>1</c:v>
              </c:pt>
              <c:pt idx="92">
                <c:v>1</c:v>
              </c:pt>
              <c:pt idx="93">
                <c:v>1</c:v>
              </c:pt>
              <c:pt idx="94">
                <c:v>1</c:v>
              </c:pt>
              <c:pt idx="95">
                <c:v>1</c:v>
              </c:pt>
              <c:pt idx="96">
                <c:v>1</c:v>
              </c:pt>
              <c:pt idx="97">
                <c:v>1</c:v>
              </c:pt>
              <c:pt idx="98">
                <c:v>1</c:v>
              </c:pt>
              <c:pt idx="99">
                <c:v>1</c:v>
              </c:pt>
              <c:pt idx="100">
                <c:v>1</c:v>
              </c:pt>
              <c:pt idx="101">
                <c:v>1</c:v>
              </c:pt>
              <c:pt idx="102">
                <c:v>1</c:v>
              </c:pt>
              <c:pt idx="103">
                <c:v>1</c:v>
              </c:pt>
              <c:pt idx="104">
                <c:v>1</c:v>
              </c:pt>
              <c:pt idx="105">
                <c:v>1</c:v>
              </c:pt>
              <c:pt idx="106">
                <c:v>1</c:v>
              </c:pt>
              <c:pt idx="107">
                <c:v>1</c:v>
              </c:pt>
              <c:pt idx="108">
                <c:v>1</c:v>
              </c:pt>
              <c:pt idx="109">
                <c:v>1</c:v>
              </c:pt>
              <c:pt idx="110">
                <c:v>1</c:v>
              </c:pt>
              <c:pt idx="111">
                <c:v>1</c:v>
              </c:pt>
              <c:pt idx="112">
                <c:v>1</c:v>
              </c:pt>
              <c:pt idx="113">
                <c:v>1</c:v>
              </c:pt>
              <c:pt idx="114">
                <c:v>1</c:v>
              </c:pt>
              <c:pt idx="115">
                <c:v>1</c:v>
              </c:pt>
              <c:pt idx="116">
                <c:v>1</c:v>
              </c:pt>
              <c:pt idx="117">
                <c:v>1</c:v>
              </c:pt>
              <c:pt idx="118">
                <c:v>1</c:v>
              </c:pt>
              <c:pt idx="119">
                <c:v>1</c:v>
              </c:pt>
              <c:pt idx="120">
                <c:v>1</c:v>
              </c:pt>
              <c:pt idx="121">
                <c:v>1</c:v>
              </c:pt>
              <c:pt idx="122">
                <c:v>1</c:v>
              </c:pt>
              <c:pt idx="123">
                <c:v>1</c:v>
              </c:pt>
              <c:pt idx="124">
                <c:v>1</c:v>
              </c:pt>
              <c:pt idx="125">
                <c:v>1</c:v>
              </c:pt>
              <c:pt idx="126">
                <c:v>1</c:v>
              </c:pt>
              <c:pt idx="127">
                <c:v>1</c:v>
              </c:pt>
              <c:pt idx="128">
                <c:v>1</c:v>
              </c:pt>
              <c:pt idx="129">
                <c:v>1</c:v>
              </c:pt>
              <c:pt idx="130">
                <c:v>1</c:v>
              </c:pt>
              <c:pt idx="131">
                <c:v>1</c:v>
              </c:pt>
              <c:pt idx="132">
                <c:v>1</c:v>
              </c:pt>
              <c:pt idx="133">
                <c:v>1</c:v>
              </c:pt>
              <c:pt idx="134">
                <c:v>1</c:v>
              </c:pt>
              <c:pt idx="135">
                <c:v>1</c:v>
              </c:pt>
              <c:pt idx="136">
                <c:v>1</c:v>
              </c:pt>
              <c:pt idx="137">
                <c:v>1</c:v>
              </c:pt>
              <c:pt idx="138">
                <c:v>1</c:v>
              </c:pt>
              <c:pt idx="139">
                <c:v>1</c:v>
              </c:pt>
              <c:pt idx="140">
                <c:v>1</c:v>
              </c:pt>
              <c:pt idx="141">
                <c:v>1</c:v>
              </c:pt>
              <c:pt idx="142">
                <c:v>1</c:v>
              </c:pt>
              <c:pt idx="143">
                <c:v>1</c:v>
              </c:pt>
              <c:pt idx="144">
                <c:v>1</c:v>
              </c:pt>
              <c:pt idx="145">
                <c:v>1</c:v>
              </c:pt>
              <c:pt idx="146">
                <c:v>1</c:v>
              </c:pt>
              <c:pt idx="147">
                <c:v>1</c:v>
              </c:pt>
              <c:pt idx="148">
                <c:v>1</c:v>
              </c:pt>
              <c:pt idx="149">
                <c:v>1</c:v>
              </c:pt>
              <c:pt idx="150">
                <c:v>1</c:v>
              </c:pt>
              <c:pt idx="151">
                <c:v>1</c:v>
              </c:pt>
              <c:pt idx="152">
                <c:v>1</c:v>
              </c:pt>
              <c:pt idx="153">
                <c:v>1</c:v>
              </c:pt>
              <c:pt idx="154">
                <c:v>1</c:v>
              </c:pt>
              <c:pt idx="155">
                <c:v>1</c:v>
              </c:pt>
              <c:pt idx="156">
                <c:v>1</c:v>
              </c:pt>
              <c:pt idx="157">
                <c:v>1</c:v>
              </c:pt>
              <c:pt idx="158">
                <c:v>1</c:v>
              </c:pt>
              <c:pt idx="159">
                <c:v>1</c:v>
              </c:pt>
              <c:pt idx="160">
                <c:v>1</c:v>
              </c:pt>
              <c:pt idx="161">
                <c:v>1</c:v>
              </c:pt>
              <c:pt idx="162">
                <c:v>1</c:v>
              </c:pt>
              <c:pt idx="163">
                <c:v>1</c:v>
              </c:pt>
              <c:pt idx="164">
                <c:v>1</c:v>
              </c:pt>
              <c:pt idx="165">
                <c:v>1</c:v>
              </c:pt>
              <c:pt idx="166">
                <c:v>1</c:v>
              </c:pt>
              <c:pt idx="167">
                <c:v>1</c:v>
              </c:pt>
              <c:pt idx="168">
                <c:v>1</c:v>
              </c:pt>
              <c:pt idx="169">
                <c:v>1</c:v>
              </c:pt>
              <c:pt idx="170">
                <c:v>1</c:v>
              </c:pt>
              <c:pt idx="171">
                <c:v>1</c:v>
              </c:pt>
              <c:pt idx="172">
                <c:v>1</c:v>
              </c:pt>
              <c:pt idx="173">
                <c:v>1</c:v>
              </c:pt>
              <c:pt idx="174">
                <c:v>1</c:v>
              </c:pt>
              <c:pt idx="175">
                <c:v>1</c:v>
              </c:pt>
              <c:pt idx="176">
                <c:v>1</c:v>
              </c:pt>
              <c:pt idx="177">
                <c:v>1</c:v>
              </c:pt>
              <c:pt idx="178">
                <c:v>1</c:v>
              </c:pt>
              <c:pt idx="179">
                <c:v>1</c:v>
              </c:pt>
              <c:pt idx="180">
                <c:v>1</c:v>
              </c:pt>
              <c:pt idx="181">
                <c:v>1</c:v>
              </c:pt>
              <c:pt idx="182">
                <c:v>1</c:v>
              </c:pt>
              <c:pt idx="183">
                <c:v>1</c:v>
              </c:pt>
              <c:pt idx="184">
                <c:v>1</c:v>
              </c:pt>
              <c:pt idx="185">
                <c:v>1</c:v>
              </c:pt>
              <c:pt idx="186">
                <c:v>1</c:v>
              </c:pt>
              <c:pt idx="187">
                <c:v>1</c:v>
              </c:pt>
              <c:pt idx="188">
                <c:v>1</c:v>
              </c:pt>
              <c:pt idx="189">
                <c:v>1</c:v>
              </c:pt>
              <c:pt idx="190">
                <c:v>1</c:v>
              </c:pt>
              <c:pt idx="191">
                <c:v>1</c:v>
              </c:pt>
              <c:pt idx="192">
                <c:v>1</c:v>
              </c:pt>
              <c:pt idx="193">
                <c:v>1</c:v>
              </c:pt>
              <c:pt idx="194">
                <c:v>1</c:v>
              </c:pt>
              <c:pt idx="195">
                <c:v>1</c:v>
              </c:pt>
              <c:pt idx="196">
                <c:v>1</c:v>
              </c:pt>
              <c:pt idx="197">
                <c:v>1</c:v>
              </c:pt>
              <c:pt idx="198">
                <c:v>1</c:v>
              </c:pt>
              <c:pt idx="199">
                <c:v>1</c:v>
              </c:pt>
              <c:pt idx="200">
                <c:v>1</c:v>
              </c:pt>
              <c:pt idx="201">
                <c:v>1</c:v>
              </c:pt>
              <c:pt idx="202">
                <c:v>1</c:v>
              </c:pt>
              <c:pt idx="203">
                <c:v>1</c:v>
              </c:pt>
              <c:pt idx="204">
                <c:v>1</c:v>
              </c:pt>
              <c:pt idx="205">
                <c:v>1</c:v>
              </c:pt>
              <c:pt idx="206">
                <c:v>1</c:v>
              </c:pt>
              <c:pt idx="207">
                <c:v>1</c:v>
              </c:pt>
              <c:pt idx="208">
                <c:v>1</c:v>
              </c:pt>
              <c:pt idx="209">
                <c:v>1</c:v>
              </c:pt>
              <c:pt idx="210">
                <c:v>1</c:v>
              </c:pt>
              <c:pt idx="211">
                <c:v>1</c:v>
              </c:pt>
              <c:pt idx="212">
                <c:v>1</c:v>
              </c:pt>
              <c:pt idx="213">
                <c:v>1</c:v>
              </c:pt>
              <c:pt idx="214">
                <c:v>1</c:v>
              </c:pt>
              <c:pt idx="215">
                <c:v>1</c:v>
              </c:pt>
              <c:pt idx="216">
                <c:v>1</c:v>
              </c:pt>
              <c:pt idx="217">
                <c:v>1</c:v>
              </c:pt>
              <c:pt idx="218">
                <c:v>1</c:v>
              </c:pt>
              <c:pt idx="219">
                <c:v>1</c:v>
              </c:pt>
              <c:pt idx="220">
                <c:v>1</c:v>
              </c:pt>
              <c:pt idx="221">
                <c:v>1</c:v>
              </c:pt>
              <c:pt idx="222">
                <c:v>1</c:v>
              </c:pt>
              <c:pt idx="223">
                <c:v>1</c:v>
              </c:pt>
              <c:pt idx="224">
                <c:v>1</c:v>
              </c:pt>
              <c:pt idx="225">
                <c:v>1</c:v>
              </c:pt>
              <c:pt idx="226">
                <c:v>1</c:v>
              </c:pt>
              <c:pt idx="227">
                <c:v>1</c:v>
              </c:pt>
              <c:pt idx="228">
                <c:v>1</c:v>
              </c:pt>
              <c:pt idx="229">
                <c:v>1</c:v>
              </c:pt>
              <c:pt idx="230">
                <c:v>1</c:v>
              </c:pt>
              <c:pt idx="231">
                <c:v>1</c:v>
              </c:pt>
              <c:pt idx="232">
                <c:v>1</c:v>
              </c:pt>
              <c:pt idx="233">
                <c:v>1</c:v>
              </c:pt>
              <c:pt idx="234">
                <c:v>1</c:v>
              </c:pt>
              <c:pt idx="235">
                <c:v>1</c:v>
              </c:pt>
              <c:pt idx="236">
                <c:v>1</c:v>
              </c:pt>
              <c:pt idx="237">
                <c:v>1</c:v>
              </c:pt>
              <c:pt idx="238">
                <c:v>1</c:v>
              </c:pt>
              <c:pt idx="239">
                <c:v>1</c:v>
              </c:pt>
              <c:pt idx="240">
                <c:v>1</c:v>
              </c:pt>
              <c:pt idx="241">
                <c:v>1</c:v>
              </c:pt>
              <c:pt idx="242">
                <c:v>1</c:v>
              </c:pt>
              <c:pt idx="243">
                <c:v>1</c:v>
              </c:pt>
              <c:pt idx="244">
                <c:v>1</c:v>
              </c:pt>
              <c:pt idx="245">
                <c:v>1</c:v>
              </c:pt>
              <c:pt idx="246">
                <c:v>1</c:v>
              </c:pt>
              <c:pt idx="247">
                <c:v>1</c:v>
              </c:pt>
              <c:pt idx="248">
                <c:v>1</c:v>
              </c:pt>
              <c:pt idx="249">
                <c:v>1</c:v>
              </c:pt>
              <c:pt idx="250">
                <c:v>1</c:v>
              </c:pt>
              <c:pt idx="251">
                <c:v>1</c:v>
              </c:pt>
              <c:pt idx="252">
                <c:v>1</c:v>
              </c:pt>
              <c:pt idx="253">
                <c:v>1</c:v>
              </c:pt>
              <c:pt idx="254">
                <c:v>1</c:v>
              </c:pt>
              <c:pt idx="255">
                <c:v>1</c:v>
              </c:pt>
              <c:pt idx="256">
                <c:v>1</c:v>
              </c:pt>
              <c:pt idx="257">
                <c:v>1</c:v>
              </c:pt>
              <c:pt idx="258">
                <c:v>1</c:v>
              </c:pt>
              <c:pt idx="259">
                <c:v>1</c:v>
              </c:pt>
              <c:pt idx="260">
                <c:v>1</c:v>
              </c:pt>
              <c:pt idx="261">
                <c:v>1</c:v>
              </c:pt>
              <c:pt idx="262">
                <c:v>1</c:v>
              </c:pt>
              <c:pt idx="263">
                <c:v>1</c:v>
              </c:pt>
              <c:pt idx="264">
                <c:v>1</c:v>
              </c:pt>
              <c:pt idx="265">
                <c:v>1</c:v>
              </c:pt>
              <c:pt idx="266">
                <c:v>1</c:v>
              </c:pt>
              <c:pt idx="267">
                <c:v>1</c:v>
              </c:pt>
              <c:pt idx="268">
                <c:v>1</c:v>
              </c:pt>
              <c:pt idx="269">
                <c:v>1</c:v>
              </c:pt>
              <c:pt idx="270">
                <c:v>1</c:v>
              </c:pt>
              <c:pt idx="271">
                <c:v>1</c:v>
              </c:pt>
              <c:pt idx="272">
                <c:v>1</c:v>
              </c:pt>
              <c:pt idx="273">
                <c:v>1</c:v>
              </c:pt>
              <c:pt idx="274">
                <c:v>1</c:v>
              </c:pt>
              <c:pt idx="275">
                <c:v>1</c:v>
              </c:pt>
              <c:pt idx="276">
                <c:v>1</c:v>
              </c:pt>
              <c:pt idx="277">
                <c:v>1</c:v>
              </c:pt>
              <c:pt idx="278">
                <c:v>1</c:v>
              </c:pt>
              <c:pt idx="279">
                <c:v>1</c:v>
              </c:pt>
              <c:pt idx="280">
                <c:v>1</c:v>
              </c:pt>
              <c:pt idx="281">
                <c:v>1</c:v>
              </c:pt>
              <c:pt idx="282">
                <c:v>1</c:v>
              </c:pt>
              <c:pt idx="283">
                <c:v>1</c:v>
              </c:pt>
              <c:pt idx="284">
                <c:v>1</c:v>
              </c:pt>
              <c:pt idx="285">
                <c:v>1</c:v>
              </c:pt>
              <c:pt idx="286">
                <c:v>1</c:v>
              </c:pt>
              <c:pt idx="287">
                <c:v>1</c:v>
              </c:pt>
              <c:pt idx="288">
                <c:v>1</c:v>
              </c:pt>
              <c:pt idx="289">
                <c:v>1</c:v>
              </c:pt>
              <c:pt idx="290">
                <c:v>1</c:v>
              </c:pt>
              <c:pt idx="291">
                <c:v>1</c:v>
              </c:pt>
              <c:pt idx="292">
                <c:v>1</c:v>
              </c:pt>
              <c:pt idx="293">
                <c:v>1</c:v>
              </c:pt>
              <c:pt idx="294">
                <c:v>1</c:v>
              </c:pt>
              <c:pt idx="295">
                <c:v>1</c:v>
              </c:pt>
              <c:pt idx="296">
                <c:v>1</c:v>
              </c:pt>
              <c:pt idx="297">
                <c:v>1</c:v>
              </c:pt>
              <c:pt idx="298">
                <c:v>1</c:v>
              </c:pt>
              <c:pt idx="299">
                <c:v>1</c:v>
              </c:pt>
              <c:pt idx="300">
                <c:v>1</c:v>
              </c:pt>
              <c:pt idx="301">
                <c:v>1</c:v>
              </c:pt>
              <c:pt idx="302">
                <c:v>1</c:v>
              </c:pt>
              <c:pt idx="303">
                <c:v>1</c:v>
              </c:pt>
              <c:pt idx="304">
                <c:v>1</c:v>
              </c:pt>
              <c:pt idx="305">
                <c:v>1</c:v>
              </c:pt>
              <c:pt idx="306">
                <c:v>1</c:v>
              </c:pt>
              <c:pt idx="307">
                <c:v>1</c:v>
              </c:pt>
              <c:pt idx="308">
                <c:v>1</c:v>
              </c:pt>
              <c:pt idx="309">
                <c:v>1</c:v>
              </c:pt>
              <c:pt idx="310">
                <c:v>1</c:v>
              </c:pt>
              <c:pt idx="311">
                <c:v>1</c:v>
              </c:pt>
              <c:pt idx="312">
                <c:v>1</c:v>
              </c:pt>
              <c:pt idx="313">
                <c:v>1</c:v>
              </c:pt>
              <c:pt idx="314">
                <c:v>1</c:v>
              </c:pt>
              <c:pt idx="315">
                <c:v>1</c:v>
              </c:pt>
              <c:pt idx="316">
                <c:v>1</c:v>
              </c:pt>
              <c:pt idx="317">
                <c:v>1</c:v>
              </c:pt>
              <c:pt idx="318">
                <c:v>1</c:v>
              </c:pt>
              <c:pt idx="319">
                <c:v>1</c:v>
              </c:pt>
              <c:pt idx="320">
                <c:v>1</c:v>
              </c:pt>
              <c:pt idx="321">
                <c:v>1</c:v>
              </c:pt>
              <c:pt idx="322">
                <c:v>1</c:v>
              </c:pt>
              <c:pt idx="323">
                <c:v>1</c:v>
              </c:pt>
              <c:pt idx="324">
                <c:v>1</c:v>
              </c:pt>
              <c:pt idx="325">
                <c:v>1</c:v>
              </c:pt>
              <c:pt idx="326">
                <c:v>1</c:v>
              </c:pt>
              <c:pt idx="327">
                <c:v>1</c:v>
              </c:pt>
              <c:pt idx="328">
                <c:v>1</c:v>
              </c:pt>
              <c:pt idx="329">
                <c:v>1</c:v>
              </c:pt>
              <c:pt idx="330">
                <c:v>1</c:v>
              </c:pt>
              <c:pt idx="331">
                <c:v>1</c:v>
              </c:pt>
              <c:pt idx="332">
                <c:v>1</c:v>
              </c:pt>
              <c:pt idx="333">
                <c:v>1</c:v>
              </c:pt>
              <c:pt idx="334">
                <c:v>1</c:v>
              </c:pt>
              <c:pt idx="335">
                <c:v>1</c:v>
              </c:pt>
              <c:pt idx="336">
                <c:v>1</c:v>
              </c:pt>
              <c:pt idx="337">
                <c:v>1</c:v>
              </c:pt>
              <c:pt idx="338">
                <c:v>1</c:v>
              </c:pt>
              <c:pt idx="339">
                <c:v>1</c:v>
              </c:pt>
              <c:pt idx="340">
                <c:v>1</c:v>
              </c:pt>
              <c:pt idx="341">
                <c:v>1</c:v>
              </c:pt>
              <c:pt idx="342">
                <c:v>1</c:v>
              </c:pt>
              <c:pt idx="343">
                <c:v>1</c:v>
              </c:pt>
              <c:pt idx="344">
                <c:v>1</c:v>
              </c:pt>
              <c:pt idx="345">
                <c:v>1</c:v>
              </c:pt>
              <c:pt idx="346">
                <c:v>1</c:v>
              </c:pt>
              <c:pt idx="347">
                <c:v>1</c:v>
              </c:pt>
              <c:pt idx="348">
                <c:v>1</c:v>
              </c:pt>
              <c:pt idx="349">
                <c:v>1</c:v>
              </c:pt>
              <c:pt idx="350">
                <c:v>1</c:v>
              </c:pt>
              <c:pt idx="351">
                <c:v>1</c:v>
              </c:pt>
              <c:pt idx="352">
                <c:v>1</c:v>
              </c:pt>
              <c:pt idx="353">
                <c:v>1</c:v>
              </c:pt>
              <c:pt idx="354">
                <c:v>1</c:v>
              </c:pt>
              <c:pt idx="355">
                <c:v>1</c:v>
              </c:pt>
              <c:pt idx="356">
                <c:v>1</c:v>
              </c:pt>
              <c:pt idx="357">
                <c:v>1</c:v>
              </c:pt>
              <c:pt idx="358">
                <c:v>1</c:v>
              </c:pt>
              <c:pt idx="359">
                <c:v>1</c:v>
              </c:pt>
              <c:pt idx="360">
                <c:v>1</c:v>
              </c:pt>
              <c:pt idx="361">
                <c:v>1</c:v>
              </c:pt>
              <c:pt idx="362">
                <c:v>1</c:v>
              </c:pt>
              <c:pt idx="363">
                <c:v>1</c:v>
              </c:pt>
              <c:pt idx="364">
                <c:v>1</c:v>
              </c:pt>
              <c:pt idx="365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0-447D-495B-9F5D-B84EB9467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2"/>
        <c:showNegBubbles val="0"/>
        <c:axId val="170640896"/>
        <c:axId val="170642816"/>
      </c:bubbleChart>
      <c:valAx>
        <c:axId val="170640896"/>
        <c:scaling>
          <c:orientation val="minMax"/>
          <c:max val="28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denní průměrná teplota (°C)</a:t>
                </a:r>
              </a:p>
            </c:rich>
          </c:tx>
          <c:layout>
            <c:manualLayout>
              <c:xMode val="edge"/>
              <c:yMode val="edge"/>
              <c:x val="0.39964419291338582"/>
              <c:y val="0.8355276592812531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70642816"/>
        <c:crosses val="autoZero"/>
        <c:crossBetween val="midCat"/>
        <c:majorUnit val="3"/>
      </c:valAx>
      <c:valAx>
        <c:axId val="170642816"/>
        <c:scaling>
          <c:orientation val="minMax"/>
          <c:max val="6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množství </a:t>
                </a:r>
                <a:r>
                  <a:rPr lang="en-US" b="0"/>
                  <a:t> plynu (</a:t>
                </a:r>
                <a:r>
                  <a:rPr lang="cs-CZ" b="0"/>
                  <a:t>mil</a:t>
                </a:r>
                <a:r>
                  <a:rPr lang="en-US" b="0"/>
                  <a:t>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  <a:endParaRPr lang="cs-CZ" b="0"/>
              </a:p>
            </c:rich>
          </c:tx>
          <c:layout>
            <c:manualLayout>
              <c:xMode val="edge"/>
              <c:yMode val="edge"/>
              <c:x val="1.1164095611319257E-3"/>
              <c:y val="0.304092107818264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70640896"/>
        <c:crossesAt val="-20"/>
        <c:crossBetween val="midCat"/>
        <c:majorUnit val="5"/>
      </c:valAx>
      <c:spPr>
        <a:ln>
          <a:noFill/>
        </a:ln>
      </c:spPr>
    </c:plotArea>
    <c:plotVisOnly val="1"/>
    <c:dispBlanksAs val="gap"/>
    <c:showDLblsOverMax val="0"/>
  </c:chart>
  <c:spPr>
    <a:ln w="25400">
      <a:solidFill>
        <a:schemeClr val="bg1"/>
      </a:solidFill>
    </a:ln>
  </c:spPr>
  <c:txPr>
    <a:bodyPr/>
    <a:lstStyle/>
    <a:p>
      <a:pPr>
        <a:defRPr sz="800">
          <a:latin typeface="+mn-lt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rgbClr val="1A3366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chemeClr val="tx2"/>
                </a:solidFill>
              </a:rPr>
              <a:t>Podíly maximálních denních spotřeb plynu vztažené</a:t>
            </a:r>
            <a:r>
              <a:rPr lang="cs-CZ" sz="1000" b="1" baseline="0">
                <a:solidFill>
                  <a:schemeClr val="tx2"/>
                </a:solidFill>
              </a:rPr>
              <a:t> k</a:t>
            </a:r>
            <a:r>
              <a:rPr lang="cs-CZ" sz="1000" b="1">
                <a:solidFill>
                  <a:schemeClr val="tx2"/>
                </a:solidFill>
              </a:rPr>
              <a:t> největší denní spotřebě (rok 2012) za posledních 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deset let (</a:t>
            </a:r>
            <a:r>
              <a:rPr lang="en-US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mil. m</a:t>
            </a:r>
            <a:r>
              <a:rPr lang="en-US" sz="1000" b="1" i="0" u="none" strike="noStrike" kern="1200" baseline="30000">
                <a:solidFill>
                  <a:schemeClr val="tx2"/>
                </a:solidFill>
                <a:latin typeface="+mn-lt"/>
                <a:ea typeface="+mn-ea"/>
                <a:cs typeface="+mn-cs"/>
              </a:rPr>
              <a:t>3</a:t>
            </a:r>
            <a:r>
              <a:rPr lang="cs-CZ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)</a:t>
            </a:r>
          </a:p>
        </c:rich>
      </c:tx>
      <c:layout>
        <c:manualLayout>
          <c:xMode val="edge"/>
          <c:yMode val="edge"/>
          <c:x val="4.1737324396078128E-4"/>
          <c:y val="3.341392256422345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972058610783894E-2"/>
          <c:y val="0.1668808422575164"/>
          <c:w val="0.93602799650043744"/>
          <c:h val="0.7633117212874450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'6.7'!$D$20</c:f>
              <c:strCache>
                <c:ptCount val="1"/>
                <c:pt idx="0">
                  <c:v>Maximální spotřeba plynu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DAAD-433C-A659-406B2F30B4B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3-DAAD-433C-A659-406B2F30B4B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5-DAAD-433C-A659-406B2F30B4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'6.7'!$C$21:$C$30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'6.7'!$D$21:$D$30</c:f>
              <c:numCache>
                <c:formatCode>0.0</c:formatCode>
                <c:ptCount val="10"/>
                <c:pt idx="0">
                  <c:v>61.6</c:v>
                </c:pt>
                <c:pt idx="1">
                  <c:v>47.333075975303558</c:v>
                </c:pt>
                <c:pt idx="2">
                  <c:v>44.959295144984566</c:v>
                </c:pt>
                <c:pt idx="3">
                  <c:v>42.621557004484409</c:v>
                </c:pt>
                <c:pt idx="4">
                  <c:v>49.288893022251862</c:v>
                </c:pt>
                <c:pt idx="5">
                  <c:v>54.886108595098101</c:v>
                </c:pt>
                <c:pt idx="6">
                  <c:v>55.898593761343584</c:v>
                </c:pt>
                <c:pt idx="7">
                  <c:v>50.80354749922563</c:v>
                </c:pt>
                <c:pt idx="8">
                  <c:v>47.306818891744392</c:v>
                </c:pt>
                <c:pt idx="9">
                  <c:v>55.065441922179161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AD-433C-A659-406B2F30B4B2}"/>
            </c:ext>
          </c:extLst>
        </c:ser>
        <c:ser>
          <c:idx val="1"/>
          <c:order val="1"/>
          <c:tx>
            <c:strRef>
              <c:f>'6.7'!$E$20</c:f>
              <c:strCache>
                <c:ptCount val="1"/>
              </c:strCache>
            </c:strRef>
          </c:tx>
          <c:spPr>
            <a:noFill/>
          </c:spPr>
          <c:invertIfNegative val="0"/>
          <c:cat>
            <c:numRef>
              <c:f>'6.7'!$C$21:$C$30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'6.7'!$E$21:$E$30</c:f>
              <c:numCache>
                <c:formatCode>0.0</c:formatCode>
                <c:ptCount val="10"/>
                <c:pt idx="0">
                  <c:v>0</c:v>
                </c:pt>
                <c:pt idx="1">
                  <c:v>14.266924024696443</c:v>
                </c:pt>
                <c:pt idx="2">
                  <c:v>16.640704855015436</c:v>
                </c:pt>
                <c:pt idx="3">
                  <c:v>18.978442995515593</c:v>
                </c:pt>
                <c:pt idx="4">
                  <c:v>12.311106977748139</c:v>
                </c:pt>
                <c:pt idx="5">
                  <c:v>6.7138914049019007</c:v>
                </c:pt>
                <c:pt idx="6">
                  <c:v>5.7014062386564177</c:v>
                </c:pt>
                <c:pt idx="7">
                  <c:v>10.796452500774372</c:v>
                </c:pt>
                <c:pt idx="8">
                  <c:v>14.29318110825561</c:v>
                </c:pt>
                <c:pt idx="9">
                  <c:v>6.5345580778208401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AD-433C-A659-406B2F30B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719104"/>
        <c:axId val="170720640"/>
      </c:barChart>
      <c:catAx>
        <c:axId val="17071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0720640"/>
        <c:crosses val="autoZero"/>
        <c:auto val="1"/>
        <c:lblAlgn val="ctr"/>
        <c:lblOffset val="100"/>
        <c:noMultiLvlLbl val="0"/>
      </c:catAx>
      <c:valAx>
        <c:axId val="1707206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0719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533462386969E-2"/>
          <c:y val="4.6463674857283414E-2"/>
          <c:w val="0.90669938517959225"/>
          <c:h val="0.756762473336292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'7.1'!$B$7</c:f>
              <c:strCache>
                <c:ptCount val="1"/>
                <c:pt idx="0">
                  <c:v> PP Distribuce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'7.1'!$A$8:$A$31</c:f>
              <c:numCache>
                <c:formatCode>h:mm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'7.1'!$B$8:$B$31</c:f>
              <c:numCache>
                <c:formatCode>#\ ##0.0</c:formatCode>
                <c:ptCount val="24"/>
                <c:pt idx="0">
                  <c:v>305.81774116930558</c:v>
                </c:pt>
                <c:pt idx="1">
                  <c:v>315.57074116930556</c:v>
                </c:pt>
                <c:pt idx="2">
                  <c:v>315.45974116930557</c:v>
                </c:pt>
                <c:pt idx="3">
                  <c:v>309.4057411693056</c:v>
                </c:pt>
                <c:pt idx="4">
                  <c:v>288.14474116930558</c:v>
                </c:pt>
                <c:pt idx="5">
                  <c:v>279.81074116930557</c:v>
                </c:pt>
                <c:pt idx="6">
                  <c:v>273.68774116930558</c:v>
                </c:pt>
                <c:pt idx="7">
                  <c:v>268.97474116930556</c:v>
                </c:pt>
                <c:pt idx="8">
                  <c:v>264.76974116930558</c:v>
                </c:pt>
                <c:pt idx="9">
                  <c:v>271.56174116930561</c:v>
                </c:pt>
                <c:pt idx="10">
                  <c:v>280.5837411693056</c:v>
                </c:pt>
                <c:pt idx="11">
                  <c:v>289.1627411693056</c:v>
                </c:pt>
                <c:pt idx="12">
                  <c:v>290.18374116930556</c:v>
                </c:pt>
                <c:pt idx="13">
                  <c:v>288.09974116930556</c:v>
                </c:pt>
                <c:pt idx="14">
                  <c:v>282.61174116930556</c:v>
                </c:pt>
                <c:pt idx="15">
                  <c:v>265.9467411693056</c:v>
                </c:pt>
                <c:pt idx="16">
                  <c:v>242.92074116930559</c:v>
                </c:pt>
                <c:pt idx="17">
                  <c:v>222.43674116930558</c:v>
                </c:pt>
                <c:pt idx="18">
                  <c:v>217.9467411693056</c:v>
                </c:pt>
                <c:pt idx="19">
                  <c:v>219.18774116930558</c:v>
                </c:pt>
                <c:pt idx="20">
                  <c:v>224.13374116930558</c:v>
                </c:pt>
                <c:pt idx="21">
                  <c:v>231.93874116930559</c:v>
                </c:pt>
                <c:pt idx="22">
                  <c:v>250.03274116930558</c:v>
                </c:pt>
                <c:pt idx="23">
                  <c:v>282.51274116930557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7-4F7F-9225-1F3EAF4A3E95}"/>
            </c:ext>
          </c:extLst>
        </c:ser>
        <c:ser>
          <c:idx val="1"/>
          <c:order val="1"/>
          <c:tx>
            <c:strRef>
              <c:f>'7.1'!$C$7</c:f>
              <c:strCache>
                <c:ptCount val="1"/>
                <c:pt idx="0">
                  <c:v> GasNet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'7.1'!$A$8:$A$31</c:f>
              <c:numCache>
                <c:formatCode>h:mm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'7.1'!$C$8:$C$31</c:f>
              <c:numCache>
                <c:formatCode>#\ ##0.0</c:formatCode>
                <c:ptCount val="24"/>
                <c:pt idx="0">
                  <c:v>1887.2141700021191</c:v>
                </c:pt>
                <c:pt idx="1">
                  <c:v>1961.5321700021193</c:v>
                </c:pt>
                <c:pt idx="2">
                  <c:v>1994.601170002119</c:v>
                </c:pt>
                <c:pt idx="3">
                  <c:v>1998.8291700021189</c:v>
                </c:pt>
                <c:pt idx="4">
                  <c:v>1957.036170002119</c:v>
                </c:pt>
                <c:pt idx="5">
                  <c:v>1899.485170002119</c:v>
                </c:pt>
                <c:pt idx="6">
                  <c:v>1860.8771700021191</c:v>
                </c:pt>
                <c:pt idx="7">
                  <c:v>1839.6771700021188</c:v>
                </c:pt>
                <c:pt idx="8">
                  <c:v>1803.8651700021189</c:v>
                </c:pt>
                <c:pt idx="9">
                  <c:v>1805.2761700021188</c:v>
                </c:pt>
                <c:pt idx="10">
                  <c:v>1826.9221700021187</c:v>
                </c:pt>
                <c:pt idx="11">
                  <c:v>1857.373170002119</c:v>
                </c:pt>
                <c:pt idx="12">
                  <c:v>1863.3931700021189</c:v>
                </c:pt>
                <c:pt idx="13">
                  <c:v>1863.574170002119</c:v>
                </c:pt>
                <c:pt idx="14">
                  <c:v>1849.5001700021189</c:v>
                </c:pt>
                <c:pt idx="15">
                  <c:v>1777.2031700021189</c:v>
                </c:pt>
                <c:pt idx="16">
                  <c:v>1630.1851700021189</c:v>
                </c:pt>
                <c:pt idx="17">
                  <c:v>1513.487170002119</c:v>
                </c:pt>
                <c:pt idx="18">
                  <c:v>1465.0381700021189</c:v>
                </c:pt>
                <c:pt idx="19">
                  <c:v>1470.4951700021186</c:v>
                </c:pt>
                <c:pt idx="20">
                  <c:v>1495.5011700021189</c:v>
                </c:pt>
                <c:pt idx="21">
                  <c:v>1548.024170002119</c:v>
                </c:pt>
                <c:pt idx="22">
                  <c:v>1646.690170002119</c:v>
                </c:pt>
                <c:pt idx="23">
                  <c:v>1797.4641700021191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D7-4F7F-9225-1F3EAF4A3E95}"/>
            </c:ext>
          </c:extLst>
        </c:ser>
        <c:ser>
          <c:idx val="2"/>
          <c:order val="2"/>
          <c:tx>
            <c:strRef>
              <c:f>'7.1'!$D$7</c:f>
              <c:strCache>
                <c:ptCount val="1"/>
                <c:pt idx="0">
                  <c:v> EG.D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'7.1'!$A$8:$A$31</c:f>
              <c:numCache>
                <c:formatCode>h:mm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'7.1'!$D$8:$D$31</c:f>
              <c:numCache>
                <c:formatCode>#\ ##0.0</c:formatCode>
                <c:ptCount val="24"/>
                <c:pt idx="0">
                  <c:v>100.84388915746945</c:v>
                </c:pt>
                <c:pt idx="1">
                  <c:v>106.47888915746945</c:v>
                </c:pt>
                <c:pt idx="2">
                  <c:v>108.08788915746945</c:v>
                </c:pt>
                <c:pt idx="3">
                  <c:v>104.63988915746945</c:v>
                </c:pt>
                <c:pt idx="4">
                  <c:v>100.10688915746945</c:v>
                </c:pt>
                <c:pt idx="5">
                  <c:v>93.914889157469446</c:v>
                </c:pt>
                <c:pt idx="6">
                  <c:v>89.375889157469445</c:v>
                </c:pt>
                <c:pt idx="7">
                  <c:v>86.76088915746945</c:v>
                </c:pt>
                <c:pt idx="8">
                  <c:v>87.044889157469456</c:v>
                </c:pt>
                <c:pt idx="9">
                  <c:v>87.562889157469456</c:v>
                </c:pt>
                <c:pt idx="10">
                  <c:v>88.508889157469454</c:v>
                </c:pt>
                <c:pt idx="11">
                  <c:v>90.548889157469446</c:v>
                </c:pt>
                <c:pt idx="12">
                  <c:v>90.041889157469456</c:v>
                </c:pt>
                <c:pt idx="13">
                  <c:v>90.401889157469455</c:v>
                </c:pt>
                <c:pt idx="14">
                  <c:v>87.192889157469452</c:v>
                </c:pt>
                <c:pt idx="15">
                  <c:v>83.026889157469455</c:v>
                </c:pt>
                <c:pt idx="16">
                  <c:v>72.152889157469446</c:v>
                </c:pt>
                <c:pt idx="17">
                  <c:v>66.130889157469454</c:v>
                </c:pt>
                <c:pt idx="18">
                  <c:v>62.433889157469459</c:v>
                </c:pt>
                <c:pt idx="19">
                  <c:v>65.26688915746945</c:v>
                </c:pt>
                <c:pt idx="20">
                  <c:v>65.91488915746946</c:v>
                </c:pt>
                <c:pt idx="21">
                  <c:v>69.783889157469446</c:v>
                </c:pt>
                <c:pt idx="22">
                  <c:v>77.52888915746945</c:v>
                </c:pt>
                <c:pt idx="23">
                  <c:v>90.846889157469448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D7-4F7F-9225-1F3EAF4A3E95}"/>
            </c:ext>
          </c:extLst>
        </c:ser>
        <c:ser>
          <c:idx val="3"/>
          <c:order val="3"/>
          <c:tx>
            <c:strRef>
              <c:f>'7.1'!$E$7</c:f>
              <c:strCache>
                <c:ptCount val="1"/>
                <c:pt idx="0">
                  <c:v> Ostatní společnosti</c:v>
                </c:pt>
              </c:strCache>
            </c:strRef>
          </c:tx>
          <c:spPr>
            <a:solidFill>
              <a:schemeClr val="tx1">
                <a:alpha val="25000"/>
              </a:schemeClr>
            </a:solidFill>
          </c:spPr>
          <c:invertIfNegative val="0"/>
          <c:cat>
            <c:numRef>
              <c:f>'7.1'!$A$8:$A$31</c:f>
              <c:numCache>
                <c:formatCode>h:mm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'7.1'!$E$8:$E$31</c:f>
              <c:numCache>
                <c:formatCode>#\ ##0.0</c:formatCode>
                <c:ptCount val="24"/>
                <c:pt idx="0">
                  <c:v>161.76961309523796</c:v>
                </c:pt>
                <c:pt idx="1">
                  <c:v>159.86861309523795</c:v>
                </c:pt>
                <c:pt idx="2">
                  <c:v>164.22861309523796</c:v>
                </c:pt>
                <c:pt idx="3">
                  <c:v>164.63461309523797</c:v>
                </c:pt>
                <c:pt idx="4">
                  <c:v>164.43261309523797</c:v>
                </c:pt>
                <c:pt idx="5">
                  <c:v>163.32061309523797</c:v>
                </c:pt>
                <c:pt idx="6">
                  <c:v>162.51361309523796</c:v>
                </c:pt>
                <c:pt idx="7">
                  <c:v>161.11561309523796</c:v>
                </c:pt>
                <c:pt idx="8">
                  <c:v>162.50761309523796</c:v>
                </c:pt>
                <c:pt idx="9">
                  <c:v>162.63061309523795</c:v>
                </c:pt>
                <c:pt idx="10">
                  <c:v>162.65961309523797</c:v>
                </c:pt>
                <c:pt idx="11">
                  <c:v>162.85561309523797</c:v>
                </c:pt>
                <c:pt idx="12">
                  <c:v>161.87861309523797</c:v>
                </c:pt>
                <c:pt idx="13">
                  <c:v>163.19361309523796</c:v>
                </c:pt>
                <c:pt idx="14">
                  <c:v>163.23761309523795</c:v>
                </c:pt>
                <c:pt idx="15">
                  <c:v>164.07161309523795</c:v>
                </c:pt>
                <c:pt idx="16">
                  <c:v>164.09061309523796</c:v>
                </c:pt>
                <c:pt idx="17">
                  <c:v>162.41661309523795</c:v>
                </c:pt>
                <c:pt idx="18">
                  <c:v>161.69061309523795</c:v>
                </c:pt>
                <c:pt idx="19">
                  <c:v>157.62761309523796</c:v>
                </c:pt>
                <c:pt idx="20">
                  <c:v>162.01061309523797</c:v>
                </c:pt>
                <c:pt idx="21">
                  <c:v>164.43461309523795</c:v>
                </c:pt>
                <c:pt idx="22">
                  <c:v>163.55561309523796</c:v>
                </c:pt>
                <c:pt idx="23">
                  <c:v>165.95261309523795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7-4F7F-9225-1F3EAF4A3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47968"/>
        <c:axId val="171349504"/>
      </c:barChart>
      <c:catAx>
        <c:axId val="171347968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1349504"/>
        <c:crosses val="autoZero"/>
        <c:auto val="1"/>
        <c:lblAlgn val="ctr"/>
        <c:lblOffset val="100"/>
        <c:noMultiLvlLbl val="0"/>
      </c:catAx>
      <c:valAx>
        <c:axId val="171349504"/>
        <c:scaling>
          <c:orientation val="minMax"/>
          <c:max val="2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1347968"/>
        <c:crosses val="autoZero"/>
        <c:crossBetween val="between"/>
        <c:majorUnit val="300"/>
      </c:valAx>
    </c:plotArea>
    <c:legend>
      <c:legendPos val="b"/>
      <c:layout>
        <c:manualLayout>
          <c:xMode val="edge"/>
          <c:yMode val="edge"/>
          <c:x val="0"/>
          <c:y val="0.94637969265667121"/>
          <c:w val="0.47873715414476431"/>
          <c:h val="5.26947069219148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09869540836732E-2"/>
          <c:y val="3.1465122645845181E-2"/>
          <c:w val="0.90181304690662367"/>
          <c:h val="0.726582330227700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'7.2'!$N$4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'7.2'!$M$5:$M$28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'7.2'!$N$5:$N$28</c:f>
              <c:numCache>
                <c:formatCode>0.0</c:formatCode>
                <c:ptCount val="24"/>
                <c:pt idx="0">
                  <c:v>4164.5014336433596</c:v>
                </c:pt>
                <c:pt idx="1">
                  <c:v>4164.5014336433596</c:v>
                </c:pt>
                <c:pt idx="2">
                  <c:v>4164.5014336433596</c:v>
                </c:pt>
                <c:pt idx="3">
                  <c:v>4164.5014336433596</c:v>
                </c:pt>
                <c:pt idx="4">
                  <c:v>4164.5014336433596</c:v>
                </c:pt>
                <c:pt idx="5">
                  <c:v>4164.5014336433596</c:v>
                </c:pt>
                <c:pt idx="6">
                  <c:v>4164.5014336433596</c:v>
                </c:pt>
                <c:pt idx="7">
                  <c:v>4164.5014336433596</c:v>
                </c:pt>
                <c:pt idx="8">
                  <c:v>4164.5014336433596</c:v>
                </c:pt>
                <c:pt idx="9">
                  <c:v>4164.5014336433596</c:v>
                </c:pt>
                <c:pt idx="10">
                  <c:v>4164.5014336433596</c:v>
                </c:pt>
                <c:pt idx="11">
                  <c:v>4164.5014336433596</c:v>
                </c:pt>
                <c:pt idx="12">
                  <c:v>4164.5014336433596</c:v>
                </c:pt>
                <c:pt idx="13">
                  <c:v>4164.5014336433596</c:v>
                </c:pt>
                <c:pt idx="14">
                  <c:v>4164.5014336433596</c:v>
                </c:pt>
                <c:pt idx="15">
                  <c:v>4164.5014336433596</c:v>
                </c:pt>
                <c:pt idx="16">
                  <c:v>4164.5014336433596</c:v>
                </c:pt>
                <c:pt idx="17">
                  <c:v>4164.5014336433596</c:v>
                </c:pt>
                <c:pt idx="18">
                  <c:v>4164.5014336433596</c:v>
                </c:pt>
                <c:pt idx="19">
                  <c:v>4164.5014336433596</c:v>
                </c:pt>
                <c:pt idx="20">
                  <c:v>4164.5014336433596</c:v>
                </c:pt>
                <c:pt idx="21">
                  <c:v>4164.5014336433596</c:v>
                </c:pt>
                <c:pt idx="22">
                  <c:v>4164.5014336433596</c:v>
                </c:pt>
                <c:pt idx="23">
                  <c:v>4164.5014336433596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5-49B9-B78D-68D74D7E5179}"/>
            </c:ext>
          </c:extLst>
        </c:ser>
        <c:ser>
          <c:idx val="1"/>
          <c:order val="1"/>
          <c:tx>
            <c:strRef>
              <c:f>'7.2'!$O$4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'7.2'!$M$5:$M$28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'7.2'!$O$5:$O$28</c:f>
              <c:numCache>
                <c:formatCode>0.0</c:formatCode>
                <c:ptCount val="24"/>
                <c:pt idx="0">
                  <c:v>-3772.380725062997</c:v>
                </c:pt>
                <c:pt idx="1">
                  <c:v>-3772.380725062997</c:v>
                </c:pt>
                <c:pt idx="2">
                  <c:v>-3772.380725062997</c:v>
                </c:pt>
                <c:pt idx="3">
                  <c:v>-3772.380725062997</c:v>
                </c:pt>
                <c:pt idx="4">
                  <c:v>-3772.380725062997</c:v>
                </c:pt>
                <c:pt idx="5">
                  <c:v>-3772.380725062997</c:v>
                </c:pt>
                <c:pt idx="6">
                  <c:v>-3772.380725062997</c:v>
                </c:pt>
                <c:pt idx="7">
                  <c:v>-3772.380725062997</c:v>
                </c:pt>
                <c:pt idx="8">
                  <c:v>-3772.380725062997</c:v>
                </c:pt>
                <c:pt idx="9">
                  <c:v>-3772.380725062997</c:v>
                </c:pt>
                <c:pt idx="10">
                  <c:v>-3772.380725062997</c:v>
                </c:pt>
                <c:pt idx="11">
                  <c:v>-3772.380725062997</c:v>
                </c:pt>
                <c:pt idx="12">
                  <c:v>-3772.380725062997</c:v>
                </c:pt>
                <c:pt idx="13">
                  <c:v>-3772.380725062997</c:v>
                </c:pt>
                <c:pt idx="14">
                  <c:v>-3772.380725062997</c:v>
                </c:pt>
                <c:pt idx="15">
                  <c:v>-3772.380725062997</c:v>
                </c:pt>
                <c:pt idx="16">
                  <c:v>-3772.380725062997</c:v>
                </c:pt>
                <c:pt idx="17">
                  <c:v>-3772.380725062997</c:v>
                </c:pt>
                <c:pt idx="18">
                  <c:v>-3772.380725062997</c:v>
                </c:pt>
                <c:pt idx="19">
                  <c:v>-3772.380725062997</c:v>
                </c:pt>
                <c:pt idx="20">
                  <c:v>-3772.380725062997</c:v>
                </c:pt>
                <c:pt idx="21">
                  <c:v>-3772.380725062997</c:v>
                </c:pt>
                <c:pt idx="22">
                  <c:v>-3772.380725062997</c:v>
                </c:pt>
                <c:pt idx="23">
                  <c:v>-3772.380725062997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5-49B9-B78D-68D74D7E5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422912"/>
        <c:axId val="158424448"/>
      </c:barChart>
      <c:catAx>
        <c:axId val="158422912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cs-CZ"/>
          </a:p>
        </c:txPr>
        <c:crossAx val="158424448"/>
        <c:crosses val="autoZero"/>
        <c:auto val="1"/>
        <c:lblAlgn val="ctr"/>
        <c:lblOffset val="100"/>
        <c:noMultiLvlLbl val="0"/>
      </c:catAx>
      <c:valAx>
        <c:axId val="1584244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8422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600156714394823E-3"/>
          <c:y val="0.90062533834297731"/>
          <c:w val="0.19997177655448672"/>
          <c:h val="9.937466165702273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49392391305687E-2"/>
          <c:y val="1.9462613209782681E-2"/>
          <c:w val="0.90901838113782574"/>
          <c:h val="0.79806412300902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'7.2'!$P$4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'7.2'!$M$5:$M$28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'7.2'!$P$5:$P$28</c:f>
              <c:numCache>
                <c:formatCode>0.0</c:formatCode>
                <c:ptCount val="24"/>
                <c:pt idx="0">
                  <c:v>1893.6927916666666</c:v>
                </c:pt>
                <c:pt idx="1">
                  <c:v>1893.6927916666666</c:v>
                </c:pt>
                <c:pt idx="2">
                  <c:v>1893.6927916666666</c:v>
                </c:pt>
                <c:pt idx="3">
                  <c:v>1893.6927916666666</c:v>
                </c:pt>
                <c:pt idx="4">
                  <c:v>1893.6927916666666</c:v>
                </c:pt>
                <c:pt idx="5">
                  <c:v>1893.6927916666666</c:v>
                </c:pt>
                <c:pt idx="6">
                  <c:v>1893.6927916666666</c:v>
                </c:pt>
                <c:pt idx="7">
                  <c:v>1893.6927916666666</c:v>
                </c:pt>
                <c:pt idx="8">
                  <c:v>1893.6927916666666</c:v>
                </c:pt>
                <c:pt idx="9">
                  <c:v>1893.6927916666666</c:v>
                </c:pt>
                <c:pt idx="10">
                  <c:v>1893.6927916666666</c:v>
                </c:pt>
                <c:pt idx="11">
                  <c:v>1893.6927916666666</c:v>
                </c:pt>
                <c:pt idx="12">
                  <c:v>1893.6927916666666</c:v>
                </c:pt>
                <c:pt idx="13">
                  <c:v>1893.6927916666666</c:v>
                </c:pt>
                <c:pt idx="14">
                  <c:v>1893.6927916666666</c:v>
                </c:pt>
                <c:pt idx="15">
                  <c:v>1893.6927916666666</c:v>
                </c:pt>
                <c:pt idx="16">
                  <c:v>1893.6927916666666</c:v>
                </c:pt>
                <c:pt idx="17">
                  <c:v>1893.6927916666666</c:v>
                </c:pt>
                <c:pt idx="18">
                  <c:v>1893.6927916666666</c:v>
                </c:pt>
                <c:pt idx="19">
                  <c:v>1893.6927916666666</c:v>
                </c:pt>
                <c:pt idx="20">
                  <c:v>1893.6927916666666</c:v>
                </c:pt>
                <c:pt idx="21">
                  <c:v>1893.6927916666666</c:v>
                </c:pt>
                <c:pt idx="22">
                  <c:v>1893.6927916666666</c:v>
                </c:pt>
                <c:pt idx="23">
                  <c:v>1893.6927916666666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7-49FD-8A37-124D9F75BBFB}"/>
            </c:ext>
          </c:extLst>
        </c:ser>
        <c:ser>
          <c:idx val="1"/>
          <c:order val="1"/>
          <c:tx>
            <c:strRef>
              <c:f>'7.2'!$Q$4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'7.2'!$M$5:$M$28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'7.2'!$Q$5:$Q$28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07-49FD-8A37-124D9F75B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485056"/>
        <c:axId val="169486592"/>
      </c:barChart>
      <c:catAx>
        <c:axId val="169485056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cs-CZ"/>
          </a:p>
        </c:txPr>
        <c:crossAx val="169486592"/>
        <c:crosses val="autoZero"/>
        <c:auto val="1"/>
        <c:lblAlgn val="ctr"/>
        <c:lblOffset val="100"/>
        <c:noMultiLvlLbl val="0"/>
      </c:catAx>
      <c:valAx>
        <c:axId val="169486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485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660565987156362"/>
          <c:w val="0.20622085588836389"/>
          <c:h val="7.339434012843631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01081403826407E-2"/>
          <c:y val="8.6529087276074237E-2"/>
          <c:w val="0.94279063078050473"/>
          <c:h val="0.745201878492597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'7.2'!$R$4</c:f>
              <c:strCache>
                <c:ptCount val="1"/>
                <c:pt idx="0">
                  <c:v>Výroba plynu
 v ČR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'7.2'!$M$5:$M$28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'7.2'!$R$5:$R$28</c:f>
              <c:numCache>
                <c:formatCode>0.0</c:formatCode>
                <c:ptCount val="24"/>
                <c:pt idx="0">
                  <c:v>13.670049023942831</c:v>
                </c:pt>
                <c:pt idx="1">
                  <c:v>13.852930023942831</c:v>
                </c:pt>
                <c:pt idx="2">
                  <c:v>13.758558023942831</c:v>
                </c:pt>
                <c:pt idx="3">
                  <c:v>13.74191602394283</c:v>
                </c:pt>
                <c:pt idx="4">
                  <c:v>13.70944502394283</c:v>
                </c:pt>
                <c:pt idx="5">
                  <c:v>13.694176023942831</c:v>
                </c:pt>
                <c:pt idx="6">
                  <c:v>13.551768023942833</c:v>
                </c:pt>
                <c:pt idx="7">
                  <c:v>13.23053402394283</c:v>
                </c:pt>
                <c:pt idx="8">
                  <c:v>13.045787023942831</c:v>
                </c:pt>
                <c:pt idx="9">
                  <c:v>13.056468023942832</c:v>
                </c:pt>
                <c:pt idx="10">
                  <c:v>13.29284702394283</c:v>
                </c:pt>
                <c:pt idx="11">
                  <c:v>13.211470023942832</c:v>
                </c:pt>
                <c:pt idx="12">
                  <c:v>13.196527023942831</c:v>
                </c:pt>
                <c:pt idx="13">
                  <c:v>13.39075502394283</c:v>
                </c:pt>
                <c:pt idx="14">
                  <c:v>13.328765023942831</c:v>
                </c:pt>
                <c:pt idx="15">
                  <c:v>13.150714023942831</c:v>
                </c:pt>
                <c:pt idx="16">
                  <c:v>12.802321023942831</c:v>
                </c:pt>
                <c:pt idx="17">
                  <c:v>12.525263023942831</c:v>
                </c:pt>
                <c:pt idx="18">
                  <c:v>12.99242602394283</c:v>
                </c:pt>
                <c:pt idx="19">
                  <c:v>12.752748023942832</c:v>
                </c:pt>
                <c:pt idx="20">
                  <c:v>12.93390102394283</c:v>
                </c:pt>
                <c:pt idx="21">
                  <c:v>13.318995023942831</c:v>
                </c:pt>
                <c:pt idx="22">
                  <c:v>13.867801023942832</c:v>
                </c:pt>
                <c:pt idx="23">
                  <c:v>13.959173023942832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23-40A0-A426-F123EAD21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539072"/>
        <c:axId val="169540608"/>
      </c:barChart>
      <c:catAx>
        <c:axId val="169539072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cs-CZ"/>
          </a:p>
        </c:txPr>
        <c:crossAx val="169540608"/>
        <c:crosses val="autoZero"/>
        <c:auto val="1"/>
        <c:lblAlgn val="ctr"/>
        <c:lblOffset val="100"/>
        <c:noMultiLvlLbl val="0"/>
      </c:catAx>
      <c:valAx>
        <c:axId val="169540608"/>
        <c:scaling>
          <c:orientation val="minMax"/>
          <c:max val="14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539072"/>
        <c:crosses val="autoZero"/>
        <c:crossBetween val="between"/>
        <c:majorUnit val="0.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6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3032702388525"/>
          <c:y val="1.9420289855072465E-2"/>
          <c:w val="0.76687851235512816"/>
          <c:h val="0.78596005934040869"/>
        </c:manualLayout>
      </c:layout>
      <c:lineChart>
        <c:grouping val="standard"/>
        <c:varyColors val="0"/>
        <c:ser>
          <c:idx val="0"/>
          <c:order val="0"/>
          <c:tx>
            <c:strRef>
              <c:f>'7.2'!$S$4</c:f>
              <c:strCache>
                <c:ptCount val="1"/>
                <c:pt idx="0">
                  <c:v>Spotřeba plynu v ČR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D11E-4903-AB67-5BDE1E13719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1-D11E-4903-AB67-5BDE1E13719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2-D11E-4903-AB67-5BDE1E13719D}"/>
              </c:ext>
            </c:extLst>
          </c:dPt>
          <c:cat>
            <c:numRef>
              <c:f>'7.2'!$M$5:$M$28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'7.2'!$S$5:$S$28</c:f>
              <c:numCache>
                <c:formatCode>0.0</c:formatCode>
                <c:ptCount val="24"/>
                <c:pt idx="0">
                  <c:v>2455.6454134241321</c:v>
                </c:pt>
                <c:pt idx="1">
                  <c:v>2543.450413424132</c:v>
                </c:pt>
                <c:pt idx="2">
                  <c:v>2582.3774134241321</c:v>
                </c:pt>
                <c:pt idx="3">
                  <c:v>2577.5094134241317</c:v>
                </c:pt>
                <c:pt idx="4">
                  <c:v>2509.7204134241324</c:v>
                </c:pt>
                <c:pt idx="5">
                  <c:v>2436.5314134241321</c:v>
                </c:pt>
                <c:pt idx="6">
                  <c:v>2386.4544134241319</c:v>
                </c:pt>
                <c:pt idx="7">
                  <c:v>2356.5284134241319</c:v>
                </c:pt>
                <c:pt idx="8">
                  <c:v>2318.1874134241316</c:v>
                </c:pt>
                <c:pt idx="9">
                  <c:v>2327.0314134241316</c:v>
                </c:pt>
                <c:pt idx="10">
                  <c:v>2358.6744134241321</c:v>
                </c:pt>
                <c:pt idx="11">
                  <c:v>2399.9404134241322</c:v>
                </c:pt>
                <c:pt idx="12">
                  <c:v>2405.497413424132</c:v>
                </c:pt>
                <c:pt idx="13">
                  <c:v>2405.2694134241324</c:v>
                </c:pt>
                <c:pt idx="14">
                  <c:v>2382.5424134241316</c:v>
                </c:pt>
                <c:pt idx="15">
                  <c:v>2290.2484134241317</c:v>
                </c:pt>
                <c:pt idx="16">
                  <c:v>2109.3494134241319</c:v>
                </c:pt>
                <c:pt idx="17">
                  <c:v>1964.4714134241322</c:v>
                </c:pt>
                <c:pt idx="18">
                  <c:v>1907.1094134241318</c:v>
                </c:pt>
                <c:pt idx="19">
                  <c:v>1912.5774134241315</c:v>
                </c:pt>
                <c:pt idx="20">
                  <c:v>1947.5604134241316</c:v>
                </c:pt>
                <c:pt idx="21">
                  <c:v>2014.181413424132</c:v>
                </c:pt>
                <c:pt idx="22">
                  <c:v>2137.8074134241319</c:v>
                </c:pt>
                <c:pt idx="23">
                  <c:v>2336.776413424132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11E-4903-AB67-5BDE1E137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02272"/>
        <c:axId val="172184704"/>
      </c:lineChart>
      <c:lineChart>
        <c:grouping val="standard"/>
        <c:varyColors val="0"/>
        <c:ser>
          <c:idx val="1"/>
          <c:order val="1"/>
          <c:tx>
            <c:strRef>
              <c:f>'7.2'!$T$4</c:f>
              <c:strCache>
                <c:ptCount val="1"/>
                <c:pt idx="0">
                  <c:v>Teplota ČR</c:v>
                </c:pt>
              </c:strCache>
            </c:strRef>
          </c:tx>
          <c:spPr>
            <a:ln w="19050" cmpd="sng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numRef>
              <c:f>'7.2'!$M$5:$M$28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'7.2'!$T$5:$T$28</c:f>
              <c:numCache>
                <c:formatCode>0.0</c:formatCode>
                <c:ptCount val="24"/>
                <c:pt idx="0">
                  <c:v>-9.6999999999999993</c:v>
                </c:pt>
                <c:pt idx="1">
                  <c:v>-9.3000000000000007</c:v>
                </c:pt>
                <c:pt idx="2">
                  <c:v>-8.8000000000000007</c:v>
                </c:pt>
                <c:pt idx="3">
                  <c:v>-8.1</c:v>
                </c:pt>
                <c:pt idx="4">
                  <c:v>-7.8</c:v>
                </c:pt>
                <c:pt idx="5">
                  <c:v>-6.9</c:v>
                </c:pt>
                <c:pt idx="6">
                  <c:v>-6.4</c:v>
                </c:pt>
                <c:pt idx="7">
                  <c:v>-6.1</c:v>
                </c:pt>
                <c:pt idx="8">
                  <c:v>-6.3</c:v>
                </c:pt>
                <c:pt idx="9">
                  <c:v>-6.5</c:v>
                </c:pt>
                <c:pt idx="10">
                  <c:v>-7.1</c:v>
                </c:pt>
                <c:pt idx="11">
                  <c:v>-7.9</c:v>
                </c:pt>
                <c:pt idx="12">
                  <c:v>-8.1</c:v>
                </c:pt>
                <c:pt idx="13">
                  <c:v>-8.6</c:v>
                </c:pt>
                <c:pt idx="14">
                  <c:v>-8.8000000000000007</c:v>
                </c:pt>
                <c:pt idx="15">
                  <c:v>-9.1</c:v>
                </c:pt>
                <c:pt idx="16">
                  <c:v>-9.3000000000000007</c:v>
                </c:pt>
                <c:pt idx="17">
                  <c:v>-9.5</c:v>
                </c:pt>
                <c:pt idx="18">
                  <c:v>-9.6</c:v>
                </c:pt>
                <c:pt idx="19">
                  <c:v>-9.9</c:v>
                </c:pt>
                <c:pt idx="20">
                  <c:v>-10.4</c:v>
                </c:pt>
                <c:pt idx="21">
                  <c:v>-10.9</c:v>
                </c:pt>
                <c:pt idx="22">
                  <c:v>-10.7</c:v>
                </c:pt>
                <c:pt idx="23">
                  <c:v>-10.3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11E-4903-AB67-5BDE1E137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86240"/>
        <c:axId val="172192128"/>
      </c:lineChart>
      <c:catAx>
        <c:axId val="171302272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2184704"/>
        <c:crosses val="autoZero"/>
        <c:auto val="1"/>
        <c:lblAlgn val="ctr"/>
        <c:lblOffset val="100"/>
        <c:noMultiLvlLbl val="0"/>
      </c:catAx>
      <c:valAx>
        <c:axId val="172184704"/>
        <c:scaling>
          <c:orientation val="minMax"/>
          <c:max val="2900"/>
          <c:min val="1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71302272"/>
        <c:crosses val="autoZero"/>
        <c:crossBetween val="midCat"/>
        <c:majorUnit val="100"/>
      </c:valAx>
      <c:catAx>
        <c:axId val="172186240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72192128"/>
        <c:crosses val="autoZero"/>
        <c:auto val="1"/>
        <c:lblAlgn val="ctr"/>
        <c:lblOffset val="100"/>
        <c:noMultiLvlLbl val="0"/>
      </c:catAx>
      <c:valAx>
        <c:axId val="172192128"/>
        <c:scaling>
          <c:orientation val="minMax"/>
          <c:max val="-5.5"/>
          <c:min val="-11.5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Průměrná teplota (°C)</a:t>
                </a:r>
              </a:p>
            </c:rich>
          </c:tx>
          <c:layout>
            <c:manualLayout>
              <c:xMode val="edge"/>
              <c:yMode val="edge"/>
              <c:x val="0.95868441223608114"/>
              <c:y val="0.27613374415154629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72186240"/>
        <c:crosses val="max"/>
        <c:crossBetween val="midCat"/>
        <c:majorUnit val="0.5"/>
      </c:valAx>
    </c:plotArea>
    <c:legend>
      <c:legendPos val="b"/>
      <c:layout>
        <c:manualLayout>
          <c:xMode val="edge"/>
          <c:yMode val="edge"/>
          <c:x val="1.0336695484962268E-4"/>
          <c:y val="0.93081958233481688"/>
          <c:w val="0.54904700295999753"/>
          <c:h val="6.9180417665183139E-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29441895722965E-2"/>
          <c:y val="5.8966334970825963E-2"/>
          <c:w val="0.93677055810427701"/>
          <c:h val="0.699824239128718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'7.5'!$Q$30</c:f>
              <c:strCache>
                <c:ptCount val="1"/>
                <c:pt idx="0">
                  <c:v>Maximum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812-4D6C-B24A-BC868EA854A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812-4D6C-B24A-BC868EA854A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812-4D6C-B24A-BC868EA854A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812-4D6C-B24A-BC868EA854A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812-4D6C-B24A-BC868EA854A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812-4D6C-B24A-BC868EA854A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812-4D6C-B24A-BC868EA854A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812-4D6C-B24A-BC868EA854A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812-4D6C-B24A-BC868EA854A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C812-4D6C-B24A-BC868EA854AE}"/>
              </c:ext>
            </c:extLst>
          </c:dPt>
          <c:cat>
            <c:numRef>
              <c:f>'7.5'!$P$31:$P$40</c:f>
              <c:numCache>
                <c:formatCode>m/d/yyyy</c:formatCode>
                <c:ptCount val="10"/>
                <c:pt idx="0">
                  <c:v>40945</c:v>
                </c:pt>
                <c:pt idx="1">
                  <c:v>41299</c:v>
                </c:pt>
                <c:pt idx="2">
                  <c:v>41666</c:v>
                </c:pt>
                <c:pt idx="3">
                  <c:v>42040</c:v>
                </c:pt>
                <c:pt idx="4">
                  <c:v>42388</c:v>
                </c:pt>
                <c:pt idx="5">
                  <c:v>42754</c:v>
                </c:pt>
                <c:pt idx="6">
                  <c:v>43158</c:v>
                </c:pt>
                <c:pt idx="7">
                  <c:v>43488</c:v>
                </c:pt>
                <c:pt idx="8">
                  <c:v>43851</c:v>
                </c:pt>
                <c:pt idx="9">
                  <c:v>44238</c:v>
                </c:pt>
              </c:numCache>
            </c:numRef>
          </c:cat>
          <c:val>
            <c:numRef>
              <c:f>'7.5'!$Q$31:$Q$40</c:f>
              <c:numCache>
                <c:formatCode>#\ ##0.0</c:formatCode>
                <c:ptCount val="10"/>
                <c:pt idx="0">
                  <c:v>2954.2884999999987</c:v>
                </c:pt>
                <c:pt idx="1">
                  <c:v>2232.7489989709816</c:v>
                </c:pt>
                <c:pt idx="2">
                  <c:v>2200.4136310410245</c:v>
                </c:pt>
                <c:pt idx="3">
                  <c:v>2147.9999567326845</c:v>
                </c:pt>
                <c:pt idx="4">
                  <c:v>2349.5470119980396</c:v>
                </c:pt>
                <c:pt idx="5">
                  <c:v>2638.7143164624217</c:v>
                </c:pt>
                <c:pt idx="6">
                  <c:v>2726.900301839607</c:v>
                </c:pt>
                <c:pt idx="7">
                  <c:v>2426.2663006680923</c:v>
                </c:pt>
                <c:pt idx="8">
                  <c:v>2143.1190236858765</c:v>
                </c:pt>
                <c:pt idx="9">
                  <c:v>2582.3774134241321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812-4D6C-B24A-BC868EA8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1209856"/>
        <c:axId val="171211392"/>
      </c:barChart>
      <c:catAx>
        <c:axId val="1712098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1211392"/>
        <c:crosses val="autoZero"/>
        <c:auto val="0"/>
        <c:lblAlgn val="ctr"/>
        <c:lblOffset val="100"/>
        <c:tickLblSkip val="1"/>
        <c:noMultiLvlLbl val="0"/>
      </c:catAx>
      <c:valAx>
        <c:axId val="1712113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120985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749330576102229E-2"/>
          <c:y val="5.4624446179671028E-2"/>
          <c:w val="0.93525066942389778"/>
          <c:h val="0.612406904811526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'7.5'!$O$52</c:f>
              <c:strCache>
                <c:ptCount val="1"/>
                <c:pt idx="0">
                  <c:v>Tok plynu ze zahraničí pro ČR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77B-46E0-849E-7970188DC77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77B-46E0-849E-7970188DC77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77B-46E0-849E-7970188DC77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77B-46E0-849E-7970188DC77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77B-46E0-849E-7970188DC77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77B-46E0-849E-7970188DC77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77B-46E0-849E-7970188DC77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77B-46E0-849E-7970188DC77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77B-46E0-849E-7970188DC77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77B-46E0-849E-7970188DC77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'7.5'!$P$51:$Y$51</c:f>
              <c:numCache>
                <c:formatCode>m/d/yyyy</c:formatCode>
                <c:ptCount val="10"/>
                <c:pt idx="0">
                  <c:v>40945</c:v>
                </c:pt>
                <c:pt idx="1">
                  <c:v>41299</c:v>
                </c:pt>
                <c:pt idx="2">
                  <c:v>41666</c:v>
                </c:pt>
                <c:pt idx="3">
                  <c:v>42040</c:v>
                </c:pt>
                <c:pt idx="4">
                  <c:v>42388</c:v>
                </c:pt>
                <c:pt idx="5">
                  <c:v>42754</c:v>
                </c:pt>
                <c:pt idx="6">
                  <c:v>43158</c:v>
                </c:pt>
                <c:pt idx="7">
                  <c:v>43488</c:v>
                </c:pt>
                <c:pt idx="8">
                  <c:v>43851</c:v>
                </c:pt>
                <c:pt idx="9">
                  <c:v>44238</c:v>
                </c:pt>
              </c:numCache>
            </c:numRef>
          </c:cat>
          <c:val>
            <c:numRef>
              <c:f>'7.5'!$P$52:$Y$52</c:f>
              <c:numCache>
                <c:formatCode>0.0%</c:formatCode>
                <c:ptCount val="10"/>
                <c:pt idx="0">
                  <c:v>0.48934485822764356</c:v>
                </c:pt>
                <c:pt idx="1">
                  <c:v>0.45440457279814467</c:v>
                </c:pt>
                <c:pt idx="2">
                  <c:v>0.47761848012683605</c:v>
                </c:pt>
                <c:pt idx="3">
                  <c:v>0.26510017750492798</c:v>
                </c:pt>
                <c:pt idx="4">
                  <c:v>0.27984707021991378</c:v>
                </c:pt>
                <c:pt idx="5">
                  <c:v>0.32234559266571217</c:v>
                </c:pt>
                <c:pt idx="6">
                  <c:v>0.25734838732124837</c:v>
                </c:pt>
                <c:pt idx="7">
                  <c:v>0.43337288696091975</c:v>
                </c:pt>
                <c:pt idx="8">
                  <c:v>0.36693460573805597</c:v>
                </c:pt>
                <c:pt idx="9">
                  <c:v>0.17055041971872384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7B-46E0-849E-7970188DC777}"/>
            </c:ext>
          </c:extLst>
        </c:ser>
        <c:ser>
          <c:idx val="1"/>
          <c:order val="1"/>
          <c:tx>
            <c:strRef>
              <c:f>'7.5'!$O$53</c:f>
              <c:strCache>
                <c:ptCount val="1"/>
                <c:pt idx="0">
                  <c:v>Tok plynu ze zásobníků plynu pro ČR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'7.5'!$P$51:$Y$51</c:f>
              <c:numCache>
                <c:formatCode>m/d/yyyy</c:formatCode>
                <c:ptCount val="10"/>
                <c:pt idx="0">
                  <c:v>40945</c:v>
                </c:pt>
                <c:pt idx="1">
                  <c:v>41299</c:v>
                </c:pt>
                <c:pt idx="2">
                  <c:v>41666</c:v>
                </c:pt>
                <c:pt idx="3">
                  <c:v>42040</c:v>
                </c:pt>
                <c:pt idx="4">
                  <c:v>42388</c:v>
                </c:pt>
                <c:pt idx="5">
                  <c:v>42754</c:v>
                </c:pt>
                <c:pt idx="6">
                  <c:v>43158</c:v>
                </c:pt>
                <c:pt idx="7">
                  <c:v>43488</c:v>
                </c:pt>
                <c:pt idx="8">
                  <c:v>43851</c:v>
                </c:pt>
                <c:pt idx="9">
                  <c:v>44238</c:v>
                </c:pt>
              </c:numCache>
            </c:numRef>
          </c:cat>
          <c:val>
            <c:numRef>
              <c:f>'7.5'!$P$53:$Y$53</c:f>
              <c:numCache>
                <c:formatCode>0.0%</c:formatCode>
                <c:ptCount val="10"/>
                <c:pt idx="0">
                  <c:v>0.50260925761370068</c:v>
                </c:pt>
                <c:pt idx="1">
                  <c:v>0.53599332702533187</c:v>
                </c:pt>
                <c:pt idx="2">
                  <c:v>0.51322866680355028</c:v>
                </c:pt>
                <c:pt idx="3">
                  <c:v>0.72318792966489831</c:v>
                </c:pt>
                <c:pt idx="4">
                  <c:v>0.71198499556874617</c:v>
                </c:pt>
                <c:pt idx="5">
                  <c:v>0.66979236696238109</c:v>
                </c:pt>
                <c:pt idx="6">
                  <c:v>0.73646184892662048</c:v>
                </c:pt>
                <c:pt idx="7">
                  <c:v>0.55930126247398226</c:v>
                </c:pt>
                <c:pt idx="8">
                  <c:v>0.62408025937480893</c:v>
                </c:pt>
                <c:pt idx="9">
                  <c:v>0.82364969094938889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77B-46E0-849E-7970188DC777}"/>
            </c:ext>
          </c:extLst>
        </c:ser>
        <c:ser>
          <c:idx val="2"/>
          <c:order val="2"/>
          <c:tx>
            <c:strRef>
              <c:f>'7.5'!$O$54</c:f>
              <c:strCache>
                <c:ptCount val="1"/>
                <c:pt idx="0">
                  <c:v>Výroba plynu v ČR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'7.5'!$P$51:$Y$51</c:f>
              <c:numCache>
                <c:formatCode>m/d/yyyy</c:formatCode>
                <c:ptCount val="10"/>
                <c:pt idx="0">
                  <c:v>40945</c:v>
                </c:pt>
                <c:pt idx="1">
                  <c:v>41299</c:v>
                </c:pt>
                <c:pt idx="2">
                  <c:v>41666</c:v>
                </c:pt>
                <c:pt idx="3">
                  <c:v>42040</c:v>
                </c:pt>
                <c:pt idx="4">
                  <c:v>42388</c:v>
                </c:pt>
                <c:pt idx="5">
                  <c:v>42754</c:v>
                </c:pt>
                <c:pt idx="6">
                  <c:v>43158</c:v>
                </c:pt>
                <c:pt idx="7">
                  <c:v>43488</c:v>
                </c:pt>
                <c:pt idx="8">
                  <c:v>43851</c:v>
                </c:pt>
                <c:pt idx="9">
                  <c:v>44238</c:v>
                </c:pt>
              </c:numCache>
            </c:numRef>
          </c:cat>
          <c:val>
            <c:numRef>
              <c:f>'7.5'!$P$54:$Y$54</c:f>
              <c:numCache>
                <c:formatCode>0.0%</c:formatCode>
                <c:ptCount val="10"/>
                <c:pt idx="0">
                  <c:v>8.0458841586557878E-3</c:v>
                </c:pt>
                <c:pt idx="1">
                  <c:v>9.6021001765234579E-3</c:v>
                </c:pt>
                <c:pt idx="2">
                  <c:v>9.1528530696137547E-3</c:v>
                </c:pt>
                <c:pt idx="3">
                  <c:v>1.1711892830173879E-2</c:v>
                </c:pt>
                <c:pt idx="4">
                  <c:v>8.1679342113398865E-3</c:v>
                </c:pt>
                <c:pt idx="5">
                  <c:v>7.8620403719066694E-3</c:v>
                </c:pt>
                <c:pt idx="6">
                  <c:v>6.1897637521311014E-3</c:v>
                </c:pt>
                <c:pt idx="7">
                  <c:v>7.3258505650981402E-3</c:v>
                </c:pt>
                <c:pt idx="8">
                  <c:v>8.9851348871352547E-3</c:v>
                </c:pt>
                <c:pt idx="9">
                  <c:v>5.7998893318873127E-3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77B-46E0-849E-7970188DC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24832"/>
        <c:axId val="172847104"/>
      </c:barChart>
      <c:catAx>
        <c:axId val="1728248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2847104"/>
        <c:crosses val="autoZero"/>
        <c:auto val="0"/>
        <c:lblAlgn val="ctr"/>
        <c:lblOffset val="100"/>
        <c:noMultiLvlLbl val="0"/>
      </c:catAx>
      <c:valAx>
        <c:axId val="17284710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728248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cs-CZ"/>
          </a:p>
        </c:txPr>
      </c:legendEntry>
      <c:legendEntry>
        <c:idx val="2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cs-CZ"/>
          </a:p>
        </c:txPr>
      </c:legendEntry>
      <c:layout>
        <c:manualLayout>
          <c:xMode val="edge"/>
          <c:yMode val="edge"/>
          <c:x val="0"/>
          <c:y val="0.92439220498507202"/>
          <c:w val="0.75634118967452302"/>
          <c:h val="7.5607795014927953E-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833942554185716E-2"/>
          <c:y val="5.9499649262983761E-2"/>
          <c:w val="0.90883837523637334"/>
          <c:h val="0.65571339312828025"/>
        </c:manualLayout>
      </c:layout>
      <c:areaChart>
        <c:grouping val="stacked"/>
        <c:varyColors val="0"/>
        <c:ser>
          <c:idx val="0"/>
          <c:order val="0"/>
          <c:tx>
            <c:strRef>
              <c:f>'7.5'!$AA$4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cat>
            <c:numRef>
              <c:f>'7.5'!$Z$5:$Z$28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'7.5'!$AA$5:$AA$28</c:f>
              <c:numCache>
                <c:formatCode>#\ ##0.0</c:formatCode>
                <c:ptCount val="24"/>
                <c:pt idx="0">
                  <c:v>1953.2691353326843</c:v>
                </c:pt>
                <c:pt idx="1">
                  <c:v>2074.6325577326843</c:v>
                </c:pt>
                <c:pt idx="2">
                  <c:v>2147.9999567326845</c:v>
                </c:pt>
                <c:pt idx="3">
                  <c:v>2138.4938278326845</c:v>
                </c:pt>
                <c:pt idx="4">
                  <c:v>2052.8729706326844</c:v>
                </c:pt>
                <c:pt idx="5">
                  <c:v>1960.2654233326841</c:v>
                </c:pt>
                <c:pt idx="6">
                  <c:v>1882.0585056326843</c:v>
                </c:pt>
                <c:pt idx="7">
                  <c:v>1835.0364464326844</c:v>
                </c:pt>
                <c:pt idx="8">
                  <c:v>1832.4015887326841</c:v>
                </c:pt>
                <c:pt idx="9">
                  <c:v>1847.7050204326845</c:v>
                </c:pt>
                <c:pt idx="10">
                  <c:v>1909.0109820326841</c:v>
                </c:pt>
                <c:pt idx="11">
                  <c:v>1974.8062833326842</c:v>
                </c:pt>
                <c:pt idx="12">
                  <c:v>1989.9747410326843</c:v>
                </c:pt>
                <c:pt idx="13">
                  <c:v>1983.4026310410241</c:v>
                </c:pt>
                <c:pt idx="14">
                  <c:v>1861.1223130326841</c:v>
                </c:pt>
                <c:pt idx="15">
                  <c:v>1725.0926551326843</c:v>
                </c:pt>
                <c:pt idx="16">
                  <c:v>1553.1324124326839</c:v>
                </c:pt>
                <c:pt idx="17">
                  <c:v>1401.1587703326841</c:v>
                </c:pt>
                <c:pt idx="18">
                  <c:v>1334.7265074326838</c:v>
                </c:pt>
                <c:pt idx="19">
                  <c:v>1325.833667132684</c:v>
                </c:pt>
                <c:pt idx="20">
                  <c:v>1342.3667297326845</c:v>
                </c:pt>
                <c:pt idx="21">
                  <c:v>1366.4663079326842</c:v>
                </c:pt>
                <c:pt idx="22">
                  <c:v>1467.8294474326844</c:v>
                </c:pt>
                <c:pt idx="23">
                  <c:v>1659.7278114326841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1-43EE-8404-C31478874858}"/>
            </c:ext>
          </c:extLst>
        </c:ser>
        <c:ser>
          <c:idx val="1"/>
          <c:order val="1"/>
          <c:tx>
            <c:strRef>
              <c:f>'7.5'!$AB$4</c:f>
              <c:strCache>
                <c:ptCount val="1"/>
                <c:pt idx="0">
                  <c:v>Rozsah 2012 - 2019</c:v>
                </c:pt>
              </c:strCache>
            </c:strRef>
          </c:tx>
          <c:spPr>
            <a:solidFill>
              <a:schemeClr val="tx2"/>
            </a:solidFill>
          </c:spPr>
          <c:cat>
            <c:numRef>
              <c:f>'7.5'!$Z$5:$Z$28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'7.5'!$AB$5:$AB$28</c:f>
              <c:numCache>
                <c:formatCode>#\ ##0.0</c:formatCode>
                <c:ptCount val="24"/>
                <c:pt idx="0">
                  <c:v>955.11936466731481</c:v>
                </c:pt>
                <c:pt idx="1">
                  <c:v>879.65594226731446</c:v>
                </c:pt>
                <c:pt idx="2">
                  <c:v>753.28854326731516</c:v>
                </c:pt>
                <c:pt idx="3">
                  <c:v>674.29467216731518</c:v>
                </c:pt>
                <c:pt idx="4">
                  <c:v>647.71552936731541</c:v>
                </c:pt>
                <c:pt idx="5">
                  <c:v>690.22307666731535</c:v>
                </c:pt>
                <c:pt idx="6">
                  <c:v>702.52999436731557</c:v>
                </c:pt>
                <c:pt idx="7">
                  <c:v>733.95205356731503</c:v>
                </c:pt>
                <c:pt idx="8">
                  <c:v>753.28691126731519</c:v>
                </c:pt>
                <c:pt idx="9">
                  <c:v>777.88347956731536</c:v>
                </c:pt>
                <c:pt idx="10">
                  <c:v>772.87751796731504</c:v>
                </c:pt>
                <c:pt idx="11">
                  <c:v>768.18221666731529</c:v>
                </c:pt>
                <c:pt idx="12">
                  <c:v>758.31375896731583</c:v>
                </c:pt>
                <c:pt idx="13">
                  <c:v>708.98586895897506</c:v>
                </c:pt>
                <c:pt idx="14">
                  <c:v>701.06618696731516</c:v>
                </c:pt>
                <c:pt idx="15">
                  <c:v>643.79584486731528</c:v>
                </c:pt>
                <c:pt idx="16">
                  <c:v>602.35608756731563</c:v>
                </c:pt>
                <c:pt idx="17">
                  <c:v>736.82972966731541</c:v>
                </c:pt>
                <c:pt idx="18">
                  <c:v>809.66199256731579</c:v>
                </c:pt>
                <c:pt idx="19">
                  <c:v>840.75483286731537</c:v>
                </c:pt>
                <c:pt idx="20">
                  <c:v>891.82177026731529</c:v>
                </c:pt>
                <c:pt idx="21">
                  <c:v>1001.3221920673154</c:v>
                </c:pt>
                <c:pt idx="22">
                  <c:v>1103.9590525673152</c:v>
                </c:pt>
                <c:pt idx="23">
                  <c:v>1117.5606885673155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51-43EE-8404-C31478874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949888"/>
        <c:axId val="172951424"/>
      </c:areaChart>
      <c:lineChart>
        <c:grouping val="standard"/>
        <c:varyColors val="0"/>
        <c:ser>
          <c:idx val="2"/>
          <c:order val="2"/>
          <c:tx>
            <c:strRef>
              <c:f>'7.5'!$AC$4</c:f>
              <c:strCache>
                <c:ptCount val="1"/>
                <c:pt idx="0">
                  <c:v>21.01.2020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numRef>
              <c:f>'7.5'!$Z$5:$Z$28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'7.5'!$AC$5:$AC$28</c:f>
              <c:numCache>
                <c:formatCode>#\ ##0.0</c:formatCode>
                <c:ptCount val="24"/>
                <c:pt idx="0">
                  <c:v>2017.3790236858765</c:v>
                </c:pt>
                <c:pt idx="1">
                  <c:v>2143.1190236858765</c:v>
                </c:pt>
                <c:pt idx="2">
                  <c:v>2142.9330236858764</c:v>
                </c:pt>
                <c:pt idx="3">
                  <c:v>2066.2190236858764</c:v>
                </c:pt>
                <c:pt idx="4">
                  <c:v>2002.5950236858764</c:v>
                </c:pt>
                <c:pt idx="5">
                  <c:v>1936.2900236858763</c:v>
                </c:pt>
                <c:pt idx="6">
                  <c:v>1900.0320236858763</c:v>
                </c:pt>
                <c:pt idx="7">
                  <c:v>1866.7330236858763</c:v>
                </c:pt>
                <c:pt idx="8">
                  <c:v>1846.3320236858763</c:v>
                </c:pt>
                <c:pt idx="9">
                  <c:v>1864.6110236858763</c:v>
                </c:pt>
                <c:pt idx="10">
                  <c:v>1920.5780236858766</c:v>
                </c:pt>
                <c:pt idx="11">
                  <c:v>1954.9770236858765</c:v>
                </c:pt>
                <c:pt idx="12">
                  <c:v>1960.5930236858765</c:v>
                </c:pt>
                <c:pt idx="13">
                  <c:v>1954.5760236858764</c:v>
                </c:pt>
                <c:pt idx="14">
                  <c:v>1919.8670236858763</c:v>
                </c:pt>
                <c:pt idx="15">
                  <c:v>1813.7950236858765</c:v>
                </c:pt>
                <c:pt idx="16">
                  <c:v>1666.4400236858764</c:v>
                </c:pt>
                <c:pt idx="17">
                  <c:v>1508.2010236858764</c:v>
                </c:pt>
                <c:pt idx="18">
                  <c:v>1443.7620236858763</c:v>
                </c:pt>
                <c:pt idx="19">
                  <c:v>1436.1510236858765</c:v>
                </c:pt>
                <c:pt idx="20">
                  <c:v>1452.7270236858762</c:v>
                </c:pt>
                <c:pt idx="21">
                  <c:v>1498.5350236858762</c:v>
                </c:pt>
                <c:pt idx="22">
                  <c:v>1615.4220236858764</c:v>
                </c:pt>
                <c:pt idx="23">
                  <c:v>1850.8520236858765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1-43EE-8404-C31478874858}"/>
            </c:ext>
          </c:extLst>
        </c:ser>
        <c:ser>
          <c:idx val="3"/>
          <c:order val="3"/>
          <c:tx>
            <c:strRef>
              <c:f>'7.5'!$AD$4</c:f>
              <c:strCache>
                <c:ptCount val="1"/>
                <c:pt idx="0">
                  <c:v>11.02.2021</c:v>
                </c:pt>
              </c:strCache>
            </c:strRef>
          </c:tx>
          <c:spPr>
            <a:ln>
              <a:solidFill>
                <a:srgbClr val="E86159"/>
              </a:solidFill>
            </a:ln>
          </c:spPr>
          <c:marker>
            <c:symbol val="none"/>
          </c:marker>
          <c:cat>
            <c:numRef>
              <c:f>'7.5'!$Z$5:$Z$28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'7.5'!$AD$5:$AD$28</c:f>
              <c:numCache>
                <c:formatCode>#\ ##0.0</c:formatCode>
                <c:ptCount val="24"/>
                <c:pt idx="0">
                  <c:v>2455.6454134241321</c:v>
                </c:pt>
                <c:pt idx="1">
                  <c:v>2543.450413424132</c:v>
                </c:pt>
                <c:pt idx="2">
                  <c:v>2582.3774134241321</c:v>
                </c:pt>
                <c:pt idx="3">
                  <c:v>2577.5094134241317</c:v>
                </c:pt>
                <c:pt idx="4">
                  <c:v>2509.7204134241324</c:v>
                </c:pt>
                <c:pt idx="5">
                  <c:v>2436.5314134241321</c:v>
                </c:pt>
                <c:pt idx="6">
                  <c:v>2386.4544134241319</c:v>
                </c:pt>
                <c:pt idx="7">
                  <c:v>2356.5284134241319</c:v>
                </c:pt>
                <c:pt idx="8">
                  <c:v>2318.1874134241316</c:v>
                </c:pt>
                <c:pt idx="9">
                  <c:v>2327.0314134241316</c:v>
                </c:pt>
                <c:pt idx="10">
                  <c:v>2358.6744134241321</c:v>
                </c:pt>
                <c:pt idx="11">
                  <c:v>2399.9404134241322</c:v>
                </c:pt>
                <c:pt idx="12">
                  <c:v>2405.497413424132</c:v>
                </c:pt>
                <c:pt idx="13">
                  <c:v>2405.2694134241324</c:v>
                </c:pt>
                <c:pt idx="14">
                  <c:v>2382.5424134241316</c:v>
                </c:pt>
                <c:pt idx="15">
                  <c:v>2290.2484134241317</c:v>
                </c:pt>
                <c:pt idx="16">
                  <c:v>2109.3494134241319</c:v>
                </c:pt>
                <c:pt idx="17">
                  <c:v>1964.4714134241322</c:v>
                </c:pt>
                <c:pt idx="18">
                  <c:v>1907.1094134241318</c:v>
                </c:pt>
                <c:pt idx="19">
                  <c:v>1912.5774134241315</c:v>
                </c:pt>
                <c:pt idx="20">
                  <c:v>1947.5604134241316</c:v>
                </c:pt>
                <c:pt idx="21">
                  <c:v>2014.181413424132</c:v>
                </c:pt>
                <c:pt idx="22">
                  <c:v>2137.8074134241319</c:v>
                </c:pt>
                <c:pt idx="23">
                  <c:v>2336.776413424132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51-43EE-8404-C31478874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49888"/>
        <c:axId val="172951424"/>
      </c:lineChart>
      <c:catAx>
        <c:axId val="172949888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2951424"/>
        <c:crosses val="autoZero"/>
        <c:auto val="1"/>
        <c:lblAlgn val="ctr"/>
        <c:lblOffset val="100"/>
        <c:noMultiLvlLbl val="0"/>
      </c:catAx>
      <c:valAx>
        <c:axId val="172951424"/>
        <c:scaling>
          <c:orientation val="minMax"/>
          <c:max val="30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294988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7963182684356296E-3"/>
          <c:y val="0.88724497032045058"/>
          <c:w val="0.59999640455901926"/>
          <c:h val="8.030067553610376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2.0928158543406069E-2"/>
          <c:w val="0.87608644020362003"/>
          <c:h val="0.90433423136661784"/>
        </c:manualLayout>
      </c:layout>
      <c:areaChart>
        <c:grouping val="standard"/>
        <c:varyColors val="0"/>
        <c:ser>
          <c:idx val="0"/>
          <c:order val="0"/>
          <c:tx>
            <c:strRef>
              <c:f>'3.1'!$S$5</c:f>
              <c:strCache>
                <c:ptCount val="1"/>
                <c:pt idx="0">
                  <c:v>Spotřeba zemního plynu v ČR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</c:spPr>
          <c:cat>
            <c:numRef>
              <c:f>'3.1'!$M$6:$M$375</c:f>
              <c:numCache>
                <c:formatCode>d/m;@</c:formatCode>
                <c:ptCount val="370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7">
                  <c:v>44240</c:v>
                </c:pt>
                <c:pt idx="48">
                  <c:v>44241</c:v>
                </c:pt>
                <c:pt idx="49">
                  <c:v>44242</c:v>
                </c:pt>
                <c:pt idx="50">
                  <c:v>44243</c:v>
                </c:pt>
                <c:pt idx="51">
                  <c:v>44244</c:v>
                </c:pt>
                <c:pt idx="52">
                  <c:v>44245</c:v>
                </c:pt>
                <c:pt idx="53">
                  <c:v>44246</c:v>
                </c:pt>
                <c:pt idx="54">
                  <c:v>44247</c:v>
                </c:pt>
                <c:pt idx="55">
                  <c:v>44248</c:v>
                </c:pt>
                <c:pt idx="56">
                  <c:v>44249</c:v>
                </c:pt>
                <c:pt idx="57">
                  <c:v>44250</c:v>
                </c:pt>
                <c:pt idx="58">
                  <c:v>44251</c:v>
                </c:pt>
                <c:pt idx="59">
                  <c:v>44252</c:v>
                </c:pt>
                <c:pt idx="60">
                  <c:v>44253</c:v>
                </c:pt>
                <c:pt idx="61">
                  <c:v>44254</c:v>
                </c:pt>
                <c:pt idx="62">
                  <c:v>44255</c:v>
                </c:pt>
                <c:pt idx="63">
                  <c:v>44256</c:v>
                </c:pt>
                <c:pt idx="64">
                  <c:v>44257</c:v>
                </c:pt>
                <c:pt idx="65">
                  <c:v>44258</c:v>
                </c:pt>
                <c:pt idx="66">
                  <c:v>44259</c:v>
                </c:pt>
                <c:pt idx="67">
                  <c:v>44260</c:v>
                </c:pt>
                <c:pt idx="68">
                  <c:v>44261</c:v>
                </c:pt>
                <c:pt idx="69">
                  <c:v>44262</c:v>
                </c:pt>
                <c:pt idx="70">
                  <c:v>44263</c:v>
                </c:pt>
                <c:pt idx="71">
                  <c:v>44264</c:v>
                </c:pt>
                <c:pt idx="72">
                  <c:v>44265</c:v>
                </c:pt>
                <c:pt idx="73">
                  <c:v>44266</c:v>
                </c:pt>
                <c:pt idx="74">
                  <c:v>44267</c:v>
                </c:pt>
                <c:pt idx="75">
                  <c:v>44268</c:v>
                </c:pt>
                <c:pt idx="76">
                  <c:v>44269</c:v>
                </c:pt>
                <c:pt idx="77">
                  <c:v>44270</c:v>
                </c:pt>
                <c:pt idx="78">
                  <c:v>44271</c:v>
                </c:pt>
                <c:pt idx="79">
                  <c:v>44272</c:v>
                </c:pt>
                <c:pt idx="80">
                  <c:v>44273</c:v>
                </c:pt>
                <c:pt idx="81">
                  <c:v>44274</c:v>
                </c:pt>
                <c:pt idx="82">
                  <c:v>44275</c:v>
                </c:pt>
                <c:pt idx="83">
                  <c:v>44276</c:v>
                </c:pt>
                <c:pt idx="84">
                  <c:v>44277</c:v>
                </c:pt>
                <c:pt idx="85">
                  <c:v>44278</c:v>
                </c:pt>
                <c:pt idx="86">
                  <c:v>44279</c:v>
                </c:pt>
                <c:pt idx="87">
                  <c:v>44280</c:v>
                </c:pt>
                <c:pt idx="88">
                  <c:v>44281</c:v>
                </c:pt>
                <c:pt idx="89">
                  <c:v>44282</c:v>
                </c:pt>
                <c:pt idx="90">
                  <c:v>44283</c:v>
                </c:pt>
                <c:pt idx="91">
                  <c:v>44284</c:v>
                </c:pt>
                <c:pt idx="92">
                  <c:v>44285</c:v>
                </c:pt>
                <c:pt idx="93">
                  <c:v>44286</c:v>
                </c:pt>
                <c:pt idx="94">
                  <c:v>44287</c:v>
                </c:pt>
                <c:pt idx="95">
                  <c:v>44288</c:v>
                </c:pt>
                <c:pt idx="96">
                  <c:v>44289</c:v>
                </c:pt>
                <c:pt idx="97">
                  <c:v>44290</c:v>
                </c:pt>
                <c:pt idx="98">
                  <c:v>44291</c:v>
                </c:pt>
                <c:pt idx="99">
                  <c:v>44292</c:v>
                </c:pt>
                <c:pt idx="100">
                  <c:v>44293</c:v>
                </c:pt>
                <c:pt idx="101">
                  <c:v>44294</c:v>
                </c:pt>
                <c:pt idx="102">
                  <c:v>44295</c:v>
                </c:pt>
                <c:pt idx="103">
                  <c:v>44296</c:v>
                </c:pt>
                <c:pt idx="104">
                  <c:v>44297</c:v>
                </c:pt>
                <c:pt idx="105">
                  <c:v>44298</c:v>
                </c:pt>
                <c:pt idx="106">
                  <c:v>44299</c:v>
                </c:pt>
                <c:pt idx="107">
                  <c:v>44300</c:v>
                </c:pt>
                <c:pt idx="108">
                  <c:v>44301</c:v>
                </c:pt>
                <c:pt idx="109">
                  <c:v>44302</c:v>
                </c:pt>
                <c:pt idx="110">
                  <c:v>44303</c:v>
                </c:pt>
                <c:pt idx="111">
                  <c:v>44304</c:v>
                </c:pt>
                <c:pt idx="112">
                  <c:v>44305</c:v>
                </c:pt>
                <c:pt idx="113">
                  <c:v>44306</c:v>
                </c:pt>
                <c:pt idx="114">
                  <c:v>44307</c:v>
                </c:pt>
                <c:pt idx="115">
                  <c:v>44308</c:v>
                </c:pt>
                <c:pt idx="116">
                  <c:v>44309</c:v>
                </c:pt>
                <c:pt idx="117">
                  <c:v>44310</c:v>
                </c:pt>
                <c:pt idx="118">
                  <c:v>44311</c:v>
                </c:pt>
                <c:pt idx="119">
                  <c:v>44312</c:v>
                </c:pt>
                <c:pt idx="120">
                  <c:v>44313</c:v>
                </c:pt>
                <c:pt idx="121">
                  <c:v>44314</c:v>
                </c:pt>
                <c:pt idx="122">
                  <c:v>44315</c:v>
                </c:pt>
                <c:pt idx="123">
                  <c:v>44316</c:v>
                </c:pt>
                <c:pt idx="124">
                  <c:v>44317</c:v>
                </c:pt>
                <c:pt idx="125">
                  <c:v>44318</c:v>
                </c:pt>
                <c:pt idx="126">
                  <c:v>44319</c:v>
                </c:pt>
                <c:pt idx="127">
                  <c:v>44320</c:v>
                </c:pt>
                <c:pt idx="128">
                  <c:v>44321</c:v>
                </c:pt>
                <c:pt idx="129">
                  <c:v>44322</c:v>
                </c:pt>
                <c:pt idx="130">
                  <c:v>44323</c:v>
                </c:pt>
                <c:pt idx="131">
                  <c:v>44324</c:v>
                </c:pt>
                <c:pt idx="132">
                  <c:v>44325</c:v>
                </c:pt>
                <c:pt idx="133">
                  <c:v>44326</c:v>
                </c:pt>
                <c:pt idx="134">
                  <c:v>44327</c:v>
                </c:pt>
                <c:pt idx="135">
                  <c:v>44328</c:v>
                </c:pt>
                <c:pt idx="136">
                  <c:v>44329</c:v>
                </c:pt>
                <c:pt idx="137">
                  <c:v>44330</c:v>
                </c:pt>
                <c:pt idx="138">
                  <c:v>44331</c:v>
                </c:pt>
                <c:pt idx="139">
                  <c:v>44332</c:v>
                </c:pt>
                <c:pt idx="140">
                  <c:v>44333</c:v>
                </c:pt>
                <c:pt idx="141">
                  <c:v>44334</c:v>
                </c:pt>
                <c:pt idx="142">
                  <c:v>44335</c:v>
                </c:pt>
                <c:pt idx="143">
                  <c:v>44336</c:v>
                </c:pt>
                <c:pt idx="144">
                  <c:v>44337</c:v>
                </c:pt>
                <c:pt idx="145">
                  <c:v>44338</c:v>
                </c:pt>
                <c:pt idx="146">
                  <c:v>44339</c:v>
                </c:pt>
                <c:pt idx="147">
                  <c:v>44340</c:v>
                </c:pt>
                <c:pt idx="148">
                  <c:v>44341</c:v>
                </c:pt>
                <c:pt idx="149">
                  <c:v>44342</c:v>
                </c:pt>
                <c:pt idx="150">
                  <c:v>44343</c:v>
                </c:pt>
                <c:pt idx="151">
                  <c:v>44344</c:v>
                </c:pt>
                <c:pt idx="152">
                  <c:v>44345</c:v>
                </c:pt>
                <c:pt idx="153">
                  <c:v>44346</c:v>
                </c:pt>
                <c:pt idx="154">
                  <c:v>44347</c:v>
                </c:pt>
                <c:pt idx="155">
                  <c:v>44348</c:v>
                </c:pt>
                <c:pt idx="156">
                  <c:v>44349</c:v>
                </c:pt>
                <c:pt idx="157">
                  <c:v>44350</c:v>
                </c:pt>
                <c:pt idx="158">
                  <c:v>44351</c:v>
                </c:pt>
                <c:pt idx="159">
                  <c:v>44352</c:v>
                </c:pt>
                <c:pt idx="160">
                  <c:v>44353</c:v>
                </c:pt>
                <c:pt idx="161">
                  <c:v>44354</c:v>
                </c:pt>
                <c:pt idx="162">
                  <c:v>44355</c:v>
                </c:pt>
                <c:pt idx="163">
                  <c:v>44356</c:v>
                </c:pt>
                <c:pt idx="164">
                  <c:v>44357</c:v>
                </c:pt>
                <c:pt idx="165">
                  <c:v>44358</c:v>
                </c:pt>
                <c:pt idx="166">
                  <c:v>44359</c:v>
                </c:pt>
                <c:pt idx="167">
                  <c:v>44360</c:v>
                </c:pt>
                <c:pt idx="168">
                  <c:v>44361</c:v>
                </c:pt>
                <c:pt idx="169">
                  <c:v>44362</c:v>
                </c:pt>
                <c:pt idx="170">
                  <c:v>44363</c:v>
                </c:pt>
                <c:pt idx="171">
                  <c:v>44364</c:v>
                </c:pt>
                <c:pt idx="172">
                  <c:v>44365</c:v>
                </c:pt>
                <c:pt idx="173">
                  <c:v>44366</c:v>
                </c:pt>
                <c:pt idx="174">
                  <c:v>44367</c:v>
                </c:pt>
                <c:pt idx="175">
                  <c:v>44368</c:v>
                </c:pt>
                <c:pt idx="176">
                  <c:v>44369</c:v>
                </c:pt>
                <c:pt idx="177">
                  <c:v>44370</c:v>
                </c:pt>
                <c:pt idx="178">
                  <c:v>44371</c:v>
                </c:pt>
                <c:pt idx="179">
                  <c:v>44372</c:v>
                </c:pt>
                <c:pt idx="180">
                  <c:v>44373</c:v>
                </c:pt>
                <c:pt idx="181">
                  <c:v>44374</c:v>
                </c:pt>
                <c:pt idx="182">
                  <c:v>44375</c:v>
                </c:pt>
                <c:pt idx="183">
                  <c:v>44376</c:v>
                </c:pt>
                <c:pt idx="184">
                  <c:v>44377</c:v>
                </c:pt>
                <c:pt idx="185">
                  <c:v>44378</c:v>
                </c:pt>
                <c:pt idx="186">
                  <c:v>44379</c:v>
                </c:pt>
                <c:pt idx="187">
                  <c:v>44380</c:v>
                </c:pt>
                <c:pt idx="188">
                  <c:v>44381</c:v>
                </c:pt>
                <c:pt idx="189">
                  <c:v>44382</c:v>
                </c:pt>
                <c:pt idx="190">
                  <c:v>44383</c:v>
                </c:pt>
                <c:pt idx="191">
                  <c:v>44384</c:v>
                </c:pt>
                <c:pt idx="192">
                  <c:v>44385</c:v>
                </c:pt>
                <c:pt idx="193">
                  <c:v>44386</c:v>
                </c:pt>
                <c:pt idx="194">
                  <c:v>44387</c:v>
                </c:pt>
                <c:pt idx="195">
                  <c:v>44388</c:v>
                </c:pt>
                <c:pt idx="196">
                  <c:v>44389</c:v>
                </c:pt>
                <c:pt idx="197">
                  <c:v>44390</c:v>
                </c:pt>
                <c:pt idx="198">
                  <c:v>44391</c:v>
                </c:pt>
                <c:pt idx="199">
                  <c:v>44392</c:v>
                </c:pt>
                <c:pt idx="200">
                  <c:v>44393</c:v>
                </c:pt>
                <c:pt idx="201">
                  <c:v>44394</c:v>
                </c:pt>
                <c:pt idx="202">
                  <c:v>44395</c:v>
                </c:pt>
                <c:pt idx="203">
                  <c:v>44396</c:v>
                </c:pt>
                <c:pt idx="204">
                  <c:v>44397</c:v>
                </c:pt>
                <c:pt idx="205">
                  <c:v>44398</c:v>
                </c:pt>
                <c:pt idx="206">
                  <c:v>44399</c:v>
                </c:pt>
                <c:pt idx="207">
                  <c:v>44400</c:v>
                </c:pt>
                <c:pt idx="208">
                  <c:v>44401</c:v>
                </c:pt>
                <c:pt idx="209">
                  <c:v>44402</c:v>
                </c:pt>
                <c:pt idx="210">
                  <c:v>44403</c:v>
                </c:pt>
                <c:pt idx="211">
                  <c:v>44404</c:v>
                </c:pt>
                <c:pt idx="212">
                  <c:v>44405</c:v>
                </c:pt>
                <c:pt idx="213">
                  <c:v>44406</c:v>
                </c:pt>
                <c:pt idx="214">
                  <c:v>44407</c:v>
                </c:pt>
                <c:pt idx="215">
                  <c:v>44408</c:v>
                </c:pt>
                <c:pt idx="216">
                  <c:v>44409</c:v>
                </c:pt>
                <c:pt idx="217">
                  <c:v>44410</c:v>
                </c:pt>
                <c:pt idx="218">
                  <c:v>44411</c:v>
                </c:pt>
                <c:pt idx="219">
                  <c:v>44412</c:v>
                </c:pt>
                <c:pt idx="220">
                  <c:v>44413</c:v>
                </c:pt>
                <c:pt idx="221">
                  <c:v>44414</c:v>
                </c:pt>
                <c:pt idx="222">
                  <c:v>44415</c:v>
                </c:pt>
                <c:pt idx="223">
                  <c:v>44416</c:v>
                </c:pt>
                <c:pt idx="224">
                  <c:v>44417</c:v>
                </c:pt>
                <c:pt idx="225">
                  <c:v>44418</c:v>
                </c:pt>
                <c:pt idx="226">
                  <c:v>44419</c:v>
                </c:pt>
                <c:pt idx="227">
                  <c:v>44420</c:v>
                </c:pt>
                <c:pt idx="228">
                  <c:v>44421</c:v>
                </c:pt>
                <c:pt idx="229">
                  <c:v>44422</c:v>
                </c:pt>
                <c:pt idx="230">
                  <c:v>44423</c:v>
                </c:pt>
                <c:pt idx="231">
                  <c:v>44424</c:v>
                </c:pt>
                <c:pt idx="232">
                  <c:v>44425</c:v>
                </c:pt>
                <c:pt idx="233">
                  <c:v>44426</c:v>
                </c:pt>
                <c:pt idx="234">
                  <c:v>44427</c:v>
                </c:pt>
                <c:pt idx="235">
                  <c:v>44428</c:v>
                </c:pt>
                <c:pt idx="236">
                  <c:v>44429</c:v>
                </c:pt>
                <c:pt idx="237">
                  <c:v>44430</c:v>
                </c:pt>
                <c:pt idx="238">
                  <c:v>44431</c:v>
                </c:pt>
                <c:pt idx="239">
                  <c:v>44432</c:v>
                </c:pt>
                <c:pt idx="240">
                  <c:v>44433</c:v>
                </c:pt>
                <c:pt idx="241">
                  <c:v>44434</c:v>
                </c:pt>
                <c:pt idx="242">
                  <c:v>44435</c:v>
                </c:pt>
                <c:pt idx="243">
                  <c:v>44436</c:v>
                </c:pt>
                <c:pt idx="244">
                  <c:v>44437</c:v>
                </c:pt>
                <c:pt idx="245">
                  <c:v>44438</c:v>
                </c:pt>
                <c:pt idx="246">
                  <c:v>44439</c:v>
                </c:pt>
                <c:pt idx="247">
                  <c:v>44440</c:v>
                </c:pt>
                <c:pt idx="248">
                  <c:v>44441</c:v>
                </c:pt>
                <c:pt idx="249">
                  <c:v>44442</c:v>
                </c:pt>
                <c:pt idx="250">
                  <c:v>44443</c:v>
                </c:pt>
                <c:pt idx="251">
                  <c:v>44444</c:v>
                </c:pt>
                <c:pt idx="252">
                  <c:v>44445</c:v>
                </c:pt>
                <c:pt idx="253">
                  <c:v>44446</c:v>
                </c:pt>
                <c:pt idx="254">
                  <c:v>44447</c:v>
                </c:pt>
                <c:pt idx="255">
                  <c:v>44448</c:v>
                </c:pt>
                <c:pt idx="256">
                  <c:v>44449</c:v>
                </c:pt>
                <c:pt idx="257">
                  <c:v>44450</c:v>
                </c:pt>
                <c:pt idx="258">
                  <c:v>44451</c:v>
                </c:pt>
                <c:pt idx="259">
                  <c:v>44452</c:v>
                </c:pt>
                <c:pt idx="260">
                  <c:v>44453</c:v>
                </c:pt>
                <c:pt idx="261">
                  <c:v>44454</c:v>
                </c:pt>
                <c:pt idx="262">
                  <c:v>44455</c:v>
                </c:pt>
                <c:pt idx="263">
                  <c:v>44456</c:v>
                </c:pt>
                <c:pt idx="264">
                  <c:v>44457</c:v>
                </c:pt>
                <c:pt idx="265">
                  <c:v>44458</c:v>
                </c:pt>
                <c:pt idx="266">
                  <c:v>44459</c:v>
                </c:pt>
                <c:pt idx="267">
                  <c:v>44460</c:v>
                </c:pt>
                <c:pt idx="268">
                  <c:v>44461</c:v>
                </c:pt>
                <c:pt idx="269">
                  <c:v>44462</c:v>
                </c:pt>
                <c:pt idx="270">
                  <c:v>44463</c:v>
                </c:pt>
                <c:pt idx="271">
                  <c:v>44464</c:v>
                </c:pt>
                <c:pt idx="272">
                  <c:v>44465</c:v>
                </c:pt>
                <c:pt idx="273">
                  <c:v>44466</c:v>
                </c:pt>
                <c:pt idx="274">
                  <c:v>44467</c:v>
                </c:pt>
                <c:pt idx="275">
                  <c:v>44468</c:v>
                </c:pt>
                <c:pt idx="276">
                  <c:v>44469</c:v>
                </c:pt>
                <c:pt idx="277">
                  <c:v>44470</c:v>
                </c:pt>
                <c:pt idx="278">
                  <c:v>44471</c:v>
                </c:pt>
                <c:pt idx="279">
                  <c:v>44472</c:v>
                </c:pt>
                <c:pt idx="280">
                  <c:v>44473</c:v>
                </c:pt>
                <c:pt idx="281">
                  <c:v>44474</c:v>
                </c:pt>
                <c:pt idx="282">
                  <c:v>44475</c:v>
                </c:pt>
                <c:pt idx="283">
                  <c:v>44476</c:v>
                </c:pt>
                <c:pt idx="284">
                  <c:v>44477</c:v>
                </c:pt>
                <c:pt idx="285">
                  <c:v>44478</c:v>
                </c:pt>
                <c:pt idx="286">
                  <c:v>44479</c:v>
                </c:pt>
                <c:pt idx="287">
                  <c:v>44480</c:v>
                </c:pt>
                <c:pt idx="288">
                  <c:v>44481</c:v>
                </c:pt>
                <c:pt idx="289">
                  <c:v>44482</c:v>
                </c:pt>
                <c:pt idx="290">
                  <c:v>44483</c:v>
                </c:pt>
                <c:pt idx="291">
                  <c:v>44484</c:v>
                </c:pt>
                <c:pt idx="292">
                  <c:v>44485</c:v>
                </c:pt>
                <c:pt idx="293">
                  <c:v>44486</c:v>
                </c:pt>
                <c:pt idx="294">
                  <c:v>44487</c:v>
                </c:pt>
                <c:pt idx="295">
                  <c:v>44488</c:v>
                </c:pt>
                <c:pt idx="296">
                  <c:v>44489</c:v>
                </c:pt>
                <c:pt idx="297">
                  <c:v>44490</c:v>
                </c:pt>
                <c:pt idx="298">
                  <c:v>44491</c:v>
                </c:pt>
                <c:pt idx="299">
                  <c:v>44492</c:v>
                </c:pt>
                <c:pt idx="300">
                  <c:v>44493</c:v>
                </c:pt>
                <c:pt idx="301">
                  <c:v>44494</c:v>
                </c:pt>
                <c:pt idx="302">
                  <c:v>44495</c:v>
                </c:pt>
                <c:pt idx="303">
                  <c:v>44496</c:v>
                </c:pt>
                <c:pt idx="304">
                  <c:v>44497</c:v>
                </c:pt>
                <c:pt idx="305">
                  <c:v>44498</c:v>
                </c:pt>
                <c:pt idx="306">
                  <c:v>44499</c:v>
                </c:pt>
                <c:pt idx="307">
                  <c:v>44500</c:v>
                </c:pt>
                <c:pt idx="308">
                  <c:v>44501</c:v>
                </c:pt>
                <c:pt idx="309">
                  <c:v>44502</c:v>
                </c:pt>
                <c:pt idx="310">
                  <c:v>44503</c:v>
                </c:pt>
                <c:pt idx="311">
                  <c:v>44504</c:v>
                </c:pt>
                <c:pt idx="312">
                  <c:v>44505</c:v>
                </c:pt>
                <c:pt idx="313">
                  <c:v>44506</c:v>
                </c:pt>
                <c:pt idx="314">
                  <c:v>44507</c:v>
                </c:pt>
                <c:pt idx="315">
                  <c:v>44508</c:v>
                </c:pt>
                <c:pt idx="316">
                  <c:v>44509</c:v>
                </c:pt>
                <c:pt idx="317">
                  <c:v>44510</c:v>
                </c:pt>
                <c:pt idx="318">
                  <c:v>44511</c:v>
                </c:pt>
                <c:pt idx="319">
                  <c:v>44512</c:v>
                </c:pt>
                <c:pt idx="320">
                  <c:v>44513</c:v>
                </c:pt>
                <c:pt idx="321">
                  <c:v>44514</c:v>
                </c:pt>
                <c:pt idx="322">
                  <c:v>44515</c:v>
                </c:pt>
                <c:pt idx="323">
                  <c:v>44516</c:v>
                </c:pt>
                <c:pt idx="324">
                  <c:v>44517</c:v>
                </c:pt>
                <c:pt idx="325">
                  <c:v>44518</c:v>
                </c:pt>
                <c:pt idx="326">
                  <c:v>44519</c:v>
                </c:pt>
                <c:pt idx="327">
                  <c:v>44520</c:v>
                </c:pt>
                <c:pt idx="328">
                  <c:v>44521</c:v>
                </c:pt>
                <c:pt idx="329">
                  <c:v>44522</c:v>
                </c:pt>
                <c:pt idx="330">
                  <c:v>44523</c:v>
                </c:pt>
                <c:pt idx="331">
                  <c:v>44524</c:v>
                </c:pt>
                <c:pt idx="332">
                  <c:v>44525</c:v>
                </c:pt>
                <c:pt idx="333">
                  <c:v>44526</c:v>
                </c:pt>
                <c:pt idx="334">
                  <c:v>44527</c:v>
                </c:pt>
                <c:pt idx="335">
                  <c:v>44528</c:v>
                </c:pt>
                <c:pt idx="336">
                  <c:v>44529</c:v>
                </c:pt>
                <c:pt idx="337">
                  <c:v>44530</c:v>
                </c:pt>
                <c:pt idx="338">
                  <c:v>44531</c:v>
                </c:pt>
                <c:pt idx="339">
                  <c:v>44532</c:v>
                </c:pt>
                <c:pt idx="340">
                  <c:v>44533</c:v>
                </c:pt>
                <c:pt idx="341">
                  <c:v>44534</c:v>
                </c:pt>
                <c:pt idx="342">
                  <c:v>44535</c:v>
                </c:pt>
                <c:pt idx="343">
                  <c:v>44536</c:v>
                </c:pt>
                <c:pt idx="344">
                  <c:v>44537</c:v>
                </c:pt>
                <c:pt idx="345">
                  <c:v>44538</c:v>
                </c:pt>
                <c:pt idx="346">
                  <c:v>44539</c:v>
                </c:pt>
                <c:pt idx="347">
                  <c:v>44540</c:v>
                </c:pt>
                <c:pt idx="348">
                  <c:v>44541</c:v>
                </c:pt>
                <c:pt idx="349">
                  <c:v>44542</c:v>
                </c:pt>
                <c:pt idx="350">
                  <c:v>44543</c:v>
                </c:pt>
                <c:pt idx="351">
                  <c:v>44544</c:v>
                </c:pt>
                <c:pt idx="352">
                  <c:v>44545</c:v>
                </c:pt>
                <c:pt idx="353">
                  <c:v>44546</c:v>
                </c:pt>
                <c:pt idx="354">
                  <c:v>44547</c:v>
                </c:pt>
                <c:pt idx="355">
                  <c:v>44548</c:v>
                </c:pt>
                <c:pt idx="356">
                  <c:v>44549</c:v>
                </c:pt>
                <c:pt idx="357">
                  <c:v>44550</c:v>
                </c:pt>
                <c:pt idx="358">
                  <c:v>44551</c:v>
                </c:pt>
                <c:pt idx="359">
                  <c:v>44552</c:v>
                </c:pt>
                <c:pt idx="360">
                  <c:v>44553</c:v>
                </c:pt>
                <c:pt idx="361">
                  <c:v>44554</c:v>
                </c:pt>
                <c:pt idx="362">
                  <c:v>44555</c:v>
                </c:pt>
                <c:pt idx="363">
                  <c:v>44556</c:v>
                </c:pt>
                <c:pt idx="364">
                  <c:v>44557</c:v>
                </c:pt>
                <c:pt idx="365">
                  <c:v>44558</c:v>
                </c:pt>
                <c:pt idx="366">
                  <c:v>44559</c:v>
                </c:pt>
                <c:pt idx="367">
                  <c:v>44560</c:v>
                </c:pt>
                <c:pt idx="368">
                  <c:v>44561</c:v>
                </c:pt>
              </c:numCache>
            </c:numRef>
          </c:cat>
          <c:val>
            <c:numRef>
              <c:f>'3.1'!$S$6:$S$375</c:f>
              <c:numCache>
                <c:formatCode>#,##0</c:formatCode>
                <c:ptCount val="370"/>
                <c:pt idx="0">
                  <c:v>33867.732230480477</c:v>
                </c:pt>
                <c:pt idx="1">
                  <c:v>35792.492422180534</c:v>
                </c:pt>
                <c:pt idx="2">
                  <c:v>34210.400930162403</c:v>
                </c:pt>
                <c:pt idx="3">
                  <c:v>39241.876148528521</c:v>
                </c:pt>
                <c:pt idx="4">
                  <c:v>40111.190303621275</c:v>
                </c:pt>
                <c:pt idx="5">
                  <c:v>42379.740727515891</c:v>
                </c:pt>
                <c:pt idx="6">
                  <c:v>43504.356324717482</c:v>
                </c:pt>
                <c:pt idx="7">
                  <c:v>41763.774985688287</c:v>
                </c:pt>
                <c:pt idx="8">
                  <c:v>38470.137257837392</c:v>
                </c:pt>
                <c:pt idx="9">
                  <c:v>38176.782392256944</c:v>
                </c:pt>
                <c:pt idx="10">
                  <c:v>45556.318192140388</c:v>
                </c:pt>
                <c:pt idx="11">
                  <c:v>45792.294200687662</c:v>
                </c:pt>
                <c:pt idx="12">
                  <c:v>44566.184732146707</c:v>
                </c:pt>
                <c:pt idx="13">
                  <c:v>46368.268049234022</c:v>
                </c:pt>
                <c:pt idx="14">
                  <c:v>46071.285964334602</c:v>
                </c:pt>
                <c:pt idx="15">
                  <c:v>44037.317349951118</c:v>
                </c:pt>
                <c:pt idx="16">
                  <c:v>46186.177666308351</c:v>
                </c:pt>
                <c:pt idx="17">
                  <c:v>49722.653080462129</c:v>
                </c:pt>
                <c:pt idx="18">
                  <c:v>44636.239526500765</c:v>
                </c:pt>
                <c:pt idx="19">
                  <c:v>40583.47858430718</c:v>
                </c:pt>
                <c:pt idx="20">
                  <c:v>39263.443792003789</c:v>
                </c:pt>
                <c:pt idx="21">
                  <c:v>35404.168796059748</c:v>
                </c:pt>
                <c:pt idx="22">
                  <c:v>33997.97717088792</c:v>
                </c:pt>
                <c:pt idx="23">
                  <c:v>34937.09897343257</c:v>
                </c:pt>
                <c:pt idx="24">
                  <c:v>41421.956512369732</c:v>
                </c:pt>
                <c:pt idx="25">
                  <c:v>42882.189618536468</c:v>
                </c:pt>
                <c:pt idx="26">
                  <c:v>43230.190837064976</c:v>
                </c:pt>
                <c:pt idx="27">
                  <c:v>42705.251995597901</c:v>
                </c:pt>
                <c:pt idx="28">
                  <c:v>40153.236869026383</c:v>
                </c:pt>
                <c:pt idx="29">
                  <c:v>38225.886803092122</c:v>
                </c:pt>
                <c:pt idx="30">
                  <c:v>39848.979302145664</c:v>
                </c:pt>
                <c:pt idx="31">
                  <c:v>45154.876237198412</c:v>
                </c:pt>
                <c:pt idx="32">
                  <c:v>41801.982892922955</c:v>
                </c:pt>
                <c:pt idx="33">
                  <c:v>38182.258070083677</c:v>
                </c:pt>
                <c:pt idx="34">
                  <c:v>37677.46907012281</c:v>
                </c:pt>
                <c:pt idx="35">
                  <c:v>37995.747799674878</c:v>
                </c:pt>
                <c:pt idx="36">
                  <c:v>35992.879002493493</c:v>
                </c:pt>
                <c:pt idx="37">
                  <c:v>41376.581806142363</c:v>
                </c:pt>
                <c:pt idx="38">
                  <c:v>49064.711222508762</c:v>
                </c:pt>
                <c:pt idx="39">
                  <c:v>49816.448921352421</c:v>
                </c:pt>
                <c:pt idx="40">
                  <c:v>53705.182486797865</c:v>
                </c:pt>
                <c:pt idx="41">
                  <c:v>55065.441922179169</c:v>
                </c:pt>
                <c:pt idx="42">
                  <c:v>54049.84096619139</c:v>
                </c:pt>
                <c:pt idx="47">
                  <c:v>49219.033237872434</c:v>
                </c:pt>
                <c:pt idx="48">
                  <c:v>47859.394744132143</c:v>
                </c:pt>
                <c:pt idx="49">
                  <c:v>53105.021180617099</c:v>
                </c:pt>
                <c:pt idx="50">
                  <c:v>48232.636598982412</c:v>
                </c:pt>
                <c:pt idx="51">
                  <c:v>43397.548496335447</c:v>
                </c:pt>
                <c:pt idx="52">
                  <c:v>39118.417628904419</c:v>
                </c:pt>
                <c:pt idx="53">
                  <c:v>38177.38603415402</c:v>
                </c:pt>
                <c:pt idx="54">
                  <c:v>31952.753592953257</c:v>
                </c:pt>
                <c:pt idx="55">
                  <c:v>34315.435723731745</c:v>
                </c:pt>
                <c:pt idx="56">
                  <c:v>38717.808848674118</c:v>
                </c:pt>
                <c:pt idx="57">
                  <c:v>38060.67200516475</c:v>
                </c:pt>
                <c:pt idx="58">
                  <c:v>35878.735634275101</c:v>
                </c:pt>
                <c:pt idx="59">
                  <c:v>33815.761703357944</c:v>
                </c:pt>
                <c:pt idx="60">
                  <c:v>32437.562647513496</c:v>
                </c:pt>
                <c:pt idx="61">
                  <c:v>30400.80962015293</c:v>
                </c:pt>
                <c:pt idx="62">
                  <c:v>30634.388248743177</c:v>
                </c:pt>
                <c:pt idx="63">
                  <c:v>38995.6615516448</c:v>
                </c:pt>
                <c:pt idx="64">
                  <c:v>38326.573481548454</c:v>
                </c:pt>
                <c:pt idx="65">
                  <c:v>37476.461707875926</c:v>
                </c:pt>
                <c:pt idx="66">
                  <c:v>36300.190129496354</c:v>
                </c:pt>
                <c:pt idx="67">
                  <c:v>39269.86370041356</c:v>
                </c:pt>
                <c:pt idx="68">
                  <c:v>33434.880549015332</c:v>
                </c:pt>
                <c:pt idx="69">
                  <c:v>35378.440162810453</c:v>
                </c:pt>
                <c:pt idx="70">
                  <c:v>42397.191034612086</c:v>
                </c:pt>
                <c:pt idx="71">
                  <c:v>42351.591151345267</c:v>
                </c:pt>
                <c:pt idx="72">
                  <c:v>40398.190040738045</c:v>
                </c:pt>
                <c:pt idx="73">
                  <c:v>39201.006916896164</c:v>
                </c:pt>
                <c:pt idx="74">
                  <c:v>35307.891669059733</c:v>
                </c:pt>
                <c:pt idx="75">
                  <c:v>29533.254266157473</c:v>
                </c:pt>
                <c:pt idx="76">
                  <c:v>30576.289352765787</c:v>
                </c:pt>
                <c:pt idx="77">
                  <c:v>36082.482334088032</c:v>
                </c:pt>
                <c:pt idx="78">
                  <c:v>38257.948665483491</c:v>
                </c:pt>
                <c:pt idx="79">
                  <c:v>40002.595514282577</c:v>
                </c:pt>
                <c:pt idx="80">
                  <c:v>39062.837944193372</c:v>
                </c:pt>
                <c:pt idx="81">
                  <c:v>39691.414353283981</c:v>
                </c:pt>
                <c:pt idx="82">
                  <c:v>37167.832985876834</c:v>
                </c:pt>
                <c:pt idx="83">
                  <c:v>36512.679180755491</c:v>
                </c:pt>
                <c:pt idx="84">
                  <c:v>40500.29427849417</c:v>
                </c:pt>
                <c:pt idx="85">
                  <c:v>39654.853889396763</c:v>
                </c:pt>
                <c:pt idx="86">
                  <c:v>37483.375995081915</c:v>
                </c:pt>
                <c:pt idx="87">
                  <c:v>32332.891335591525</c:v>
                </c:pt>
                <c:pt idx="88">
                  <c:v>27946.413585492854</c:v>
                </c:pt>
                <c:pt idx="89">
                  <c:v>24225.344897439831</c:v>
                </c:pt>
                <c:pt idx="90">
                  <c:v>26097.421246098373</c:v>
                </c:pt>
                <c:pt idx="91">
                  <c:v>28764.497442435815</c:v>
                </c:pt>
                <c:pt idx="92">
                  <c:v>25753.505417906988</c:v>
                </c:pt>
                <c:pt idx="93">
                  <c:v>22690.441659822682</c:v>
                </c:pt>
                <c:pt idx="94">
                  <c:v>20806.313349247608</c:v>
                </c:pt>
                <c:pt idx="95">
                  <c:v>21593.193151654898</c:v>
                </c:pt>
                <c:pt idx="96">
                  <c:v>24310.030196843793</c:v>
                </c:pt>
                <c:pt idx="97">
                  <c:v>24084.418719104669</c:v>
                </c:pt>
                <c:pt idx="98">
                  <c:v>27225.204623084446</c:v>
                </c:pt>
                <c:pt idx="99">
                  <c:v>38049.567607232966</c:v>
                </c:pt>
                <c:pt idx="100">
                  <c:v>37703.885262453048</c:v>
                </c:pt>
                <c:pt idx="101">
                  <c:v>38273.835092326983</c:v>
                </c:pt>
                <c:pt idx="102">
                  <c:v>32705.61961329461</c:v>
                </c:pt>
                <c:pt idx="103">
                  <c:v>26144.701227552199</c:v>
                </c:pt>
                <c:pt idx="104">
                  <c:v>22264.904938176536</c:v>
                </c:pt>
                <c:pt idx="105">
                  <c:v>33386.232179397084</c:v>
                </c:pt>
                <c:pt idx="106">
                  <c:v>36528.69628073179</c:v>
                </c:pt>
                <c:pt idx="107">
                  <c:v>36227.830512577726</c:v>
                </c:pt>
                <c:pt idx="108">
                  <c:v>36971.186487278028</c:v>
                </c:pt>
                <c:pt idx="109">
                  <c:v>37215.241057096588</c:v>
                </c:pt>
                <c:pt idx="110">
                  <c:v>33397.296385795322</c:v>
                </c:pt>
                <c:pt idx="111">
                  <c:v>31140.004248788406</c:v>
                </c:pt>
                <c:pt idx="112">
                  <c:v>32239.179009024199</c:v>
                </c:pt>
                <c:pt idx="113">
                  <c:v>29017.537245726409</c:v>
                </c:pt>
                <c:pt idx="114">
                  <c:v>27957.217547568776</c:v>
                </c:pt>
                <c:pt idx="115">
                  <c:v>30144.763625808097</c:v>
                </c:pt>
                <c:pt idx="116">
                  <c:v>29513.81836915958</c:v>
                </c:pt>
                <c:pt idx="117">
                  <c:v>23058.070099483979</c:v>
                </c:pt>
                <c:pt idx="118">
                  <c:v>24002.292111800107</c:v>
                </c:pt>
                <c:pt idx="119">
                  <c:v>30049.02243324649</c:v>
                </c:pt>
                <c:pt idx="120">
                  <c:v>28198.936964679175</c:v>
                </c:pt>
                <c:pt idx="121">
                  <c:v>24637.139212175869</c:v>
                </c:pt>
                <c:pt idx="122">
                  <c:v>23829.342902318684</c:v>
                </c:pt>
                <c:pt idx="123">
                  <c:v>21540.333703004042</c:v>
                </c:pt>
                <c:pt idx="124">
                  <c:v>17555.156400042924</c:v>
                </c:pt>
                <c:pt idx="125">
                  <c:v>21792.397742285222</c:v>
                </c:pt>
                <c:pt idx="126">
                  <c:v>24481.672529189189</c:v>
                </c:pt>
                <c:pt idx="127">
                  <c:v>22130.481991062014</c:v>
                </c:pt>
                <c:pt idx="128">
                  <c:v>24058.374752559375</c:v>
                </c:pt>
                <c:pt idx="129">
                  <c:v>27655.073905846428</c:v>
                </c:pt>
                <c:pt idx="130">
                  <c:v>25693.51542727006</c:v>
                </c:pt>
                <c:pt idx="131">
                  <c:v>19272.502411720889</c:v>
                </c:pt>
                <c:pt idx="132">
                  <c:v>15555.622529376014</c:v>
                </c:pt>
                <c:pt idx="133">
                  <c:v>15114.225264328343</c:v>
                </c:pt>
                <c:pt idx="134">
                  <c:v>13924.148491874419</c:v>
                </c:pt>
                <c:pt idx="135">
                  <c:v>14858.751950425602</c:v>
                </c:pt>
                <c:pt idx="136">
                  <c:v>17523.397423308295</c:v>
                </c:pt>
                <c:pt idx="137">
                  <c:v>17996.160026529094</c:v>
                </c:pt>
                <c:pt idx="138">
                  <c:v>15224.314811570088</c:v>
                </c:pt>
                <c:pt idx="139">
                  <c:v>15615.784223896706</c:v>
                </c:pt>
                <c:pt idx="140">
                  <c:v>18675.296447562963</c:v>
                </c:pt>
                <c:pt idx="141">
                  <c:v>18667.629830306192</c:v>
                </c:pt>
                <c:pt idx="142">
                  <c:v>19249.736445992032</c:v>
                </c:pt>
                <c:pt idx="143">
                  <c:v>18691.394589387866</c:v>
                </c:pt>
                <c:pt idx="144">
                  <c:v>17359.71776467517</c:v>
                </c:pt>
                <c:pt idx="145">
                  <c:v>15813.513797871785</c:v>
                </c:pt>
                <c:pt idx="146">
                  <c:v>17008.211528126998</c:v>
                </c:pt>
                <c:pt idx="147">
                  <c:v>18574.655198728742</c:v>
                </c:pt>
                <c:pt idx="148">
                  <c:v>20466.525708827568</c:v>
                </c:pt>
                <c:pt idx="149">
                  <c:v>19713.860726743475</c:v>
                </c:pt>
                <c:pt idx="150">
                  <c:v>18953.098791800297</c:v>
                </c:pt>
                <c:pt idx="151">
                  <c:v>19562.282373282556</c:v>
                </c:pt>
                <c:pt idx="152">
                  <c:v>15698.266746685171</c:v>
                </c:pt>
                <c:pt idx="153">
                  <c:v>16936.682869128384</c:v>
                </c:pt>
                <c:pt idx="154">
                  <c:v>19298.526494353468</c:v>
                </c:pt>
                <c:pt idx="155">
                  <c:v>17062.632156671021</c:v>
                </c:pt>
                <c:pt idx="156">
                  <c:v>14608.921813486624</c:v>
                </c:pt>
                <c:pt idx="157">
                  <c:v>13580.075739126489</c:v>
                </c:pt>
                <c:pt idx="158">
                  <c:v>14734.630518153997</c:v>
                </c:pt>
                <c:pt idx="159">
                  <c:v>10396.756199171119</c:v>
                </c:pt>
                <c:pt idx="160">
                  <c:v>11129.505061745871</c:v>
                </c:pt>
                <c:pt idx="161">
                  <c:v>15177.28981989621</c:v>
                </c:pt>
                <c:pt idx="162">
                  <c:v>15494.026713075156</c:v>
                </c:pt>
                <c:pt idx="163">
                  <c:v>15605.950953028279</c:v>
                </c:pt>
                <c:pt idx="164">
                  <c:v>15434.99760757627</c:v>
                </c:pt>
                <c:pt idx="165">
                  <c:v>14191.505245947861</c:v>
                </c:pt>
                <c:pt idx="166">
                  <c:v>10500.469963626025</c:v>
                </c:pt>
                <c:pt idx="167">
                  <c:v>11636.946417892494</c:v>
                </c:pt>
                <c:pt idx="168">
                  <c:v>14957.039935127794</c:v>
                </c:pt>
                <c:pt idx="169">
                  <c:v>15483.461147391719</c:v>
                </c:pt>
                <c:pt idx="170">
                  <c:v>15011.133788989013</c:v>
                </c:pt>
                <c:pt idx="171">
                  <c:v>14772.412403245546</c:v>
                </c:pt>
                <c:pt idx="172">
                  <c:v>13968.082132587035</c:v>
                </c:pt>
                <c:pt idx="173">
                  <c:v>10611.756883323776</c:v>
                </c:pt>
                <c:pt idx="174">
                  <c:v>10539.767650647727</c:v>
                </c:pt>
                <c:pt idx="175">
                  <c:v>14100.261808396564</c:v>
                </c:pt>
                <c:pt idx="176">
                  <c:v>15080.228318086649</c:v>
                </c:pt>
                <c:pt idx="177">
                  <c:v>15673.766100094912</c:v>
                </c:pt>
                <c:pt idx="178">
                  <c:v>15361.404556393389</c:v>
                </c:pt>
                <c:pt idx="179">
                  <c:v>14650.066855664983</c:v>
                </c:pt>
                <c:pt idx="180">
                  <c:v>10003.978115301736</c:v>
                </c:pt>
                <c:pt idx="181">
                  <c:v>10443.626986726702</c:v>
                </c:pt>
                <c:pt idx="182">
                  <c:v>15158.864774037487</c:v>
                </c:pt>
                <c:pt idx="183">
                  <c:v>15195.08772704508</c:v>
                </c:pt>
                <c:pt idx="184">
                  <c:v>14694.856885485256</c:v>
                </c:pt>
                <c:pt idx="185">
                  <c:v>14995.377707837022</c:v>
                </c:pt>
                <c:pt idx="186">
                  <c:v>14487.800593398024</c:v>
                </c:pt>
                <c:pt idx="187">
                  <c:v>10830.300301340221</c:v>
                </c:pt>
                <c:pt idx="188">
                  <c:v>9896.6902833118729</c:v>
                </c:pt>
                <c:pt idx="189">
                  <c:v>12206.925950748147</c:v>
                </c:pt>
                <c:pt idx="190">
                  <c:v>10408.169356608796</c:v>
                </c:pt>
                <c:pt idx="191">
                  <c:v>14483.593147961137</c:v>
                </c:pt>
                <c:pt idx="192">
                  <c:v>15030.259164954765</c:v>
                </c:pt>
                <c:pt idx="193">
                  <c:v>13648.256048928768</c:v>
                </c:pt>
                <c:pt idx="194">
                  <c:v>9872.1276057453506</c:v>
                </c:pt>
                <c:pt idx="195">
                  <c:v>10166.279271778309</c:v>
                </c:pt>
                <c:pt idx="196">
                  <c:v>14061.663982412138</c:v>
                </c:pt>
                <c:pt idx="197">
                  <c:v>14356.992954112622</c:v>
                </c:pt>
                <c:pt idx="198">
                  <c:v>14472.711456111378</c:v>
                </c:pt>
                <c:pt idx="199">
                  <c:v>14343.042375785044</c:v>
                </c:pt>
                <c:pt idx="200">
                  <c:v>13595.275268432524</c:v>
                </c:pt>
                <c:pt idx="201">
                  <c:v>9216.157419513409</c:v>
                </c:pt>
                <c:pt idx="202">
                  <c:v>9699.125737506216</c:v>
                </c:pt>
                <c:pt idx="203">
                  <c:v>14363.037284006074</c:v>
                </c:pt>
                <c:pt idx="204">
                  <c:v>14023.675177051873</c:v>
                </c:pt>
                <c:pt idx="205">
                  <c:v>14850.992497452637</c:v>
                </c:pt>
                <c:pt idx="206">
                  <c:v>14150.918884725206</c:v>
                </c:pt>
                <c:pt idx="207">
                  <c:v>12725.027466482617</c:v>
                </c:pt>
                <c:pt idx="208">
                  <c:v>9376.4197692175385</c:v>
                </c:pt>
                <c:pt idx="209">
                  <c:v>9570.451084087772</c:v>
                </c:pt>
                <c:pt idx="210">
                  <c:v>13225.314892106093</c:v>
                </c:pt>
                <c:pt idx="211">
                  <c:v>12657.660111811547</c:v>
                </c:pt>
                <c:pt idx="212">
                  <c:v>11084.676602617041</c:v>
                </c:pt>
                <c:pt idx="213">
                  <c:v>10831.171033345106</c:v>
                </c:pt>
                <c:pt idx="214">
                  <c:v>10449.106030336618</c:v>
                </c:pt>
                <c:pt idx="215">
                  <c:v>9187.9087891586787</c:v>
                </c:pt>
                <c:pt idx="216">
                  <c:v>9534.9113378062229</c:v>
                </c:pt>
                <c:pt idx="217">
                  <c:v>11162.26277642519</c:v>
                </c:pt>
                <c:pt idx="218">
                  <c:v>11278.860647562584</c:v>
                </c:pt>
                <c:pt idx="219">
                  <c:v>11416.934327105364</c:v>
                </c:pt>
                <c:pt idx="220">
                  <c:v>11514.076281608375</c:v>
                </c:pt>
                <c:pt idx="221">
                  <c:v>11344.829634676833</c:v>
                </c:pt>
                <c:pt idx="222">
                  <c:v>9710.0905954984519</c:v>
                </c:pt>
                <c:pt idx="223">
                  <c:v>9999.0885579366459</c:v>
                </c:pt>
                <c:pt idx="224">
                  <c:v>11433.297132365637</c:v>
                </c:pt>
                <c:pt idx="225">
                  <c:v>11449.140404226626</c:v>
                </c:pt>
                <c:pt idx="226">
                  <c:v>11493.285688889357</c:v>
                </c:pt>
                <c:pt idx="227">
                  <c:v>11459.716621642263</c:v>
                </c:pt>
                <c:pt idx="228">
                  <c:v>10879.634186609941</c:v>
                </c:pt>
                <c:pt idx="229">
                  <c:v>9271.1155135906465</c:v>
                </c:pt>
                <c:pt idx="230">
                  <c:v>9637.6231533603004</c:v>
                </c:pt>
                <c:pt idx="231">
                  <c:v>11760.597913660627</c:v>
                </c:pt>
                <c:pt idx="232">
                  <c:v>12374.027514091638</c:v>
                </c:pt>
                <c:pt idx="233">
                  <c:v>12681.783778186533</c:v>
                </c:pt>
                <c:pt idx="234">
                  <c:v>12535.18594343171</c:v>
                </c:pt>
                <c:pt idx="235">
                  <c:v>13893.832045224975</c:v>
                </c:pt>
                <c:pt idx="236">
                  <c:v>10029.93765775945</c:v>
                </c:pt>
                <c:pt idx="237">
                  <c:v>10423.992752552705</c:v>
                </c:pt>
                <c:pt idx="238">
                  <c:v>12435.039998232136</c:v>
                </c:pt>
                <c:pt idx="239">
                  <c:v>13146.237273466917</c:v>
                </c:pt>
                <c:pt idx="240">
                  <c:v>13295.889194523053</c:v>
                </c:pt>
                <c:pt idx="241">
                  <c:v>13537.330582160432</c:v>
                </c:pt>
                <c:pt idx="242">
                  <c:v>13138.077964201399</c:v>
                </c:pt>
                <c:pt idx="243">
                  <c:v>11492.662459237148</c:v>
                </c:pt>
                <c:pt idx="244">
                  <c:v>11820.764465308463</c:v>
                </c:pt>
                <c:pt idx="245">
                  <c:v>14109.855058794887</c:v>
                </c:pt>
                <c:pt idx="246">
                  <c:v>15180.598796512735</c:v>
                </c:pt>
                <c:pt idx="247">
                  <c:v>14683.041781426897</c:v>
                </c:pt>
                <c:pt idx="248">
                  <c:v>13918.385614503453</c:v>
                </c:pt>
                <c:pt idx="249">
                  <c:v>12843.803608355156</c:v>
                </c:pt>
                <c:pt idx="250">
                  <c:v>10685.506843797577</c:v>
                </c:pt>
                <c:pt idx="251">
                  <c:v>11326.851324140946</c:v>
                </c:pt>
                <c:pt idx="252">
                  <c:v>15060.7764656417</c:v>
                </c:pt>
                <c:pt idx="253">
                  <c:v>15228.753407384789</c:v>
                </c:pt>
                <c:pt idx="254">
                  <c:v>14101.355653095889</c:v>
                </c:pt>
                <c:pt idx="255">
                  <c:v>14523.101068370397</c:v>
                </c:pt>
                <c:pt idx="256">
                  <c:v>14322.829073472722</c:v>
                </c:pt>
                <c:pt idx="257">
                  <c:v>10299.37193712628</c:v>
                </c:pt>
                <c:pt idx="258">
                  <c:v>10603.260654409383</c:v>
                </c:pt>
                <c:pt idx="259">
                  <c:v>15032.440155006931</c:v>
                </c:pt>
                <c:pt idx="260">
                  <c:v>14570.340459555775</c:v>
                </c:pt>
                <c:pt idx="261">
                  <c:v>15315.133183011598</c:v>
                </c:pt>
                <c:pt idx="262">
                  <c:v>14608.342174907248</c:v>
                </c:pt>
                <c:pt idx="263">
                  <c:v>14298.244692736149</c:v>
                </c:pt>
                <c:pt idx="264">
                  <c:v>11437.382562535569</c:v>
                </c:pt>
                <c:pt idx="265">
                  <c:v>13241.31351113273</c:v>
                </c:pt>
                <c:pt idx="266">
                  <c:v>19401.016375010218</c:v>
                </c:pt>
                <c:pt idx="267">
                  <c:v>19329.518335569839</c:v>
                </c:pt>
                <c:pt idx="268">
                  <c:v>18447.680712243226</c:v>
                </c:pt>
                <c:pt idx="269">
                  <c:v>16099.134689831497</c:v>
                </c:pt>
                <c:pt idx="270">
                  <c:v>14789.065913127983</c:v>
                </c:pt>
                <c:pt idx="271">
                  <c:v>12047.625581550088</c:v>
                </c:pt>
                <c:pt idx="272">
                  <c:v>11876.895691987893</c:v>
                </c:pt>
                <c:pt idx="273">
                  <c:v>13178.562763430147</c:v>
                </c:pt>
                <c:pt idx="274">
                  <c:v>13409.473489092257</c:v>
                </c:pt>
                <c:pt idx="275">
                  <c:v>16062.525804062285</c:v>
                </c:pt>
                <c:pt idx="276">
                  <c:v>18422.304713447364</c:v>
                </c:pt>
                <c:pt idx="277">
                  <c:v>17896.184524065753</c:v>
                </c:pt>
                <c:pt idx="278">
                  <c:v>14908.651576430286</c:v>
                </c:pt>
                <c:pt idx="279">
                  <c:v>15374.378541422877</c:v>
                </c:pt>
                <c:pt idx="280">
                  <c:v>19313.00918940339</c:v>
                </c:pt>
                <c:pt idx="281">
                  <c:v>16607.457173133924</c:v>
                </c:pt>
                <c:pt idx="282">
                  <c:v>18596.488593737013</c:v>
                </c:pt>
                <c:pt idx="283">
                  <c:v>19555.652463294693</c:v>
                </c:pt>
                <c:pt idx="284">
                  <c:v>19560.830145332191</c:v>
                </c:pt>
                <c:pt idx="285">
                  <c:v>19380.9209025085</c:v>
                </c:pt>
                <c:pt idx="286">
                  <c:v>21341.119679697997</c:v>
                </c:pt>
                <c:pt idx="287">
                  <c:v>24885.069077529679</c:v>
                </c:pt>
                <c:pt idx="288">
                  <c:v>27106.527685640394</c:v>
                </c:pt>
                <c:pt idx="289">
                  <c:v>29233.129831784441</c:v>
                </c:pt>
                <c:pt idx="290">
                  <c:v>27871.594899797954</c:v>
                </c:pt>
                <c:pt idx="291">
                  <c:v>24140.351741670987</c:v>
                </c:pt>
                <c:pt idx="292">
                  <c:v>22213.892233109476</c:v>
                </c:pt>
                <c:pt idx="293">
                  <c:v>23890.76707219339</c:v>
                </c:pt>
                <c:pt idx="294">
                  <c:v>25592.197543477796</c:v>
                </c:pt>
                <c:pt idx="295">
                  <c:v>24417.173876235091</c:v>
                </c:pt>
                <c:pt idx="296">
                  <c:v>20853.623816672633</c:v>
                </c:pt>
                <c:pt idx="297">
                  <c:v>22302.038757479117</c:v>
                </c:pt>
                <c:pt idx="298">
                  <c:v>24113.110550284589</c:v>
                </c:pt>
                <c:pt idx="299">
                  <c:v>24071.398349361356</c:v>
                </c:pt>
                <c:pt idx="300">
                  <c:v>25364.892290865158</c:v>
                </c:pt>
                <c:pt idx="301">
                  <c:v>28902.649489552165</c:v>
                </c:pt>
                <c:pt idx="302">
                  <c:v>28372.87331256815</c:v>
                </c:pt>
                <c:pt idx="303">
                  <c:v>27052.183260979524</c:v>
                </c:pt>
                <c:pt idx="304">
                  <c:v>25773.449993031445</c:v>
                </c:pt>
                <c:pt idx="305">
                  <c:v>25454.947959893791</c:v>
                </c:pt>
                <c:pt idx="306">
                  <c:v>23634.738216594458</c:v>
                </c:pt>
                <c:pt idx="307">
                  <c:v>22863.941268835268</c:v>
                </c:pt>
                <c:pt idx="308">
                  <c:v>26535.048441839641</c:v>
                </c:pt>
                <c:pt idx="309">
                  <c:v>30080.108518596331</c:v>
                </c:pt>
                <c:pt idx="310">
                  <c:v>30071.753257974295</c:v>
                </c:pt>
                <c:pt idx="311">
                  <c:v>29134.542620065062</c:v>
                </c:pt>
                <c:pt idx="312">
                  <c:v>30247.356289744483</c:v>
                </c:pt>
                <c:pt idx="313">
                  <c:v>25681.952288196011</c:v>
                </c:pt>
                <c:pt idx="314">
                  <c:v>27169.497908483951</c:v>
                </c:pt>
                <c:pt idx="315">
                  <c:v>32688.404521756529</c:v>
                </c:pt>
                <c:pt idx="316">
                  <c:v>31703.901688901049</c:v>
                </c:pt>
                <c:pt idx="317">
                  <c:v>33745.376687019583</c:v>
                </c:pt>
                <c:pt idx="318">
                  <c:v>34496.244590087648</c:v>
                </c:pt>
                <c:pt idx="319">
                  <c:v>33639.77711792945</c:v>
                </c:pt>
                <c:pt idx="320">
                  <c:v>30437.145601053388</c:v>
                </c:pt>
                <c:pt idx="321">
                  <c:v>28879.676756304867</c:v>
                </c:pt>
                <c:pt idx="322">
                  <c:v>35547.626949356141</c:v>
                </c:pt>
                <c:pt idx="323">
                  <c:v>33626.148537260568</c:v>
                </c:pt>
                <c:pt idx="324">
                  <c:v>32531.106651780447</c:v>
                </c:pt>
                <c:pt idx="325">
                  <c:v>30829.743643038255</c:v>
                </c:pt>
                <c:pt idx="326">
                  <c:v>28808.987248708254</c:v>
                </c:pt>
                <c:pt idx="327">
                  <c:v>25345.902229203908</c:v>
                </c:pt>
                <c:pt idx="328">
                  <c:v>27998.499058158806</c:v>
                </c:pt>
                <c:pt idx="329">
                  <c:v>35107.138150116181</c:v>
                </c:pt>
                <c:pt idx="330">
                  <c:v>36701.442290389816</c:v>
                </c:pt>
                <c:pt idx="331">
                  <c:v>37057.756079722676</c:v>
                </c:pt>
                <c:pt idx="332">
                  <c:v>37880.476389399271</c:v>
                </c:pt>
                <c:pt idx="333">
                  <c:v>37313.920711394603</c:v>
                </c:pt>
                <c:pt idx="334">
                  <c:v>35017.440972276687</c:v>
                </c:pt>
                <c:pt idx="335">
                  <c:v>36376.652587645265</c:v>
                </c:pt>
                <c:pt idx="336">
                  <c:v>40785.718955268945</c:v>
                </c:pt>
                <c:pt idx="337">
                  <c:v>40802.522563334343</c:v>
                </c:pt>
                <c:pt idx="338">
                  <c:v>37903.311475597759</c:v>
                </c:pt>
                <c:pt idx="339">
                  <c:v>37943.593038620078</c:v>
                </c:pt>
                <c:pt idx="340">
                  <c:v>39214.307145973638</c:v>
                </c:pt>
                <c:pt idx="341">
                  <c:v>36861.141493592782</c:v>
                </c:pt>
                <c:pt idx="342">
                  <c:v>36536.922696446425</c:v>
                </c:pt>
                <c:pt idx="343">
                  <c:v>41784.307198873954</c:v>
                </c:pt>
                <c:pt idx="344">
                  <c:v>42320.664380727787</c:v>
                </c:pt>
                <c:pt idx="345">
                  <c:v>42775.799426258593</c:v>
                </c:pt>
                <c:pt idx="346">
                  <c:v>42541.841399193894</c:v>
                </c:pt>
                <c:pt idx="347">
                  <c:v>40916.403320672391</c:v>
                </c:pt>
                <c:pt idx="348">
                  <c:v>37938.682493042055</c:v>
                </c:pt>
                <c:pt idx="349">
                  <c:v>36662.160860648153</c:v>
                </c:pt>
                <c:pt idx="350">
                  <c:v>40454.689461408612</c:v>
                </c:pt>
                <c:pt idx="351">
                  <c:v>39389.708688171173</c:v>
                </c:pt>
                <c:pt idx="352">
                  <c:v>37736.195175306922</c:v>
                </c:pt>
                <c:pt idx="353">
                  <c:v>36828.621439643604</c:v>
                </c:pt>
                <c:pt idx="354">
                  <c:v>36698.309470315085</c:v>
                </c:pt>
                <c:pt idx="355">
                  <c:v>31479.107454035551</c:v>
                </c:pt>
                <c:pt idx="356">
                  <c:v>32454.267818770022</c:v>
                </c:pt>
                <c:pt idx="357">
                  <c:v>40434.981494739441</c:v>
                </c:pt>
                <c:pt idx="358">
                  <c:v>41944.236813028983</c:v>
                </c:pt>
                <c:pt idx="359">
                  <c:v>42464.641631114326</c:v>
                </c:pt>
                <c:pt idx="360">
                  <c:v>38399.372948958233</c:v>
                </c:pt>
                <c:pt idx="361">
                  <c:v>30912.406359895271</c:v>
                </c:pt>
                <c:pt idx="362">
                  <c:v>34902.021048332819</c:v>
                </c:pt>
                <c:pt idx="363">
                  <c:v>38826.811025152754</c:v>
                </c:pt>
                <c:pt idx="364">
                  <c:v>38944.099059386805</c:v>
                </c:pt>
                <c:pt idx="365">
                  <c:v>36877.228755714292</c:v>
                </c:pt>
                <c:pt idx="366">
                  <c:v>34113.079192124409</c:v>
                </c:pt>
                <c:pt idx="367">
                  <c:v>30213.561228143692</c:v>
                </c:pt>
                <c:pt idx="368">
                  <c:v>25417.897426028885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C-4460-B9DD-57855C15E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75584"/>
        <c:axId val="161077120"/>
      </c:areaChart>
      <c:dateAx>
        <c:axId val="161075584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1077120"/>
        <c:crosses val="autoZero"/>
        <c:auto val="1"/>
        <c:lblOffset val="100"/>
        <c:baseTimeUnit val="days"/>
        <c:majorUnit val="1"/>
        <c:majorTimeUnit val="months"/>
      </c:dateAx>
      <c:valAx>
        <c:axId val="16107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075584"/>
        <c:crosses val="autoZero"/>
        <c:crossBetween val="midCat"/>
        <c:minorUnit val="2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568884361056871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'8.1'!$U$8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'8.1'!$T$9:$T$20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'8.1'!$U$9:$U$20</c:f>
              <c:numCache>
                <c:formatCode>#,##0</c:formatCode>
                <c:ptCount val="12"/>
                <c:pt idx="0">
                  <c:v>498786.97060927353</c:v>
                </c:pt>
                <c:pt idx="1">
                  <c:v>457309.29221889534</c:v>
                </c:pt>
                <c:pt idx="2">
                  <c:v>475708.81223028689</c:v>
                </c:pt>
                <c:pt idx="3">
                  <c:v>426622.4110844644</c:v>
                </c:pt>
                <c:pt idx="4">
                  <c:v>320965.18772738858</c:v>
                </c:pt>
                <c:pt idx="5">
                  <c:v>315774.46520886116</c:v>
                </c:pt>
                <c:pt idx="6">
                  <c:v>293995.33467875031</c:v>
                </c:pt>
                <c:pt idx="7">
                  <c:v>257786.51743811162</c:v>
                </c:pt>
                <c:pt idx="8">
                  <c:v>286573.51479156018</c:v>
                </c:pt>
                <c:pt idx="9">
                  <c:v>348703.64272060583</c:v>
                </c:pt>
                <c:pt idx="10">
                  <c:v>432026.42617312691</c:v>
                </c:pt>
                <c:pt idx="11">
                  <c:v>451441.81692383462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B-4553-8F40-24419C612C42}"/>
            </c:ext>
          </c:extLst>
        </c:ser>
        <c:ser>
          <c:idx val="1"/>
          <c:order val="1"/>
          <c:tx>
            <c:strRef>
              <c:f>'8.1'!$V$8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'8.1'!$T$9:$T$20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'8.1'!$V$9:$V$20</c:f>
              <c:numCache>
                <c:formatCode>#,##0</c:formatCode>
                <c:ptCount val="12"/>
                <c:pt idx="0">
                  <c:v>126468.74636825283</c:v>
                </c:pt>
                <c:pt idx="1">
                  <c:v>115612.89317343109</c:v>
                </c:pt>
                <c:pt idx="2">
                  <c:v>102969.94333613489</c:v>
                </c:pt>
                <c:pt idx="3">
                  <c:v>79462.818153889079</c:v>
                </c:pt>
                <c:pt idx="4">
                  <c:v>54722.167761782803</c:v>
                </c:pt>
                <c:pt idx="5">
                  <c:v>33272.082997822858</c:v>
                </c:pt>
                <c:pt idx="6">
                  <c:v>31284.208481795657</c:v>
                </c:pt>
                <c:pt idx="7">
                  <c:v>35740.47053436422</c:v>
                </c:pt>
                <c:pt idx="8">
                  <c:v>40507.604325038177</c:v>
                </c:pt>
                <c:pt idx="9">
                  <c:v>74700.445577064398</c:v>
                </c:pt>
                <c:pt idx="10">
                  <c:v>104102.68399725185</c:v>
                </c:pt>
                <c:pt idx="11">
                  <c:v>115122.98489093517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B-4553-8F40-24419C612C42}"/>
            </c:ext>
          </c:extLst>
        </c:ser>
        <c:ser>
          <c:idx val="2"/>
          <c:order val="2"/>
          <c:tx>
            <c:strRef>
              <c:f>'8.1'!$W$8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'8.1'!$T$9:$T$20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'8.1'!$W$9:$W$20</c:f>
              <c:numCache>
                <c:formatCode>#,##0</c:formatCode>
                <c:ptCount val="12"/>
                <c:pt idx="0">
                  <c:v>213879.81861642006</c:v>
                </c:pt>
                <c:pt idx="1">
                  <c:v>196378.39019456875</c:v>
                </c:pt>
                <c:pt idx="2">
                  <c:v>167604.41761391706</c:v>
                </c:pt>
                <c:pt idx="3">
                  <c:v>120887.1200030546</c:v>
                </c:pt>
                <c:pt idx="4">
                  <c:v>67644.907103265359</c:v>
                </c:pt>
                <c:pt idx="5">
                  <c:v>23142.093068629983</c:v>
                </c:pt>
                <c:pt idx="6">
                  <c:v>21121.625964674531</c:v>
                </c:pt>
                <c:pt idx="7">
                  <c:v>25013.750354889089</c:v>
                </c:pt>
                <c:pt idx="8">
                  <c:v>34933.984606881815</c:v>
                </c:pt>
                <c:pt idx="9">
                  <c:v>94915.162447417999</c:v>
                </c:pt>
                <c:pt idx="10">
                  <c:v>146633.67435807109</c:v>
                </c:pt>
                <c:pt idx="11">
                  <c:v>197532.3208507052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AB-4553-8F40-24419C612C42}"/>
            </c:ext>
          </c:extLst>
        </c:ser>
        <c:ser>
          <c:idx val="3"/>
          <c:order val="3"/>
          <c:tx>
            <c:strRef>
              <c:f>'8.1'!$X$8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'8.1'!$T$9:$T$20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'8.1'!$X$9:$X$20</c:f>
              <c:numCache>
                <c:formatCode>#,##0</c:formatCode>
                <c:ptCount val="12"/>
                <c:pt idx="0">
                  <c:v>412719.74500237382</c:v>
                </c:pt>
                <c:pt idx="1">
                  <c:v>374061.88701151591</c:v>
                </c:pt>
                <c:pt idx="2">
                  <c:v>324119.59476489719</c:v>
                </c:pt>
                <c:pt idx="3">
                  <c:v>239896.04100450664</c:v>
                </c:pt>
                <c:pt idx="4">
                  <c:v>132436.73955407066</c:v>
                </c:pt>
                <c:pt idx="5">
                  <c:v>40693.545324746803</c:v>
                </c:pt>
                <c:pt idx="6">
                  <c:v>36203.732728227093</c:v>
                </c:pt>
                <c:pt idx="7">
                  <c:v>45034.180517482411</c:v>
                </c:pt>
                <c:pt idx="8">
                  <c:v>64030.502968251094</c:v>
                </c:pt>
                <c:pt idx="9">
                  <c:v>186718.79457586858</c:v>
                </c:pt>
                <c:pt idx="10">
                  <c:v>282292.32034861651</c:v>
                </c:pt>
                <c:pt idx="11">
                  <c:v>380508.73159680999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AB-4553-8F40-24419C612C42}"/>
            </c:ext>
          </c:extLst>
        </c:ser>
        <c:ser>
          <c:idx val="4"/>
          <c:order val="4"/>
          <c:tx>
            <c:strRef>
              <c:f>'8.1'!$Y$8</c:f>
              <c:strCache>
                <c:ptCount val="1"/>
                <c:pt idx="0">
                  <c:v>OP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'8.1'!$T$9:$T$20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'8.1'!$Y$9:$Y$20</c:f>
              <c:numCache>
                <c:formatCode>#,##0</c:formatCode>
                <c:ptCount val="12"/>
                <c:pt idx="0">
                  <c:v>21253.869455344007</c:v>
                </c:pt>
                <c:pt idx="1">
                  <c:v>21844.296182222639</c:v>
                </c:pt>
                <c:pt idx="2">
                  <c:v>20771.465420680026</c:v>
                </c:pt>
                <c:pt idx="3">
                  <c:v>15347.523094243934</c:v>
                </c:pt>
                <c:pt idx="4">
                  <c:v>7351.96297860905</c:v>
                </c:pt>
                <c:pt idx="5">
                  <c:v>2377.3943544282843</c:v>
                </c:pt>
                <c:pt idx="6">
                  <c:v>-337.41062492855633</c:v>
                </c:pt>
                <c:pt idx="7">
                  <c:v>-134.20204737838714</c:v>
                </c:pt>
                <c:pt idx="8">
                  <c:v>3118.4919131336364</c:v>
                </c:pt>
                <c:pt idx="9">
                  <c:v>5607.2597421111504</c:v>
                </c:pt>
                <c:pt idx="10">
                  <c:v>11186.822010817647</c:v>
                </c:pt>
                <c:pt idx="11">
                  <c:v>17282.251340222236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AB-4553-8F40-24419C61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028480"/>
        <c:axId val="173030016"/>
      </c:barChart>
      <c:catAx>
        <c:axId val="173028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3030016"/>
        <c:crosses val="autoZero"/>
        <c:auto val="1"/>
        <c:lblAlgn val="ctr"/>
        <c:lblOffset val="100"/>
        <c:noMultiLvlLbl val="0"/>
      </c:catAx>
      <c:valAx>
        <c:axId val="173030016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3028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6082666459482557E-3"/>
          <c:y val="0.8774089481280245"/>
          <c:w val="0.42011498718048323"/>
          <c:h val="0.11856568343536678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'8.1'!$L$28</c:f>
              <c:strCache>
                <c:ptCount val="1"/>
                <c:pt idx="0">
                  <c:v>Počet zákazníků ke konci období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'8.1'!$K$29:$K$38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'8.1'!$L$29:$L$38</c:f>
              <c:numCache>
                <c:formatCode>#,##0</c:formatCode>
                <c:ptCount val="10"/>
                <c:pt idx="0">
                  <c:v>2868083.1</c:v>
                </c:pt>
                <c:pt idx="1">
                  <c:v>2860344.9</c:v>
                </c:pt>
                <c:pt idx="2">
                  <c:v>2849162</c:v>
                </c:pt>
                <c:pt idx="3">
                  <c:v>2844334</c:v>
                </c:pt>
                <c:pt idx="4">
                  <c:v>2840473</c:v>
                </c:pt>
                <c:pt idx="5">
                  <c:v>2844257</c:v>
                </c:pt>
                <c:pt idx="6">
                  <c:v>2840619</c:v>
                </c:pt>
                <c:pt idx="7">
                  <c:v>2834509</c:v>
                </c:pt>
                <c:pt idx="8">
                  <c:v>2829132</c:v>
                </c:pt>
                <c:pt idx="9">
                  <c:v>2820013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B-4975-9088-2D8DEB93C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050496"/>
        <c:axId val="173052288"/>
      </c:lineChart>
      <c:catAx>
        <c:axId val="17305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052288"/>
        <c:crosses val="autoZero"/>
        <c:auto val="1"/>
        <c:lblAlgn val="ctr"/>
        <c:lblOffset val="100"/>
        <c:noMultiLvlLbl val="0"/>
      </c:catAx>
      <c:valAx>
        <c:axId val="173052288"/>
        <c:scaling>
          <c:orientation val="minMax"/>
          <c:max val="2874999.9999999995"/>
          <c:min val="2814999.99999999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3050496"/>
        <c:crosses val="autoZero"/>
        <c:crossBetween val="between"/>
        <c:majorUnit val="1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843084143893777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'8.1'!$U$22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'8.1'!$T$23:$T$32</c:f>
              <c:numCache>
                <c:formatCode>#,##0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'8.1'!$U$23:$U$32</c:f>
              <c:numCache>
                <c:formatCode>#,##0</c:formatCode>
                <c:ptCount val="10"/>
                <c:pt idx="0">
                  <c:v>3542741.3316356624</c:v>
                </c:pt>
                <c:pt idx="1">
                  <c:v>3627323.0662095109</c:v>
                </c:pt>
                <c:pt idx="2">
                  <c:v>3410397.2052618805</c:v>
                </c:pt>
                <c:pt idx="3">
                  <c:v>3522761.6740966924</c:v>
                </c:pt>
                <c:pt idx="4">
                  <c:v>3836358.4581271773</c:v>
                </c:pt>
                <c:pt idx="5">
                  <c:v>3847746</c:v>
                </c:pt>
                <c:pt idx="6">
                  <c:v>3854919.8167295875</c:v>
                </c:pt>
                <c:pt idx="7">
                  <c:v>4200740.8816692531</c:v>
                </c:pt>
                <c:pt idx="8">
                  <c:v>4268309.7902267631</c:v>
                </c:pt>
                <c:pt idx="9">
                  <c:v>4565694.3918051599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E-4E35-AA8D-38D1257E222A}"/>
            </c:ext>
          </c:extLst>
        </c:ser>
        <c:ser>
          <c:idx val="1"/>
          <c:order val="1"/>
          <c:tx>
            <c:strRef>
              <c:f>'8.1'!$V$22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'8.1'!$T$23:$T$32</c:f>
              <c:numCache>
                <c:formatCode>#,##0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'8.1'!$V$23:$V$32</c:f>
              <c:numCache>
                <c:formatCode>#,##0</c:formatCode>
                <c:ptCount val="10"/>
                <c:pt idx="0">
                  <c:v>801433.25080113055</c:v>
                </c:pt>
                <c:pt idx="1">
                  <c:v>819144.45046701445</c:v>
                </c:pt>
                <c:pt idx="2">
                  <c:v>712956.65283609333</c:v>
                </c:pt>
                <c:pt idx="3">
                  <c:v>740547.16276384518</c:v>
                </c:pt>
                <c:pt idx="4">
                  <c:v>801511.80511781632</c:v>
                </c:pt>
                <c:pt idx="5">
                  <c:v>905811.00000000012</c:v>
                </c:pt>
                <c:pt idx="6">
                  <c:v>802317.10169693304</c:v>
                </c:pt>
                <c:pt idx="7">
                  <c:v>837955.48207248398</c:v>
                </c:pt>
                <c:pt idx="8">
                  <c:v>840410.28830097569</c:v>
                </c:pt>
                <c:pt idx="9">
                  <c:v>913967.04959776311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E-4E35-AA8D-38D1257E222A}"/>
            </c:ext>
          </c:extLst>
        </c:ser>
        <c:ser>
          <c:idx val="2"/>
          <c:order val="2"/>
          <c:tx>
            <c:strRef>
              <c:f>'8.1'!$W$22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'8.1'!$T$23:$T$32</c:f>
              <c:numCache>
                <c:formatCode>#,##0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'8.1'!$W$23:$W$32</c:f>
              <c:numCache>
                <c:formatCode>#,##0</c:formatCode>
                <c:ptCount val="10"/>
                <c:pt idx="0">
                  <c:v>1196669.5217189353</c:v>
                </c:pt>
                <c:pt idx="1">
                  <c:v>1204242.4930758923</c:v>
                </c:pt>
                <c:pt idx="2">
                  <c:v>980633.63749940379</c:v>
                </c:pt>
                <c:pt idx="3">
                  <c:v>1057163.4652972291</c:v>
                </c:pt>
                <c:pt idx="4">
                  <c:v>1152681.5890783148</c:v>
                </c:pt>
                <c:pt idx="5">
                  <c:v>1238757.2516670562</c:v>
                </c:pt>
                <c:pt idx="6">
                  <c:v>1117915.2635170002</c:v>
                </c:pt>
                <c:pt idx="7">
                  <c:v>1201475.0959205984</c:v>
                </c:pt>
                <c:pt idx="8">
                  <c:v>1197728.8742469333</c:v>
                </c:pt>
                <c:pt idx="9">
                  <c:v>1309687.2651824956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EE-4E35-AA8D-38D1257E222A}"/>
            </c:ext>
          </c:extLst>
        </c:ser>
        <c:ser>
          <c:idx val="3"/>
          <c:order val="3"/>
          <c:tx>
            <c:strRef>
              <c:f>'8.1'!$X$22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'8.1'!$T$23:$T$32</c:f>
              <c:numCache>
                <c:formatCode>#,##0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'8.1'!$X$23:$X$32</c:f>
              <c:numCache>
                <c:formatCode>#,##0</c:formatCode>
                <c:ptCount val="10"/>
                <c:pt idx="0">
                  <c:v>2468975.0847144169</c:v>
                </c:pt>
                <c:pt idx="1">
                  <c:v>2473738.6571432869</c:v>
                </c:pt>
                <c:pt idx="2">
                  <c:v>1999119.7194391894</c:v>
                </c:pt>
                <c:pt idx="3">
                  <c:v>2171135.5106019503</c:v>
                </c:pt>
                <c:pt idx="4">
                  <c:v>2368461.0261057094</c:v>
                </c:pt>
                <c:pt idx="5">
                  <c:v>2427268.7824260001</c:v>
                </c:pt>
                <c:pt idx="6">
                  <c:v>2275641.6101114</c:v>
                </c:pt>
                <c:pt idx="7">
                  <c:v>2173234.605044093</c:v>
                </c:pt>
                <c:pt idx="8">
                  <c:v>2245541.6331866197</c:v>
                </c:pt>
                <c:pt idx="9">
                  <c:v>2518715.8153973664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EE-4E35-AA8D-38D1257E222A}"/>
            </c:ext>
          </c:extLst>
        </c:ser>
        <c:ser>
          <c:idx val="4"/>
          <c:order val="4"/>
          <c:tx>
            <c:strRef>
              <c:f>'8.1'!$Y$22</c:f>
              <c:strCache>
                <c:ptCount val="1"/>
                <c:pt idx="0">
                  <c:v>OP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'8.1'!$T$23:$T$32</c:f>
              <c:numCache>
                <c:formatCode>#,##0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'8.1'!$Y$23:$Y$32</c:f>
              <c:numCache>
                <c:formatCode>#,##0</c:formatCode>
                <c:ptCount val="10"/>
                <c:pt idx="0">
                  <c:v>148405.8161801789</c:v>
                </c:pt>
                <c:pt idx="1">
                  <c:v>152645.74787374586</c:v>
                </c:pt>
                <c:pt idx="2">
                  <c:v>177312.53456284851</c:v>
                </c:pt>
                <c:pt idx="3">
                  <c:v>115956.82018521987</c:v>
                </c:pt>
                <c:pt idx="4">
                  <c:v>96121.355104837567</c:v>
                </c:pt>
                <c:pt idx="5">
                  <c:v>107899.71932586282</c:v>
                </c:pt>
                <c:pt idx="6">
                  <c:v>131961.93493334774</c:v>
                </c:pt>
                <c:pt idx="7">
                  <c:v>151223.40892275871</c:v>
                </c:pt>
                <c:pt idx="8">
                  <c:v>142228.58725978711</c:v>
                </c:pt>
                <c:pt idx="9">
                  <c:v>125669.72381950567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EE-4E35-AA8D-38D1257E2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757184"/>
        <c:axId val="173758720"/>
      </c:barChart>
      <c:catAx>
        <c:axId val="17375718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73758720"/>
        <c:crosses val="autoZero"/>
        <c:auto val="1"/>
        <c:lblAlgn val="ctr"/>
        <c:lblOffset val="100"/>
        <c:noMultiLvlLbl val="0"/>
      </c:catAx>
      <c:valAx>
        <c:axId val="173758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3757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cat>
            <c:strRef>
              <c:f>'8.2'!$A$7:$A$18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'8.2'!$C$7:$C$18</c:f>
              <c:numCache>
                <c:formatCode>#,##0</c:formatCode>
                <c:ptCount val="12"/>
                <c:pt idx="0">
                  <c:v>498786.97060927353</c:v>
                </c:pt>
                <c:pt idx="1">
                  <c:v>457309.29221889534</c:v>
                </c:pt>
                <c:pt idx="2">
                  <c:v>475708.81223028689</c:v>
                </c:pt>
                <c:pt idx="3">
                  <c:v>426622.4110844644</c:v>
                </c:pt>
                <c:pt idx="4">
                  <c:v>320965.18772738858</c:v>
                </c:pt>
                <c:pt idx="5">
                  <c:v>315774.46520886116</c:v>
                </c:pt>
                <c:pt idx="6">
                  <c:v>293995.33467875031</c:v>
                </c:pt>
                <c:pt idx="7">
                  <c:v>257786.51743811162</c:v>
                </c:pt>
                <c:pt idx="8">
                  <c:v>286573.51479156018</c:v>
                </c:pt>
                <c:pt idx="9">
                  <c:v>348703.64272060583</c:v>
                </c:pt>
                <c:pt idx="10">
                  <c:v>432026.42617312691</c:v>
                </c:pt>
                <c:pt idx="11">
                  <c:v>451441.81692383462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F-486C-ADF7-38D37CCE7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9434112"/>
        <c:axId val="169468672"/>
      </c:barChart>
      <c:catAx>
        <c:axId val="16943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69468672"/>
        <c:crosses val="autoZero"/>
        <c:auto val="1"/>
        <c:lblAlgn val="ctr"/>
        <c:lblOffset val="100"/>
        <c:noMultiLvlLbl val="0"/>
      </c:catAx>
      <c:valAx>
        <c:axId val="1694686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9434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66210974965028"/>
          <c:y val="3.8679456877351553E-2"/>
          <c:w val="0.86933789025034969"/>
          <c:h val="0.82918510469025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'8.2'!$L$14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'8.2'!$K$15:$K$24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'8.2'!$L$15:$L$24</c:f>
              <c:numCache>
                <c:formatCode>#,##0</c:formatCode>
                <c:ptCount val="10"/>
                <c:pt idx="0">
                  <c:v>3542741.3316356624</c:v>
                </c:pt>
                <c:pt idx="1">
                  <c:v>3627323.0662095109</c:v>
                </c:pt>
                <c:pt idx="2">
                  <c:v>3410397.2052618805</c:v>
                </c:pt>
                <c:pt idx="3">
                  <c:v>3522761.6740966924</c:v>
                </c:pt>
                <c:pt idx="4">
                  <c:v>3836358.4581271773</c:v>
                </c:pt>
                <c:pt idx="5">
                  <c:v>3847746</c:v>
                </c:pt>
                <c:pt idx="6">
                  <c:v>3854919.8167295875</c:v>
                </c:pt>
                <c:pt idx="7">
                  <c:v>4200740.8816692531</c:v>
                </c:pt>
                <c:pt idx="8">
                  <c:v>4268309.7902267631</c:v>
                </c:pt>
                <c:pt idx="9">
                  <c:v>4565694.3918051599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B-4D1E-AFE6-DB40A1C19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2212608"/>
        <c:axId val="172214144"/>
      </c:barChart>
      <c:catAx>
        <c:axId val="1722126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2214144"/>
        <c:crosses val="autoZero"/>
        <c:auto val="1"/>
        <c:lblAlgn val="ctr"/>
        <c:lblOffset val="100"/>
        <c:noMultiLvlLbl val="0"/>
      </c:catAx>
      <c:valAx>
        <c:axId val="172214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22126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70795665107738"/>
          <c:y val="8.1143258255508763E-2"/>
          <c:w val="0.87340779952242709"/>
          <c:h val="0.8005493499359092"/>
        </c:manualLayout>
      </c:layout>
      <c:lineChart>
        <c:grouping val="standard"/>
        <c:varyColors val="0"/>
        <c:ser>
          <c:idx val="0"/>
          <c:order val="0"/>
          <c:tx>
            <c:strRef>
              <c:f>'8.2'!$L$26</c:f>
              <c:strCache>
                <c:ptCount val="1"/>
                <c:pt idx="0">
                  <c:v>Počet zákazníků ke konci období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'8.2'!$K$27:$K$36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'8.2'!$L$27:$L$36</c:f>
              <c:numCache>
                <c:formatCode>#,##0</c:formatCode>
                <c:ptCount val="10"/>
                <c:pt idx="0">
                  <c:v>1652</c:v>
                </c:pt>
                <c:pt idx="1">
                  <c:v>1637</c:v>
                </c:pt>
                <c:pt idx="2">
                  <c:v>1599</c:v>
                </c:pt>
                <c:pt idx="3">
                  <c:v>1606</c:v>
                </c:pt>
                <c:pt idx="4">
                  <c:v>1618</c:v>
                </c:pt>
                <c:pt idx="5">
                  <c:v>1703</c:v>
                </c:pt>
                <c:pt idx="6">
                  <c:v>1692</c:v>
                </c:pt>
                <c:pt idx="7">
                  <c:v>1690</c:v>
                </c:pt>
                <c:pt idx="8">
                  <c:v>1605</c:v>
                </c:pt>
                <c:pt idx="9">
                  <c:v>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5-4D24-B59D-715BDBC7A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782528"/>
        <c:axId val="173784064"/>
      </c:lineChart>
      <c:catAx>
        <c:axId val="17378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784064"/>
        <c:crosses val="autoZero"/>
        <c:auto val="1"/>
        <c:lblAlgn val="ctr"/>
        <c:lblOffset val="100"/>
        <c:noMultiLvlLbl val="0"/>
      </c:catAx>
      <c:valAx>
        <c:axId val="173784064"/>
        <c:scaling>
          <c:orientation val="minMax"/>
          <c:max val="1750"/>
          <c:min val="15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3782528"/>
        <c:crosses val="autoZero"/>
        <c:crossBetween val="between"/>
        <c:majorUnit val="50"/>
        <c:min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cat>
            <c:strRef>
              <c:f>'8.3'!$A$7:$A$18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'8.3'!$C$7:$C$18</c:f>
              <c:numCache>
                <c:formatCode>#,##0</c:formatCode>
                <c:ptCount val="12"/>
                <c:pt idx="0">
                  <c:v>126468.74636825283</c:v>
                </c:pt>
                <c:pt idx="1">
                  <c:v>115612.89317343109</c:v>
                </c:pt>
                <c:pt idx="2">
                  <c:v>102969.94333613489</c:v>
                </c:pt>
                <c:pt idx="3">
                  <c:v>79462.818153889079</c:v>
                </c:pt>
                <c:pt idx="4">
                  <c:v>54722.167761782803</c:v>
                </c:pt>
                <c:pt idx="5">
                  <c:v>33272.082997822858</c:v>
                </c:pt>
                <c:pt idx="6">
                  <c:v>31284.208481795657</c:v>
                </c:pt>
                <c:pt idx="7">
                  <c:v>35740.47053436422</c:v>
                </c:pt>
                <c:pt idx="8">
                  <c:v>40507.604325038177</c:v>
                </c:pt>
                <c:pt idx="9">
                  <c:v>74700.445577064398</c:v>
                </c:pt>
                <c:pt idx="10">
                  <c:v>104102.68399725185</c:v>
                </c:pt>
                <c:pt idx="11">
                  <c:v>115122.98489093517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6-4887-A6CD-4D7B12F76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0904960"/>
        <c:axId val="172061824"/>
      </c:barChart>
      <c:catAx>
        <c:axId val="170904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2061824"/>
        <c:crosses val="autoZero"/>
        <c:auto val="1"/>
        <c:lblAlgn val="ctr"/>
        <c:lblOffset val="100"/>
        <c:noMultiLvlLbl val="0"/>
      </c:catAx>
      <c:valAx>
        <c:axId val="1720618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09049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'8.3'!$L$14</c:f>
              <c:strCache>
                <c:ptCount val="1"/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'8.3'!$K$15:$K$24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'8.3'!$L$15:$L$24</c:f>
              <c:numCache>
                <c:formatCode>0</c:formatCode>
                <c:ptCount val="10"/>
                <c:pt idx="0">
                  <c:v>801433.25080113055</c:v>
                </c:pt>
                <c:pt idx="1">
                  <c:v>819144.45046701445</c:v>
                </c:pt>
                <c:pt idx="2">
                  <c:v>712956.65283609333</c:v>
                </c:pt>
                <c:pt idx="3">
                  <c:v>740547.16276384518</c:v>
                </c:pt>
                <c:pt idx="4">
                  <c:v>801511.80511781632</c:v>
                </c:pt>
                <c:pt idx="5">
                  <c:v>905811.00000000012</c:v>
                </c:pt>
                <c:pt idx="6">
                  <c:v>802317.10169693304</c:v>
                </c:pt>
                <c:pt idx="7">
                  <c:v>837955.48207248398</c:v>
                </c:pt>
                <c:pt idx="8">
                  <c:v>840410.28830097569</c:v>
                </c:pt>
                <c:pt idx="9">
                  <c:v>913967.04959776311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A-4B0F-9C2F-F8A62700E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2077824"/>
        <c:axId val="172079360"/>
      </c:barChart>
      <c:catAx>
        <c:axId val="17207782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2079360"/>
        <c:crosses val="autoZero"/>
        <c:auto val="1"/>
        <c:lblAlgn val="ctr"/>
        <c:lblOffset val="100"/>
        <c:noMultiLvlLbl val="0"/>
      </c:catAx>
      <c:valAx>
        <c:axId val="172079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2077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'8.3'!$L$26</c:f>
              <c:strCache>
                <c:ptCount val="1"/>
                <c:pt idx="0">
                  <c:v>Počet zákazníků ke konci období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'8.3'!$K$27:$K$36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'8.3'!$L$27:$L$36</c:f>
              <c:numCache>
                <c:formatCode>#,##0</c:formatCode>
                <c:ptCount val="10"/>
                <c:pt idx="0">
                  <c:v>6939</c:v>
                </c:pt>
                <c:pt idx="1">
                  <c:v>6946</c:v>
                </c:pt>
                <c:pt idx="2">
                  <c:v>6841</c:v>
                </c:pt>
                <c:pt idx="3">
                  <c:v>6814</c:v>
                </c:pt>
                <c:pt idx="4">
                  <c:v>6823</c:v>
                </c:pt>
                <c:pt idx="5">
                  <c:v>6817</c:v>
                </c:pt>
                <c:pt idx="6">
                  <c:v>6817</c:v>
                </c:pt>
                <c:pt idx="7">
                  <c:v>6759</c:v>
                </c:pt>
                <c:pt idx="8">
                  <c:v>6748</c:v>
                </c:pt>
                <c:pt idx="9">
                  <c:v>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C-48B5-9111-0BFADFCF5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095360"/>
        <c:axId val="172096896"/>
      </c:lineChart>
      <c:catAx>
        <c:axId val="1720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2096896"/>
        <c:crosses val="autoZero"/>
        <c:auto val="1"/>
        <c:lblAlgn val="ctr"/>
        <c:lblOffset val="100"/>
        <c:noMultiLvlLbl val="0"/>
      </c:catAx>
      <c:valAx>
        <c:axId val="172096896"/>
        <c:scaling>
          <c:orientation val="minMax"/>
          <c:max val="7000"/>
          <c:min val="6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2095360"/>
        <c:crosses val="autoZero"/>
        <c:crossBetween val="between"/>
        <c:majorUnit val="1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8459140983247164"/>
          <c:h val="0.642774756389744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cat>
            <c:strRef>
              <c:f>'8.4'!$A$7:$A$18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'8.4'!$C$7:$C$18</c:f>
              <c:numCache>
                <c:formatCode>#,##0</c:formatCode>
                <c:ptCount val="12"/>
                <c:pt idx="0">
                  <c:v>213879.81861642006</c:v>
                </c:pt>
                <c:pt idx="1">
                  <c:v>196378.39019456875</c:v>
                </c:pt>
                <c:pt idx="2">
                  <c:v>167604.41761391706</c:v>
                </c:pt>
                <c:pt idx="3">
                  <c:v>120887.1200030546</c:v>
                </c:pt>
                <c:pt idx="4">
                  <c:v>67644.907103265359</c:v>
                </c:pt>
                <c:pt idx="5">
                  <c:v>23142.093068629983</c:v>
                </c:pt>
                <c:pt idx="6">
                  <c:v>21121.625964674531</c:v>
                </c:pt>
                <c:pt idx="7">
                  <c:v>25013.750354889089</c:v>
                </c:pt>
                <c:pt idx="8">
                  <c:v>34933.984606881815</c:v>
                </c:pt>
                <c:pt idx="9">
                  <c:v>94915.162447417999</c:v>
                </c:pt>
                <c:pt idx="10">
                  <c:v>146633.67435807109</c:v>
                </c:pt>
                <c:pt idx="11">
                  <c:v>197532.3208507052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8-4688-900E-808E04260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4424064"/>
        <c:axId val="174425600"/>
      </c:barChart>
      <c:catAx>
        <c:axId val="17442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4425600"/>
        <c:crosses val="autoZero"/>
        <c:auto val="1"/>
        <c:lblAlgn val="ctr"/>
        <c:lblOffset val="100"/>
        <c:noMultiLvlLbl val="0"/>
      </c:catAx>
      <c:valAx>
        <c:axId val="174425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4424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070704624119979E-2"/>
          <c:y val="4.1025641025641026E-2"/>
          <c:w val="0.95532999757893922"/>
          <c:h val="0.6612972299325893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F0948F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C16-431E-91BE-62A1044ECF5C}"/>
              </c:ext>
            </c:extLst>
          </c:dPt>
          <c:dPt>
            <c:idx val="1"/>
            <c:invertIfNegative val="0"/>
            <c:bubble3D val="0"/>
            <c:spPr>
              <a:solidFill>
                <a:srgbClr val="E86159"/>
              </a:solidFill>
            </c:spPr>
            <c:extLst>
              <c:ext xmlns:c16="http://schemas.microsoft.com/office/drawing/2014/chart" uri="{C3380CC4-5D6E-409C-BE32-E72D297353CC}">
                <c16:uniqueId val="{00000003-1C16-431E-91BE-62A1044ECF5C}"/>
              </c:ext>
            </c:extLst>
          </c:dPt>
          <c:dPt>
            <c:idx val="2"/>
            <c:invertIfNegative val="0"/>
            <c:bubble3D val="0"/>
            <c:spPr>
              <a:solidFill>
                <a:srgbClr val="E53A2E"/>
              </a:solidFill>
            </c:spPr>
            <c:extLst>
              <c:ext xmlns:c16="http://schemas.microsoft.com/office/drawing/2014/chart" uri="{C3380CC4-5D6E-409C-BE32-E72D297353CC}">
                <c16:uniqueId val="{00000004-1C16-431E-91BE-62A1044ECF5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16-431E-91BE-62A1044ECF5C}"/>
                </c:ext>
              </c:extLst>
            </c:dLbl>
            <c:dLbl>
              <c:idx val="1"/>
              <c:layout>
                <c:manualLayout>
                  <c:x val="4.27058425988611E-2"/>
                  <c:y val="0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16-431E-91BE-62A1044ECF5C}"/>
                </c:ext>
              </c:extLst>
            </c:dLbl>
            <c:dLbl>
              <c:idx val="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16-431E-91BE-62A1044ECF5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'3.3'!$B$28:$D$28</c:f>
              <c:strCache>
                <c:ptCount val="3"/>
                <c:pt idx="0">
                  <c:v>do ČR</c:v>
                </c:pt>
                <c:pt idx="1">
                  <c:v>ze ZP</c:v>
                </c:pt>
                <c:pt idx="2">
                  <c:v>Výroba plynu
 v ČR
(celkem 
včetně VS)</c:v>
                </c:pt>
              </c:strCache>
            </c:strRef>
          </c:cat>
          <c:val>
            <c:numRef>
              <c:f>'3.3'!$B$29:$D$29</c:f>
              <c:numCache>
                <c:formatCode>#\ ##0.0</c:formatCode>
                <c:ptCount val="3"/>
                <c:pt idx="0">
                  <c:v>45652.259324474602</c:v>
                </c:pt>
                <c:pt idx="1">
                  <c:v>3110.832817</c:v>
                </c:pt>
                <c:pt idx="2">
                  <c:v>127.8657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16-431E-91BE-62A1044ECF5C}"/>
            </c:ext>
          </c:extLst>
        </c:ser>
        <c:ser>
          <c:idx val="1"/>
          <c:order val="1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6-1C16-431E-91BE-62A1044ECF5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8-1C16-431E-91BE-62A1044ECF5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C16-431E-91BE-62A1044ECF5C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16-431E-91BE-62A1044ECF5C}"/>
                </c:ext>
              </c:extLst>
            </c:dLbl>
            <c:dLbl>
              <c:idx val="1"/>
              <c:layout>
                <c:manualLayout>
                  <c:x val="-4.2181230044856896E-2"/>
                  <c:y val="6.9751479809793647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16-431E-91BE-62A1044ECF5C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16-431E-91BE-62A1044ECF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'3.3'!$B$28:$D$28</c:f>
              <c:strCache>
                <c:ptCount val="3"/>
                <c:pt idx="0">
                  <c:v>do ČR</c:v>
                </c:pt>
                <c:pt idx="1">
                  <c:v>ze ZP</c:v>
                </c:pt>
                <c:pt idx="2">
                  <c:v>Výroba plynu
 v ČR
(celkem 
včetně VS)</c:v>
                </c:pt>
              </c:strCache>
            </c:strRef>
          </c:cat>
          <c:val>
            <c:numRef>
              <c:f>'3.3'!$B$30:$D$30</c:f>
              <c:numCache>
                <c:formatCode>#\ ##0.0</c:formatCode>
                <c:ptCount val="3"/>
                <c:pt idx="0">
                  <c:v>-36933.36233226367</c:v>
                </c:pt>
                <c:pt idx="1">
                  <c:v>-2522.9196790000001</c:v>
                </c:pt>
                <c:pt idx="2">
                  <c:v>-9433.7342458022904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16-431E-91BE-62A1044EC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2085632"/>
        <c:axId val="152087168"/>
      </c:barChart>
      <c:catAx>
        <c:axId val="152085632"/>
        <c:scaling>
          <c:orientation val="minMax"/>
        </c:scaling>
        <c:delete val="1"/>
        <c:axPos val="l"/>
        <c:minorGridlines/>
        <c:numFmt formatCode="General" sourceLinked="0"/>
        <c:majorTickMark val="out"/>
        <c:minorTickMark val="none"/>
        <c:tickLblPos val="nextTo"/>
        <c:crossAx val="152087168"/>
        <c:crosses val="autoZero"/>
        <c:auto val="1"/>
        <c:lblAlgn val="ctr"/>
        <c:lblOffset val="100"/>
        <c:noMultiLvlLbl val="0"/>
      </c:catAx>
      <c:valAx>
        <c:axId val="152087168"/>
        <c:scaling>
          <c:orientation val="minMax"/>
          <c:max val="50000"/>
          <c:min val="-40000"/>
        </c:scaling>
        <c:delete val="0"/>
        <c:axPos val="b"/>
        <c:numFmt formatCode="#,##0" sourceLinked="0"/>
        <c:majorTickMark val="out"/>
        <c:minorTickMark val="none"/>
        <c:tickLblPos val="nextTo"/>
        <c:crossAx val="152085632"/>
        <c:crosses val="autoZero"/>
        <c:crossBetween val="between"/>
        <c:majorUnit val="5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6.2724625948604396E-2"/>
          <c:w val="0.85586431740875435"/>
          <c:h val="0.739201750313170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'8.4'!$L$14</c:f>
              <c:strCache>
                <c:ptCount val="1"/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'8.4'!$K$15:$K$24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'8.4'!$L$15:$L$24</c:f>
              <c:numCache>
                <c:formatCode>0</c:formatCode>
                <c:ptCount val="10"/>
                <c:pt idx="0">
                  <c:v>1196669.5217189353</c:v>
                </c:pt>
                <c:pt idx="1">
                  <c:v>1204242.4930758923</c:v>
                </c:pt>
                <c:pt idx="2">
                  <c:v>980633.63749940379</c:v>
                </c:pt>
                <c:pt idx="3">
                  <c:v>1057163.4652972291</c:v>
                </c:pt>
                <c:pt idx="4">
                  <c:v>1152681.5890783148</c:v>
                </c:pt>
                <c:pt idx="5">
                  <c:v>1238757.2516670562</c:v>
                </c:pt>
                <c:pt idx="6">
                  <c:v>1117915.2635170002</c:v>
                </c:pt>
                <c:pt idx="7">
                  <c:v>1201475.0959205984</c:v>
                </c:pt>
                <c:pt idx="8">
                  <c:v>1197728.8742469333</c:v>
                </c:pt>
                <c:pt idx="9">
                  <c:v>1309687.2651824956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0-4C1A-827D-C39B8E4F2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4445696"/>
        <c:axId val="174447232"/>
      </c:barChart>
      <c:catAx>
        <c:axId val="17444569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4447232"/>
        <c:crosses val="autoZero"/>
        <c:auto val="1"/>
        <c:lblAlgn val="ctr"/>
        <c:lblOffset val="100"/>
        <c:noMultiLvlLbl val="0"/>
      </c:catAx>
      <c:valAx>
        <c:axId val="174447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4445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8555942028985513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'8.4'!$L$26</c:f>
              <c:strCache>
                <c:ptCount val="1"/>
                <c:pt idx="0">
                  <c:v>Počet zákazníků ke konci období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'8.4'!$K$27:$K$36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'8.4'!$L$27:$L$36</c:f>
              <c:numCache>
                <c:formatCode>#,##0</c:formatCode>
                <c:ptCount val="10"/>
                <c:pt idx="0">
                  <c:v>202807</c:v>
                </c:pt>
                <c:pt idx="1">
                  <c:v>201273.9</c:v>
                </c:pt>
                <c:pt idx="2">
                  <c:v>197824</c:v>
                </c:pt>
                <c:pt idx="3">
                  <c:v>199725</c:v>
                </c:pt>
                <c:pt idx="4">
                  <c:v>199995</c:v>
                </c:pt>
                <c:pt idx="5">
                  <c:v>203138</c:v>
                </c:pt>
                <c:pt idx="6">
                  <c:v>205693</c:v>
                </c:pt>
                <c:pt idx="7">
                  <c:v>206267</c:v>
                </c:pt>
                <c:pt idx="8">
                  <c:v>206659</c:v>
                </c:pt>
                <c:pt idx="9">
                  <c:v>207199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3-4EC7-8D47-8C1965964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545152"/>
        <c:axId val="174555136"/>
      </c:lineChart>
      <c:catAx>
        <c:axId val="1745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555136"/>
        <c:crosses val="autoZero"/>
        <c:auto val="1"/>
        <c:lblAlgn val="ctr"/>
        <c:lblOffset val="100"/>
        <c:noMultiLvlLbl val="0"/>
      </c:catAx>
      <c:valAx>
        <c:axId val="174555136"/>
        <c:scaling>
          <c:orientation val="minMax"/>
          <c:max val="208000"/>
          <c:min val="19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4545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8459140983247164"/>
          <c:h val="0.675553487887730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cat>
            <c:strRef>
              <c:f>'8.5'!$A$7:$A$18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'8.5'!$C$7:$C$18</c:f>
              <c:numCache>
                <c:formatCode>#,##0</c:formatCode>
                <c:ptCount val="12"/>
                <c:pt idx="0">
                  <c:v>412719.74500237382</c:v>
                </c:pt>
                <c:pt idx="1">
                  <c:v>374061.88701151591</c:v>
                </c:pt>
                <c:pt idx="2">
                  <c:v>324119.59476489719</c:v>
                </c:pt>
                <c:pt idx="3">
                  <c:v>239896.04100450664</c:v>
                </c:pt>
                <c:pt idx="4">
                  <c:v>132436.73955407066</c:v>
                </c:pt>
                <c:pt idx="5">
                  <c:v>40693.545324746803</c:v>
                </c:pt>
                <c:pt idx="6">
                  <c:v>36203.732728227093</c:v>
                </c:pt>
                <c:pt idx="7">
                  <c:v>45034.180517482411</c:v>
                </c:pt>
                <c:pt idx="8">
                  <c:v>64030.502968251094</c:v>
                </c:pt>
                <c:pt idx="9">
                  <c:v>186718.79457586858</c:v>
                </c:pt>
                <c:pt idx="10">
                  <c:v>282292.32034861651</c:v>
                </c:pt>
                <c:pt idx="11">
                  <c:v>380508.73159680999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B-47C6-BC8C-10612B0D9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4866816"/>
        <c:axId val="174868352"/>
      </c:barChart>
      <c:catAx>
        <c:axId val="174866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4868352"/>
        <c:crosses val="autoZero"/>
        <c:auto val="1"/>
        <c:lblAlgn val="ctr"/>
        <c:lblOffset val="100"/>
        <c:noMultiLvlLbl val="0"/>
      </c:catAx>
      <c:valAx>
        <c:axId val="1748683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4866816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1543025786627"/>
          <c:y val="8.1143258255508763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'8.5'!$L$14</c:f>
              <c:strCache>
                <c:ptCount val="1"/>
                <c:pt idx="0">
                  <c:v>Celková spotřeba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'8.5'!$K$15:$K$24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'8.5'!$L$15:$L$24</c:f>
              <c:numCache>
                <c:formatCode>0</c:formatCode>
                <c:ptCount val="10"/>
                <c:pt idx="0">
                  <c:v>2468975.0847144169</c:v>
                </c:pt>
                <c:pt idx="1">
                  <c:v>2473738.6571432869</c:v>
                </c:pt>
                <c:pt idx="2">
                  <c:v>1999119.7194391894</c:v>
                </c:pt>
                <c:pt idx="3">
                  <c:v>2171135.5106019503</c:v>
                </c:pt>
                <c:pt idx="4">
                  <c:v>2368461.0261057094</c:v>
                </c:pt>
                <c:pt idx="5">
                  <c:v>2427268.7824260001</c:v>
                </c:pt>
                <c:pt idx="6">
                  <c:v>2275641.6101114</c:v>
                </c:pt>
                <c:pt idx="7">
                  <c:v>2173234.605044093</c:v>
                </c:pt>
                <c:pt idx="8">
                  <c:v>2245541.6331866197</c:v>
                </c:pt>
                <c:pt idx="9">
                  <c:v>2518715.8153973664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4-445E-8065-D67778397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4880256"/>
        <c:axId val="174881792"/>
      </c:barChart>
      <c:catAx>
        <c:axId val="17488025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4881792"/>
        <c:crosses val="autoZero"/>
        <c:auto val="1"/>
        <c:lblAlgn val="ctr"/>
        <c:lblOffset val="100"/>
        <c:noMultiLvlLbl val="0"/>
      </c:catAx>
      <c:valAx>
        <c:axId val="174881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4880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'8.5'!$L$26</c:f>
              <c:strCache>
                <c:ptCount val="1"/>
                <c:pt idx="0">
                  <c:v>Počet zákazníků ke konci období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'8.5'!$K$27:$K$36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'8.5'!$L$27:$L$36</c:f>
              <c:numCache>
                <c:formatCode>#,##0</c:formatCode>
                <c:ptCount val="10"/>
                <c:pt idx="0">
                  <c:v>2656685.1</c:v>
                </c:pt>
                <c:pt idx="1">
                  <c:v>2650488</c:v>
                </c:pt>
                <c:pt idx="2">
                  <c:v>2642898</c:v>
                </c:pt>
                <c:pt idx="3">
                  <c:v>2636189</c:v>
                </c:pt>
                <c:pt idx="4">
                  <c:v>2632037</c:v>
                </c:pt>
                <c:pt idx="5">
                  <c:v>2632599</c:v>
                </c:pt>
                <c:pt idx="6">
                  <c:v>2626417</c:v>
                </c:pt>
                <c:pt idx="7">
                  <c:v>2619793</c:v>
                </c:pt>
                <c:pt idx="8">
                  <c:v>2614120</c:v>
                </c:pt>
                <c:pt idx="9">
                  <c:v>2604725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8-4FAA-AFAF-9204376A8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983808"/>
        <c:axId val="174985600"/>
      </c:lineChart>
      <c:catAx>
        <c:axId val="17498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985600"/>
        <c:crosses val="autoZero"/>
        <c:auto val="1"/>
        <c:lblAlgn val="ctr"/>
        <c:lblOffset val="100"/>
        <c:noMultiLvlLbl val="0"/>
      </c:catAx>
      <c:valAx>
        <c:axId val="174985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49838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59570308931801E-2"/>
          <c:y val="6.1525795326334967E-2"/>
          <c:w val="0.91040429691068203"/>
          <c:h val="0.656609086893735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cat>
            <c:strRef>
              <c:f>'8.6'!$A$7:$A$18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'8.6'!$C$7:$C$18</c:f>
              <c:numCache>
                <c:formatCode>#,##0</c:formatCode>
                <c:ptCount val="12"/>
                <c:pt idx="0">
                  <c:v>8215.1612577951655</c:v>
                </c:pt>
                <c:pt idx="1">
                  <c:v>7504.8014042037157</c:v>
                </c:pt>
                <c:pt idx="2">
                  <c:v>7894.7203904797161</c:v>
                </c:pt>
                <c:pt idx="3">
                  <c:v>7839.4666892475234</c:v>
                </c:pt>
                <c:pt idx="4">
                  <c:v>8342.3015703725268</c:v>
                </c:pt>
                <c:pt idx="5">
                  <c:v>8543.0276968642884</c:v>
                </c:pt>
                <c:pt idx="6">
                  <c:v>8081.4205855741156</c:v>
                </c:pt>
                <c:pt idx="7">
                  <c:v>8296.2828335522536</c:v>
                </c:pt>
                <c:pt idx="8">
                  <c:v>8424.6713131063352</c:v>
                </c:pt>
                <c:pt idx="9">
                  <c:v>8676.7522554538791</c:v>
                </c:pt>
                <c:pt idx="10">
                  <c:v>8669.9785383504804</c:v>
                </c:pt>
                <c:pt idx="11">
                  <c:v>8527.4132560700473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A-4284-AF8D-A836BADAE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5059712"/>
        <c:axId val="175061248"/>
      </c:barChart>
      <c:catAx>
        <c:axId val="17505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5061248"/>
        <c:crosses val="autoZero"/>
        <c:auto val="1"/>
        <c:lblAlgn val="ctr"/>
        <c:lblOffset val="100"/>
        <c:noMultiLvlLbl val="0"/>
      </c:catAx>
      <c:valAx>
        <c:axId val="1750612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5059712"/>
        <c:crosses val="autoZero"/>
        <c:crossBetween val="between"/>
        <c:majorUnit val="500"/>
        <c:minorUnit val="1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7225753407332"/>
          <c:y val="3.4220973350575376E-2"/>
          <c:w val="0.89492774246592666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'8.6'!$L$14</c:f>
              <c:strCache>
                <c:ptCount val="1"/>
                <c:pt idx="0">
                  <c:v>Celková dodávka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'8.6'!$K$15:$K$24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'8.6'!$L$15:$L$24</c:f>
              <c:numCache>
                <c:formatCode>0</c:formatCode>
                <c:ptCount val="10"/>
                <c:pt idx="0">
                  <c:v>15242</c:v>
                </c:pt>
                <c:pt idx="1">
                  <c:v>21952</c:v>
                </c:pt>
                <c:pt idx="2">
                  <c:v>29912</c:v>
                </c:pt>
                <c:pt idx="3">
                  <c:v>43589</c:v>
                </c:pt>
                <c:pt idx="4">
                  <c:v>59346</c:v>
                </c:pt>
                <c:pt idx="5">
                  <c:v>62917.251701243251</c:v>
                </c:pt>
                <c:pt idx="6">
                  <c:v>72655.081130820108</c:v>
                </c:pt>
                <c:pt idx="7">
                  <c:v>84282.357647964105</c:v>
                </c:pt>
                <c:pt idx="8">
                  <c:v>87655.479339502286</c:v>
                </c:pt>
                <c:pt idx="9">
                  <c:v>99015.99779107004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0-4C9E-AB52-D00E47317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5105920"/>
        <c:axId val="175107456"/>
      </c:barChart>
      <c:catAx>
        <c:axId val="175105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5107456"/>
        <c:crosses val="autoZero"/>
        <c:auto val="1"/>
        <c:lblAlgn val="ctr"/>
        <c:lblOffset val="100"/>
        <c:noMultiLvlLbl val="0"/>
      </c:catAx>
      <c:valAx>
        <c:axId val="175107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5105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7826086956521"/>
          <c:y val="3.5116279069767442E-2"/>
          <c:w val="0.893399758454106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'8.6'!$L$26</c:f>
              <c:strCache>
                <c:ptCount val="1"/>
                <c:pt idx="0">
                  <c:v>Počet stanic
CNG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'8.6'!$K$27:$K$36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'8.6'!$L$27:$L$36</c:f>
              <c:numCache>
                <c:formatCode>#,##0</c:formatCode>
                <c:ptCount val="10"/>
                <c:pt idx="0">
                  <c:v>45</c:v>
                </c:pt>
                <c:pt idx="1">
                  <c:v>50</c:v>
                </c:pt>
                <c:pt idx="2">
                  <c:v>75</c:v>
                </c:pt>
                <c:pt idx="3">
                  <c:v>108</c:v>
                </c:pt>
                <c:pt idx="4">
                  <c:v>143</c:v>
                </c:pt>
                <c:pt idx="5">
                  <c:v>196</c:v>
                </c:pt>
                <c:pt idx="6">
                  <c:v>222</c:v>
                </c:pt>
                <c:pt idx="7">
                  <c:v>238</c:v>
                </c:pt>
                <c:pt idx="8">
                  <c:v>255</c:v>
                </c:pt>
                <c:pt idx="9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8-4C46-BDF5-28CF021F8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389696"/>
        <c:axId val="175399680"/>
      </c:lineChart>
      <c:catAx>
        <c:axId val="17538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5399680"/>
        <c:crosses val="autoZero"/>
        <c:auto val="1"/>
        <c:lblAlgn val="ctr"/>
        <c:lblOffset val="100"/>
        <c:noMultiLvlLbl val="0"/>
      </c:catAx>
      <c:valAx>
        <c:axId val="175399680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5389696"/>
        <c:crosses val="autoZero"/>
        <c:crossBetween val="between"/>
        <c:majorUnit val="50"/>
        <c:min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cat>
            <c:strRef>
              <c:f>'8.7'!$A$7:$A$18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'8.7'!$G$7:$G$18</c:f>
              <c:numCache>
                <c:formatCode>#,##0</c:formatCode>
                <c:ptCount val="12"/>
                <c:pt idx="0">
                  <c:v>132332.64313367379</c:v>
                </c:pt>
                <c:pt idx="1">
                  <c:v>117825.77579846895</c:v>
                </c:pt>
                <c:pt idx="2">
                  <c:v>143003.17731905141</c:v>
                </c:pt>
                <c:pt idx="3">
                  <c:v>135241.51284110261</c:v>
                </c:pt>
                <c:pt idx="4">
                  <c:v>65457.15253658071</c:v>
                </c:pt>
                <c:pt idx="5">
                  <c:v>108364.93391390846</c:v>
                </c:pt>
                <c:pt idx="6">
                  <c:v>96963.584401566171</c:v>
                </c:pt>
                <c:pt idx="7">
                  <c:v>56129.416254069532</c:v>
                </c:pt>
                <c:pt idx="8">
                  <c:v>69024.330164873318</c:v>
                </c:pt>
                <c:pt idx="9">
                  <c:v>68506.254176003989</c:v>
                </c:pt>
                <c:pt idx="10">
                  <c:v>116575.71500187863</c:v>
                </c:pt>
                <c:pt idx="11">
                  <c:v>114408.81801898165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F-4989-8BF2-427FD76FB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0787584"/>
        <c:axId val="170789120"/>
      </c:barChart>
      <c:catAx>
        <c:axId val="170787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0789120"/>
        <c:crosses val="autoZero"/>
        <c:auto val="1"/>
        <c:lblAlgn val="ctr"/>
        <c:lblOffset val="100"/>
        <c:noMultiLvlLbl val="0"/>
      </c:catAx>
      <c:valAx>
        <c:axId val="1707891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0787584"/>
        <c:crosses val="autoZero"/>
        <c:crossBetween val="between"/>
        <c:minorUnit val="1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'8.7'!$N$14</c:f>
              <c:strCache>
                <c:ptCount val="1"/>
                <c:pt idx="0">
                  <c:v>Celkem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'8.7'!$M$15:$M$24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'8.7'!$N$15:$N$24</c:f>
              <c:numCache>
                <c:formatCode>0</c:formatCode>
                <c:ptCount val="10"/>
                <c:pt idx="0">
                  <c:v>177206.47633018694</c:v>
                </c:pt>
                <c:pt idx="1">
                  <c:v>274600</c:v>
                </c:pt>
                <c:pt idx="2">
                  <c:v>204448</c:v>
                </c:pt>
                <c:pt idx="3">
                  <c:v>305150.24811913917</c:v>
                </c:pt>
                <c:pt idx="4">
                  <c:v>561179.23963635962</c:v>
                </c:pt>
                <c:pt idx="5">
                  <c:v>533902.91369931761</c:v>
                </c:pt>
                <c:pt idx="6">
                  <c:v>543760.89742198202</c:v>
                </c:pt>
                <c:pt idx="7">
                  <c:v>897735.19673649466</c:v>
                </c:pt>
                <c:pt idx="8">
                  <c:v>1116799.5023423922</c:v>
                </c:pt>
                <c:pt idx="9">
                  <c:v>1223833.3135601592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0-4B33-8C05-7172225E1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0813312"/>
        <c:axId val="170814848"/>
      </c:barChart>
      <c:catAx>
        <c:axId val="1708133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0814848"/>
        <c:crosses val="autoZero"/>
        <c:auto val="1"/>
        <c:lblAlgn val="ctr"/>
        <c:lblOffset val="100"/>
        <c:noMultiLvlLbl val="0"/>
      </c:catAx>
      <c:valAx>
        <c:axId val="1708148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08133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4753383099839"/>
          <c:y val="2.164476896783251E-2"/>
          <c:w val="0.87845246616900163"/>
          <c:h val="0.7883553073307697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'3.4'!$D$18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216-4DD1-BEC1-9E487B037BC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216-4DD1-BEC1-9E487B037BCE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'3.4'!$B$19:$B$28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'3.4'!$D$19:$D$28</c:f>
              <c:numCache>
                <c:formatCode>#\ ##0.0</c:formatCode>
                <c:ptCount val="10"/>
                <c:pt idx="0">
                  <c:v>39738.238299999997</c:v>
                </c:pt>
                <c:pt idx="1">
                  <c:v>43548.725329086417</c:v>
                </c:pt>
                <c:pt idx="2">
                  <c:v>36540.743128613038</c:v>
                </c:pt>
                <c:pt idx="3">
                  <c:v>35681.669776242663</c:v>
                </c:pt>
                <c:pt idx="4">
                  <c:v>33974.656483077597</c:v>
                </c:pt>
                <c:pt idx="5">
                  <c:v>35009.191902951701</c:v>
                </c:pt>
                <c:pt idx="6">
                  <c:v>39769.765428846957</c:v>
                </c:pt>
                <c:pt idx="7">
                  <c:v>36127.13677866853</c:v>
                </c:pt>
                <c:pt idx="8">
                  <c:v>43481.570748310362</c:v>
                </c:pt>
                <c:pt idx="9">
                  <c:v>45652.259324474602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16-4DD1-BEC1-9E487B037BCE}"/>
            </c:ext>
          </c:extLst>
        </c:ser>
        <c:ser>
          <c:idx val="2"/>
          <c:order val="2"/>
          <c:tx>
            <c:strRef>
              <c:f>'3.4'!$E$18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216-4DD1-BEC1-9E487B037BCE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'3.4'!$B$19:$B$28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'3.4'!$E$19:$E$28</c:f>
              <c:numCache>
                <c:formatCode>General</c:formatCode>
                <c:ptCount val="10"/>
                <c:pt idx="0">
                  <c:v>-32274.464199999995</c:v>
                </c:pt>
                <c:pt idx="1">
                  <c:v>-35077.457964368274</c:v>
                </c:pt>
                <c:pt idx="2">
                  <c:v>-29291.406111090015</c:v>
                </c:pt>
                <c:pt idx="3">
                  <c:v>-28207.871117914867</c:v>
                </c:pt>
                <c:pt idx="4">
                  <c:v>-25851.579346631457</c:v>
                </c:pt>
                <c:pt idx="5">
                  <c:v>-26120.117308684228</c:v>
                </c:pt>
                <c:pt idx="6">
                  <c:v>-31761.774558777062</c:v>
                </c:pt>
                <c:pt idx="7">
                  <c:v>-26593.943319249553</c:v>
                </c:pt>
                <c:pt idx="8">
                  <c:v>-35891.603370085293</c:v>
                </c:pt>
                <c:pt idx="9">
                  <c:v>-36933.36233226367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16-4DD1-BEC1-9E487B037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539200"/>
        <c:axId val="161540736"/>
      </c:barChart>
      <c:lineChart>
        <c:grouping val="standard"/>
        <c:varyColors val="0"/>
        <c:ser>
          <c:idx val="0"/>
          <c:order val="0"/>
          <c:tx>
            <c:strRef>
              <c:f>'3.4'!$C$18</c:f>
              <c:strCache>
                <c:ptCount val="1"/>
                <c:pt idx="0">
                  <c:v>saldo 
do/z ČR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'3.4'!$B$19:$B$28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'3.4'!$C$19:$C$28</c:f>
              <c:numCache>
                <c:formatCode>#\ ##0.0</c:formatCode>
                <c:ptCount val="10"/>
                <c:pt idx="0">
                  <c:v>7463.7741000000024</c:v>
                </c:pt>
                <c:pt idx="1">
                  <c:v>8471.2673647181437</c:v>
                </c:pt>
                <c:pt idx="2">
                  <c:v>7249.337017523023</c:v>
                </c:pt>
                <c:pt idx="3">
                  <c:v>7473.7986583277998</c:v>
                </c:pt>
                <c:pt idx="4">
                  <c:v>8123.0771364461389</c:v>
                </c:pt>
                <c:pt idx="5">
                  <c:v>8889.0745942674657</c:v>
                </c:pt>
                <c:pt idx="6">
                  <c:v>8007.990870069887</c:v>
                </c:pt>
                <c:pt idx="7">
                  <c:v>9533.1934594189806</c:v>
                </c:pt>
                <c:pt idx="8">
                  <c:v>7589.967378225062</c:v>
                </c:pt>
                <c:pt idx="9">
                  <c:v>8718.89699221093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16-4DD1-BEC1-9E487B037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39200"/>
        <c:axId val="161540736"/>
      </c:lineChart>
      <c:catAx>
        <c:axId val="1615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1540736"/>
        <c:crossesAt val="-40000"/>
        <c:auto val="1"/>
        <c:lblAlgn val="ctr"/>
        <c:lblOffset val="100"/>
        <c:noMultiLvlLbl val="0"/>
      </c:catAx>
      <c:valAx>
        <c:axId val="161540736"/>
        <c:scaling>
          <c:orientation val="minMax"/>
          <c:max val="5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539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691595368760546E-3"/>
          <c:y val="0.8852171458218886"/>
          <c:w val="0.48952517298973991"/>
          <c:h val="0.1147828541781114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23178220764632"/>
          <c:y val="3.5116279069767442E-2"/>
          <c:w val="0.85379292799532502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'8.7'!$N$26</c:f>
              <c:strCache>
                <c:ptCount val="1"/>
                <c:pt idx="0">
                  <c:v>#ODKAZ!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'8.7'!$M$27:$M$36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'8.7'!$N$27:$N$36</c:f>
              <c:numCache>
                <c:formatCode>#,##0</c:formatCode>
                <c:ptCount val="10"/>
                <c:pt idx="0">
                  <c:v>443</c:v>
                </c:pt>
                <c:pt idx="1">
                  <c:v>496</c:v>
                </c:pt>
                <c:pt idx="2">
                  <c:v>533</c:v>
                </c:pt>
                <c:pt idx="3">
                  <c:v>597</c:v>
                </c:pt>
                <c:pt idx="4">
                  <c:v>625</c:v>
                </c:pt>
                <c:pt idx="5">
                  <c:v>681</c:v>
                </c:pt>
                <c:pt idx="6">
                  <c:v>688</c:v>
                </c:pt>
                <c:pt idx="7">
                  <c:v>729</c:v>
                </c:pt>
                <c:pt idx="8">
                  <c:v>794</c:v>
                </c:pt>
                <c:pt idx="9">
                  <c:v>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BDF-81EF-0E5B0DC5F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822656"/>
        <c:axId val="174994176"/>
      </c:lineChart>
      <c:catAx>
        <c:axId val="1708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994176"/>
        <c:crosses val="autoZero"/>
        <c:auto val="1"/>
        <c:lblAlgn val="ctr"/>
        <c:lblOffset val="100"/>
        <c:noMultiLvlLbl val="0"/>
      </c:catAx>
      <c:valAx>
        <c:axId val="174994176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0822656"/>
        <c:crosses val="autoZero"/>
        <c:crossBetween val="between"/>
        <c:majorUnit val="1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8886646389418"/>
          <c:y val="0.12648544728087333"/>
          <c:w val="0.79557766470526925"/>
          <c:h val="0.73967133089255566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068-4785-9EAB-58B2916C008D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68-4785-9EAB-58B2916C008D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068-4785-9EAB-58B2916C008D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068-4785-9EAB-58B2916C008D}"/>
              </c:ext>
            </c:extLst>
          </c:dPt>
          <c:dPt>
            <c:idx val="4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068-4785-9EAB-58B2916C008D}"/>
              </c:ext>
            </c:extLst>
          </c:dPt>
          <c:dLbls>
            <c:dLbl>
              <c:idx val="0"/>
              <c:layout>
                <c:manualLayout>
                  <c:x val="0.14631030742608278"/>
                  <c:y val="-5.520169851380042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68-4785-9EAB-58B2916C008D}"/>
                </c:ext>
              </c:extLst>
            </c:dLbl>
            <c:dLbl>
              <c:idx val="1"/>
              <c:layout>
                <c:manualLayout>
                  <c:x val="-0.101181681942754"/>
                  <c:y val="0.1775007105003594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68-4785-9EAB-58B2916C008D}"/>
                </c:ext>
              </c:extLst>
            </c:dLbl>
            <c:dLbl>
              <c:idx val="2"/>
              <c:layout>
                <c:manualLayout>
                  <c:x val="-0.13880126182965299"/>
                  <c:y val="0.1698513800424628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68-4785-9EAB-58B2916C008D}"/>
                </c:ext>
              </c:extLst>
            </c:dLbl>
            <c:dLbl>
              <c:idx val="3"/>
              <c:layout>
                <c:manualLayout>
                  <c:x val="-0.1583587934788909"/>
                  <c:y val="-0.12738853503184716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68-4785-9EAB-58B2916C008D}"/>
                </c:ext>
              </c:extLst>
            </c:dLbl>
            <c:dLbl>
              <c:idx val="4"/>
              <c:layout>
                <c:manualLayout>
                  <c:x val="6.7549781829321809E-2"/>
                  <c:y val="-0.16560509554140126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68-4785-9EAB-58B2916C008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'8.9'!$C$4:$G$4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'8.9'!$C$5:$G$5</c:f>
              <c:numCache>
                <c:formatCode>#,##0</c:formatCode>
                <c:ptCount val="5"/>
                <c:pt idx="0">
                  <c:v>4565694.3918051599</c:v>
                </c:pt>
                <c:pt idx="1">
                  <c:v>913967.04959776311</c:v>
                </c:pt>
                <c:pt idx="2">
                  <c:v>1309687.2651824956</c:v>
                </c:pt>
                <c:pt idx="3">
                  <c:v>2518715.8153973664</c:v>
                </c:pt>
                <c:pt idx="4">
                  <c:v>125669.72381950567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068-4785-9EAB-58B2916C0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57357310534205E-2"/>
          <c:y val="0.14685825099887995"/>
          <c:w val="0.83889896434425837"/>
          <c:h val="0.7804476988147182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36-486C-894F-E618C9049FA6}"/>
              </c:ext>
            </c:extLst>
          </c:dPt>
          <c:dPt>
            <c:idx val="1"/>
            <c:bubble3D val="0"/>
            <c:spPr>
              <a:solidFill>
                <a:srgbClr val="F0948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36-486C-894F-E618C9049FA6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36-486C-894F-E618C9049FA6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36-486C-894F-E618C9049FA6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36-486C-894F-E618C9049F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536-486C-894F-E618C9049FA6}"/>
              </c:ext>
            </c:extLst>
          </c:dPt>
          <c:dLbls>
            <c:dLbl>
              <c:idx val="0"/>
              <c:layout>
                <c:manualLayout>
                  <c:x val="-0.16314737930485965"/>
                  <c:y val="3.397027600849256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36-486C-894F-E618C9049FA6}"/>
                </c:ext>
              </c:extLst>
            </c:dLbl>
            <c:dLbl>
              <c:idx val="1"/>
              <c:layout>
                <c:manualLayout>
                  <c:x val="-0.21868365180467092"/>
                  <c:y val="-0.131634819532908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36-486C-894F-E618C9049FA6}"/>
                </c:ext>
              </c:extLst>
            </c:dLbl>
            <c:dLbl>
              <c:idx val="2"/>
              <c:layout>
                <c:manualLayout>
                  <c:x val="0.13163481953290854"/>
                  <c:y val="-0.2335456475583864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36-486C-894F-E618C9049FA6}"/>
                </c:ext>
              </c:extLst>
            </c:dLbl>
            <c:dLbl>
              <c:idx val="3"/>
              <c:layout>
                <c:manualLayout>
                  <c:x val="0.20169777885049003"/>
                  <c:y val="-0.2434163428232866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36-486C-894F-E618C9049FA6}"/>
                </c:ext>
              </c:extLst>
            </c:dLbl>
            <c:dLbl>
              <c:idx val="4"/>
              <c:layout>
                <c:manualLayout>
                  <c:x val="0.21231161280466285"/>
                  <c:y val="-3.2640453650858527E-2"/>
                </c:manualLayout>
              </c:layout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36-486C-894F-E618C9049FA6}"/>
                </c:ext>
              </c:extLst>
            </c:dLbl>
            <c:dLbl>
              <c:idx val="5"/>
              <c:layout>
                <c:manualLayout>
                  <c:x val="0.21018466733904329"/>
                  <c:y val="0.1822276815391956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36-486C-894F-E618C9049FA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'8.9'!$B$30:$G$30</c:f>
              <c:strCache>
                <c:ptCount val="6"/>
                <c:pt idx="0">
                  <c:v>POD</c:v>
                </c:pt>
                <c:pt idx="1">
                  <c:v>DOM</c:v>
                </c:pt>
                <c:pt idx="2">
                  <c:v>VEL</c:v>
                </c:pt>
                <c:pt idx="3">
                  <c:v>CNG</c:v>
                </c:pt>
                <c:pt idx="4">
                  <c:v>LNG</c:v>
                </c:pt>
                <c:pt idx="5">
                  <c:v>OP</c:v>
                </c:pt>
              </c:strCache>
            </c:strRef>
          </c:cat>
          <c:val>
            <c:numRef>
              <c:f>'8.9'!$B$31:$G$31</c:f>
              <c:numCache>
                <c:formatCode>#,##0</c:formatCode>
                <c:ptCount val="6"/>
                <c:pt idx="0">
                  <c:v>5465508.6452341871</c:v>
                </c:pt>
                <c:pt idx="1">
                  <c:v>2518715.8153973664</c:v>
                </c:pt>
                <c:pt idx="2">
                  <c:v>1223833.3135601592</c:v>
                </c:pt>
                <c:pt idx="3">
                  <c:v>99015.99779107004</c:v>
                </c:pt>
                <c:pt idx="4">
                  <c:v>990.74999999999989</c:v>
                </c:pt>
                <c:pt idx="5">
                  <c:v>125669.72381950567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536-486C-894F-E618C9049FA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9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809985200448"/>
          <c:y val="0.27150854791799672"/>
          <c:w val="0.64239376619978572"/>
          <c:h val="0.58671263389373629"/>
        </c:manualLayout>
      </c:layout>
      <c:doughnutChart>
        <c:varyColors val="1"/>
        <c:ser>
          <c:idx val="0"/>
          <c:order val="0"/>
          <c:spPr>
            <a:solidFill>
              <a:schemeClr val="tx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8DB-4C31-B80A-D26EB3B8994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8DB-4C31-B80A-D26EB3B8994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08DB-4C31-B80A-D26EB3B89944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08DB-4C31-B80A-D26EB3B89944}"/>
              </c:ext>
            </c:extLst>
          </c:dPt>
          <c:dLbls>
            <c:dLbl>
              <c:idx val="0"/>
              <c:layout>
                <c:manualLayout>
                  <c:x val="0.2301508573110605"/>
                  <c:y val="-0.207304364732186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DB-4C31-B80A-D26EB3B89944}"/>
                </c:ext>
              </c:extLst>
            </c:dLbl>
            <c:dLbl>
              <c:idx val="1"/>
              <c:layout>
                <c:manualLayout>
                  <c:x val="-0.27574394322205054"/>
                  <c:y val="0.135802469135802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DB-4C31-B80A-D26EB3B89944}"/>
                </c:ext>
              </c:extLst>
            </c:dLbl>
            <c:dLbl>
              <c:idx val="2"/>
              <c:layout>
                <c:manualLayout>
                  <c:x val="-0.18765701016344918"/>
                  <c:y val="-0.213238067463789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DB-4C31-B80A-D26EB3B89944}"/>
                </c:ext>
              </c:extLst>
            </c:dLbl>
            <c:dLbl>
              <c:idx val="3"/>
              <c:layout>
                <c:manualLayout>
                  <c:x val="-2.4519832217234527E-2"/>
                  <c:y val="-0.2415038397978030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DB-4C31-B80A-D26EB3B8994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  <a:latin typeface="+mn-lt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'9.2'!$D$29:$D$32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'9.2'!$E$29:$E$32</c:f>
              <c:numCache>
                <c:formatCode>#\ ##0.0</c:formatCode>
                <c:ptCount val="4"/>
                <c:pt idx="0">
                  <c:v>916.0952491934213</c:v>
                </c:pt>
                <c:pt idx="1">
                  <c:v>7604.2962797088685</c:v>
                </c:pt>
                <c:pt idx="2">
                  <c:v>352.24973195000013</c:v>
                </c:pt>
                <c:pt idx="3">
                  <c:v>561.09298494999996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DB-4C31-B80A-D26EB3B89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74778152730907"/>
          <c:y val="2.8097360471450502E-2"/>
          <c:w val="0.72458005249343815"/>
          <c:h val="0.818086960828009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117-483B-83F8-7C4C4204AFF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117-483B-83F8-7C4C4204AFF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117-483B-83F8-7C4C4204AFF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117-483B-83F8-7C4C4204AFF4}"/>
              </c:ext>
            </c:extLst>
          </c:dPt>
          <c:cat>
            <c:strRef>
              <c:f>'9.2'!$D$29:$D$32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'9.2'!$E$29:$E$32</c:f>
              <c:numCache>
                <c:formatCode>#\ ##0.0</c:formatCode>
                <c:ptCount val="4"/>
                <c:pt idx="0">
                  <c:v>916.0952491934213</c:v>
                </c:pt>
                <c:pt idx="1">
                  <c:v>7604.2962797088685</c:v>
                </c:pt>
                <c:pt idx="2">
                  <c:v>352.24973195000013</c:v>
                </c:pt>
                <c:pt idx="3">
                  <c:v>561.09298494999996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17-483B-83F8-7C4C4204A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6456832"/>
        <c:axId val="176458368"/>
      </c:barChart>
      <c:catAx>
        <c:axId val="176456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6458368"/>
        <c:crosses val="autoZero"/>
        <c:auto val="1"/>
        <c:lblAlgn val="ctr"/>
        <c:lblOffset val="100"/>
        <c:noMultiLvlLbl val="0"/>
      </c:catAx>
      <c:valAx>
        <c:axId val="17645836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950693663292085E-3"/>
              <c:y val="0.3101592640725734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76456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6305243936425"/>
          <c:y val="2.4804922784001298E-2"/>
          <c:w val="0.87497846078171415"/>
          <c:h val="0.792279802234023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'9.3'!$D$49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'9.3'!$C$50:$C$60</c:f>
              <c:strCache>
                <c:ptCount val="11"/>
                <c:pt idx="0">
                  <c:v>A</c:v>
                </c:pt>
                <c:pt idx="1">
                  <c:v>A1</c:v>
                </c:pt>
                <c:pt idx="2">
                  <c:v>A2</c:v>
                </c:pt>
                <c:pt idx="3">
                  <c:v>B</c:v>
                </c:pt>
                <c:pt idx="4">
                  <c:v>C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G</c:v>
                </c:pt>
                <c:pt idx="9">
                  <c:v>M</c:v>
                </c:pt>
                <c:pt idx="10">
                  <c:v>Z</c:v>
                </c:pt>
              </c:strCache>
            </c:strRef>
          </c:cat>
          <c:val>
            <c:numRef>
              <c:f>'9.3'!$D$50:$D$60</c:f>
              <c:numCache>
                <c:formatCode>#,##0</c:formatCode>
                <c:ptCount val="11"/>
                <c:pt idx="0">
                  <c:v>786493.98462656001</c:v>
                </c:pt>
                <c:pt idx="1">
                  <c:v>12301.349</c:v>
                </c:pt>
                <c:pt idx="2">
                  <c:v>990.74999999999989</c:v>
                </c:pt>
                <c:pt idx="3">
                  <c:v>0</c:v>
                </c:pt>
                <c:pt idx="4">
                  <c:v>472884.09</c:v>
                </c:pt>
                <c:pt idx="5">
                  <c:v>77030.60312285168</c:v>
                </c:pt>
                <c:pt idx="6">
                  <c:v>10437</c:v>
                </c:pt>
                <c:pt idx="7">
                  <c:v>0</c:v>
                </c:pt>
                <c:pt idx="8">
                  <c:v>0</c:v>
                </c:pt>
                <c:pt idx="9">
                  <c:v>919.48900000000003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3-4BF5-883F-D1301C7D6AE3}"/>
            </c:ext>
          </c:extLst>
        </c:ser>
        <c:ser>
          <c:idx val="1"/>
          <c:order val="1"/>
          <c:tx>
            <c:strRef>
              <c:f>'9.3'!$E$49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'9.3'!$C$50:$C$60</c:f>
              <c:strCache>
                <c:ptCount val="11"/>
                <c:pt idx="0">
                  <c:v>A</c:v>
                </c:pt>
                <c:pt idx="1">
                  <c:v>A1</c:v>
                </c:pt>
                <c:pt idx="2">
                  <c:v>A2</c:v>
                </c:pt>
                <c:pt idx="3">
                  <c:v>B</c:v>
                </c:pt>
                <c:pt idx="4">
                  <c:v>C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G</c:v>
                </c:pt>
                <c:pt idx="9">
                  <c:v>M</c:v>
                </c:pt>
                <c:pt idx="10">
                  <c:v>Z</c:v>
                </c:pt>
              </c:strCache>
            </c:strRef>
          </c:cat>
          <c:val>
            <c:numRef>
              <c:f>'9.3'!$E$50:$E$60</c:f>
              <c:numCache>
                <c:formatCode>#,##0</c:formatCode>
                <c:ptCount val="11"/>
                <c:pt idx="0">
                  <c:v>606280.00906653609</c:v>
                </c:pt>
                <c:pt idx="1">
                  <c:v>12718.332999999999</c:v>
                </c:pt>
                <c:pt idx="2">
                  <c:v>682.67000000000007</c:v>
                </c:pt>
                <c:pt idx="3">
                  <c:v>0</c:v>
                </c:pt>
                <c:pt idx="4">
                  <c:v>420746.41000000003</c:v>
                </c:pt>
                <c:pt idx="5">
                  <c:v>74665.270812858042</c:v>
                </c:pt>
                <c:pt idx="6">
                  <c:v>1629.3</c:v>
                </c:pt>
                <c:pt idx="7">
                  <c:v>0</c:v>
                </c:pt>
                <c:pt idx="8">
                  <c:v>0</c:v>
                </c:pt>
                <c:pt idx="9">
                  <c:v>718.80799999999999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63-4BF5-883F-D1301C7D6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6599808"/>
        <c:axId val="176601344"/>
      </c:barChart>
      <c:catAx>
        <c:axId val="17659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cs-CZ"/>
          </a:p>
        </c:txPr>
        <c:crossAx val="176601344"/>
        <c:crosses val="autoZero"/>
        <c:auto val="1"/>
        <c:lblAlgn val="ctr"/>
        <c:lblOffset val="100"/>
        <c:noMultiLvlLbl val="0"/>
      </c:catAx>
      <c:valAx>
        <c:axId val="17660134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65998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6972622947678986E-3"/>
          <c:y val="0.8942938818694175"/>
          <c:w val="0.14877529359924901"/>
          <c:h val="8.908249364266834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 b="1">
                <a:solidFill>
                  <a:schemeClr val="tx2"/>
                </a:solidFill>
              </a:defRPr>
            </a:pPr>
            <a:r>
              <a:rPr lang="en-US" sz="1000" b="1">
                <a:solidFill>
                  <a:schemeClr val="tx2"/>
                </a:solidFill>
              </a:rPr>
              <a:t>Délky plynovodů</a:t>
            </a:r>
            <a:r>
              <a:rPr lang="cs-CZ" sz="1000" b="1">
                <a:solidFill>
                  <a:schemeClr val="tx2"/>
                </a:solidFill>
              </a:rPr>
              <a:t> PDS a PPS</a:t>
            </a:r>
            <a:endParaRPr lang="en-US" sz="1000" b="1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3.581169522864339E-3"/>
          <c:y val="9.535808023997000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02186181362929"/>
          <c:y val="0.13167368364668702"/>
          <c:w val="0.84397813818637069"/>
          <c:h val="0.588068777117146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'9.4'!$C$31</c:f>
              <c:strCache>
                <c:ptCount val="1"/>
                <c:pt idx="0">
                  <c:v>VTL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'9.4'!$B$32:$B$35</c:f>
              <c:strCache>
                <c:ptCount val="4"/>
                <c:pt idx="0">
                  <c:v>Pražská plynárenská Distribuce, a.s.</c:v>
                </c:pt>
                <c:pt idx="1">
                  <c:v>GasNet, s.r.o.</c:v>
                </c:pt>
                <c:pt idx="2">
                  <c:v>EG.D, a.s.</c:v>
                </c:pt>
                <c:pt idx="3">
                  <c:v>LDS</c:v>
                </c:pt>
              </c:strCache>
            </c:strRef>
          </c:cat>
          <c:val>
            <c:numRef>
              <c:f>'9.4'!$C$32:$C$35</c:f>
              <c:numCache>
                <c:formatCode>0.0</c:formatCode>
                <c:ptCount val="4"/>
                <c:pt idx="0">
                  <c:v>371.87904609598007</c:v>
                </c:pt>
                <c:pt idx="1">
                  <c:v>11121.523979799998</c:v>
                </c:pt>
                <c:pt idx="2">
                  <c:v>1240.19469</c:v>
                </c:pt>
                <c:pt idx="3">
                  <c:v>43.816400000000002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9-4715-B65C-01AEEA33B2BE}"/>
            </c:ext>
          </c:extLst>
        </c:ser>
        <c:ser>
          <c:idx val="1"/>
          <c:order val="1"/>
          <c:tx>
            <c:strRef>
              <c:f>'9.4'!$D$31</c:f>
              <c:strCache>
                <c:ptCount val="1"/>
                <c:pt idx="0">
                  <c:v>STL 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'9.4'!$B$32:$B$35</c:f>
              <c:strCache>
                <c:ptCount val="4"/>
                <c:pt idx="0">
                  <c:v>Pražská plynárenská Distribuce, a.s.</c:v>
                </c:pt>
                <c:pt idx="1">
                  <c:v>GasNet, s.r.o.</c:v>
                </c:pt>
                <c:pt idx="2">
                  <c:v>EG.D, a.s.</c:v>
                </c:pt>
                <c:pt idx="3">
                  <c:v>LDS</c:v>
                </c:pt>
              </c:strCache>
            </c:strRef>
          </c:cat>
          <c:val>
            <c:numRef>
              <c:f>'9.4'!$D$32:$D$35</c:f>
              <c:numCache>
                <c:formatCode>0.0</c:formatCode>
                <c:ptCount val="4"/>
                <c:pt idx="0">
                  <c:v>3015.1923533368758</c:v>
                </c:pt>
                <c:pt idx="1">
                  <c:v>42028.1352052</c:v>
                </c:pt>
                <c:pt idx="2">
                  <c:v>2984.5500500000035</c:v>
                </c:pt>
                <c:pt idx="3">
                  <c:v>775.43532999999991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79-4715-B65C-01AEEA33B2BE}"/>
            </c:ext>
          </c:extLst>
        </c:ser>
        <c:ser>
          <c:idx val="2"/>
          <c:order val="2"/>
          <c:tx>
            <c:strRef>
              <c:f>'9.4'!$E$31</c:f>
              <c:strCache>
                <c:ptCount val="1"/>
                <c:pt idx="0">
                  <c:v>NTL 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'9.4'!$B$32:$B$35</c:f>
              <c:strCache>
                <c:ptCount val="4"/>
                <c:pt idx="0">
                  <c:v>Pražská plynárenská Distribuce, a.s.</c:v>
                </c:pt>
                <c:pt idx="1">
                  <c:v>GasNet, s.r.o.</c:v>
                </c:pt>
                <c:pt idx="2">
                  <c:v>EG.D, a.s.</c:v>
                </c:pt>
                <c:pt idx="3">
                  <c:v>LDS</c:v>
                </c:pt>
              </c:strCache>
            </c:strRef>
          </c:cat>
          <c:val>
            <c:numRef>
              <c:f>'9.4'!$E$32:$E$35</c:f>
              <c:numCache>
                <c:formatCode>0.0</c:formatCode>
                <c:ptCount val="4"/>
                <c:pt idx="0">
                  <c:v>1072.9167105226356</c:v>
                </c:pt>
                <c:pt idx="1">
                  <c:v>11899.165846200001</c:v>
                </c:pt>
                <c:pt idx="2">
                  <c:v>382.46089999999998</c:v>
                </c:pt>
                <c:pt idx="3">
                  <c:v>37.850499999999997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79-4715-B65C-01AEEA33B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482176"/>
        <c:axId val="176483712"/>
      </c:barChart>
      <c:catAx>
        <c:axId val="17648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6483712"/>
        <c:crosses val="autoZero"/>
        <c:auto val="1"/>
        <c:lblAlgn val="ctr"/>
        <c:lblOffset val="100"/>
        <c:noMultiLvlLbl val="0"/>
      </c:catAx>
      <c:valAx>
        <c:axId val="176483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délka  plynovodů (km)</a:t>
                </a:r>
              </a:p>
            </c:rich>
          </c:tx>
          <c:layout>
            <c:manualLayout>
              <c:xMode val="edge"/>
              <c:yMode val="edge"/>
              <c:x val="1.9215443544250973E-2"/>
              <c:y val="0.183945578231292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76482176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"/>
          <c:y val="0.91920767046976271"/>
          <c:w val="0.25135628110701297"/>
          <c:h val="8.079232953023729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cs-CZ" sz="1000" b="1">
                <a:solidFill>
                  <a:schemeClr val="tx2"/>
                </a:solidFill>
              </a:rPr>
              <a:t>Podíl délek  plynovodů jednotlivých tlakových úrovní na celkové délce plynovodů v ČR</a:t>
            </a:r>
            <a:endParaRPr lang="en-US" sz="1000" b="1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4.2361958276342215E-3"/>
          <c:y val="2.80314835929162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218882850911241"/>
          <c:y val="0.17074728824801449"/>
          <c:w val="0.40051335132404225"/>
          <c:h val="0.7229602193335026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D71E-4EF7-83C6-0505EB6DDE6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D71E-4EF7-83C6-0505EB6DDE65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5-D71E-4EF7-83C6-0505EB6DDE6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D71E-4EF7-83C6-0505EB6DDE65}"/>
              </c:ext>
            </c:extLst>
          </c:dPt>
          <c:dLbls>
            <c:dLbl>
              <c:idx val="0"/>
              <c:layout>
                <c:manualLayout>
                  <c:x val="-0.15017857580886504"/>
                  <c:y val="-0.116094970374585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1E-4EF7-83C6-0505EB6DDE65}"/>
                </c:ext>
              </c:extLst>
            </c:dLbl>
            <c:dLbl>
              <c:idx val="1"/>
              <c:layout>
                <c:manualLayout>
                  <c:x val="0.15943802585424485"/>
                  <c:y val="1.56207946880222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1E-4EF7-83C6-0505EB6DDE65}"/>
                </c:ext>
              </c:extLst>
            </c:dLbl>
            <c:dLbl>
              <c:idx val="2"/>
              <c:layout>
                <c:manualLayout>
                  <c:x val="-0.17572031299825835"/>
                  <c:y val="0.124062847963500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1E-4EF7-83C6-0505EB6DDE65}"/>
                </c:ext>
              </c:extLst>
            </c:dLbl>
            <c:dLbl>
              <c:idx val="3"/>
              <c:layout>
                <c:manualLayout>
                  <c:x val="-3.9825323558693093E-3"/>
                  <c:y val="2.27607414955333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1E-4EF7-83C6-0505EB6DDE6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'9.4'!$H$32:$J$32</c:f>
              <c:strCache>
                <c:ptCount val="3"/>
                <c:pt idx="0">
                  <c:v>VTL </c:v>
                </c:pt>
                <c:pt idx="1">
                  <c:v>STL </c:v>
                </c:pt>
                <c:pt idx="2">
                  <c:v>NTL </c:v>
                </c:pt>
              </c:strCache>
            </c:strRef>
          </c:cat>
          <c:val>
            <c:numRef>
              <c:f>'9.4'!$H$33:$J$33</c:f>
              <c:numCache>
                <c:formatCode>#,##0</c:formatCode>
                <c:ptCount val="3"/>
                <c:pt idx="0">
                  <c:v>16751.314115895981</c:v>
                </c:pt>
                <c:pt idx="1">
                  <c:v>48803.312938536881</c:v>
                </c:pt>
                <c:pt idx="2">
                  <c:v>13392.393956722637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1E-4EF7-83C6-0505EB6DD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11381531853979E-2"/>
          <c:y val="2.0972222222222222E-2"/>
          <c:w val="0.92217888822291372"/>
          <c:h val="0.848198900157058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'9.5'!$D$24</c:f>
              <c:strCache>
                <c:ptCount val="1"/>
                <c:pt idx="0">
                  <c:v>VTL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'9.5'!$C$25:$C$34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'9.5'!$D$25:$D$34</c:f>
              <c:numCache>
                <c:formatCode>#,##0</c:formatCode>
                <c:ptCount val="10"/>
                <c:pt idx="0">
                  <c:v>16838894.136511609</c:v>
                </c:pt>
                <c:pt idx="1">
                  <c:v>16831714.462801352</c:v>
                </c:pt>
                <c:pt idx="2">
                  <c:v>16807523.505418755</c:v>
                </c:pt>
                <c:pt idx="3">
                  <c:v>16720049.993142527</c:v>
                </c:pt>
                <c:pt idx="4">
                  <c:v>16699993.536903655</c:v>
                </c:pt>
                <c:pt idx="5">
                  <c:v>16722405.392079284</c:v>
                </c:pt>
                <c:pt idx="6">
                  <c:v>16681332.086799998</c:v>
                </c:pt>
                <c:pt idx="7">
                  <c:v>16658361.65712033</c:v>
                </c:pt>
                <c:pt idx="8">
                  <c:v>16784981.769548327</c:v>
                </c:pt>
                <c:pt idx="9">
                  <c:v>16751217.422650522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2-4839-B6F4-562F12408C49}"/>
            </c:ext>
          </c:extLst>
        </c:ser>
        <c:ser>
          <c:idx val="1"/>
          <c:order val="1"/>
          <c:tx>
            <c:strRef>
              <c:f>'9.5'!$E$24</c:f>
              <c:strCache>
                <c:ptCount val="1"/>
                <c:pt idx="0">
                  <c:v>STL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'9.5'!$C$25:$C$34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'9.5'!$E$25:$E$34</c:f>
              <c:numCache>
                <c:formatCode>#,##0</c:formatCode>
                <c:ptCount val="10"/>
                <c:pt idx="0">
                  <c:v>37391971.775823943</c:v>
                </c:pt>
                <c:pt idx="1">
                  <c:v>37543410.810900904</c:v>
                </c:pt>
                <c:pt idx="2">
                  <c:v>37728764.811451212</c:v>
                </c:pt>
                <c:pt idx="3">
                  <c:v>37898355.593209505</c:v>
                </c:pt>
                <c:pt idx="4">
                  <c:v>38011667.967227913</c:v>
                </c:pt>
                <c:pt idx="5">
                  <c:v>38851135.656960443</c:v>
                </c:pt>
                <c:pt idx="6">
                  <c:v>39074207.551400006</c:v>
                </c:pt>
                <c:pt idx="7">
                  <c:v>39278310.544300012</c:v>
                </c:pt>
                <c:pt idx="8">
                  <c:v>39445588.62154641</c:v>
                </c:pt>
                <c:pt idx="9">
                  <c:v>39714881.446421385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2-4839-B6F4-562F12408C49}"/>
            </c:ext>
          </c:extLst>
        </c:ser>
        <c:ser>
          <c:idx val="2"/>
          <c:order val="2"/>
          <c:tx>
            <c:strRef>
              <c:f>'9.5'!$F$24</c:f>
              <c:strCache>
                <c:ptCount val="1"/>
                <c:pt idx="0">
                  <c:v>NTL 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'9.5'!$C$25:$C$34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'9.5'!$F$25:$F$34</c:f>
              <c:numCache>
                <c:formatCode>#,##0</c:formatCode>
                <c:ptCount val="10"/>
                <c:pt idx="0">
                  <c:v>10860555.799237831</c:v>
                </c:pt>
                <c:pt idx="1">
                  <c:v>10790539.684099348</c:v>
                </c:pt>
                <c:pt idx="2">
                  <c:v>10698842.068891717</c:v>
                </c:pt>
                <c:pt idx="3">
                  <c:v>10576570.557888553</c:v>
                </c:pt>
                <c:pt idx="4">
                  <c:v>10453714.422499027</c:v>
                </c:pt>
                <c:pt idx="5">
                  <c:v>10364267.257608434</c:v>
                </c:pt>
                <c:pt idx="6">
                  <c:v>10221258.061199998</c:v>
                </c:pt>
                <c:pt idx="7">
                  <c:v>10056071.100411482</c:v>
                </c:pt>
                <c:pt idx="8">
                  <c:v>9900703.1254069638</c:v>
                </c:pt>
                <c:pt idx="9">
                  <c:v>9765740.6929589808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92-4839-B6F4-562F12408C49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77514752"/>
        <c:axId val="177520640"/>
      </c:barChart>
      <c:catAx>
        <c:axId val="17751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7520640"/>
        <c:crosses val="autoZero"/>
        <c:auto val="1"/>
        <c:lblAlgn val="ctr"/>
        <c:lblOffset val="100"/>
        <c:noMultiLvlLbl val="0"/>
      </c:catAx>
      <c:valAx>
        <c:axId val="1775206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51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4509259957661607"/>
          <c:w val="0.12863214213607915"/>
          <c:h val="5.490740042338390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04470589227772"/>
          <c:y val="4.4691425066119617E-2"/>
          <c:w val="0.83533250335494524"/>
          <c:h val="0.706552533206076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'10'!$W$38</c:f>
              <c:strCache>
                <c:ptCount val="1"/>
                <c:pt idx="0">
                  <c:v>zákazníci připojeni přímo k PS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'10'!$X$37:$AG$37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'10'!$X$38:$AG$38</c:f>
              <c:numCache>
                <c:formatCode>#,##0</c:formatCode>
                <c:ptCount val="10"/>
                <c:pt idx="0">
                  <c:v>153173.30000000002</c:v>
                </c:pt>
                <c:pt idx="1">
                  <c:v>1235892.3050000002</c:v>
                </c:pt>
                <c:pt idx="2">
                  <c:v>614378.23499999999</c:v>
                </c:pt>
                <c:pt idx="3">
                  <c:v>1412171.2330000002</c:v>
                </c:pt>
                <c:pt idx="4">
                  <c:v>3829947.8149450007</c:v>
                </c:pt>
                <c:pt idx="5">
                  <c:v>3649007.6605450003</c:v>
                </c:pt>
                <c:pt idx="6">
                  <c:v>3710170.4104180005</c:v>
                </c:pt>
                <c:pt idx="7">
                  <c:v>7367738.2851669993</c:v>
                </c:pt>
                <c:pt idx="8">
                  <c:v>7260378.3049999969</c:v>
                </c:pt>
                <c:pt idx="9">
                  <c:v>5577049.3539999947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F4-4DBC-88D1-CB986870CCCD}"/>
            </c:ext>
          </c:extLst>
        </c:ser>
        <c:ser>
          <c:idx val="1"/>
          <c:order val="1"/>
          <c:tx>
            <c:strRef>
              <c:f>'10'!$W$39</c:f>
              <c:strCache>
                <c:ptCount val="1"/>
                <c:pt idx="0">
                  <c:v>odběr z dálkovodu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'10'!$X$37:$AG$37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'10'!$X$39:$AG$39</c:f>
              <c:numCache>
                <c:formatCode>#,##0</c:formatCode>
                <c:ptCount val="10"/>
                <c:pt idx="0">
                  <c:v>24367008.777959999</c:v>
                </c:pt>
                <c:pt idx="1">
                  <c:v>23981279.542849999</c:v>
                </c:pt>
                <c:pt idx="2">
                  <c:v>23351837.419780001</c:v>
                </c:pt>
                <c:pt idx="3">
                  <c:v>23514168.522999998</c:v>
                </c:pt>
                <c:pt idx="4">
                  <c:v>24135731.601999998</c:v>
                </c:pt>
                <c:pt idx="5">
                  <c:v>24867154.788480002</c:v>
                </c:pt>
                <c:pt idx="6">
                  <c:v>24322451.99884</c:v>
                </c:pt>
                <c:pt idx="7">
                  <c:v>24313819.895509999</c:v>
                </c:pt>
                <c:pt idx="8">
                  <c:v>27042808.068560001</c:v>
                </c:pt>
                <c:pt idx="9">
                  <c:v>30939068.92382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F4-4DBC-88D1-CB986870CCCD}"/>
            </c:ext>
          </c:extLst>
        </c:ser>
        <c:ser>
          <c:idx val="2"/>
          <c:order val="2"/>
          <c:tx>
            <c:strRef>
              <c:f>'10'!$W$40</c:f>
              <c:strCache>
                <c:ptCount val="1"/>
                <c:pt idx="0">
                  <c:v>z místní sítě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'10'!$X$37:$AG$37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'10'!$X$40:$AG$40</c:f>
              <c:numCache>
                <c:formatCode>#,##0</c:formatCode>
                <c:ptCount val="10"/>
                <c:pt idx="0">
                  <c:v>22141992.024039999</c:v>
                </c:pt>
                <c:pt idx="1">
                  <c:v>22116954.04852299</c:v>
                </c:pt>
                <c:pt idx="2">
                  <c:v>20001095.84657</c:v>
                </c:pt>
                <c:pt idx="3">
                  <c:v>20545342.838999998</c:v>
                </c:pt>
                <c:pt idx="4">
                  <c:v>21717847.68</c:v>
                </c:pt>
                <c:pt idx="5">
                  <c:v>22319576.266190004</c:v>
                </c:pt>
                <c:pt idx="6">
                  <c:v>21797112.833300002</c:v>
                </c:pt>
                <c:pt idx="7">
                  <c:v>21697908.925349999</c:v>
                </c:pt>
                <c:pt idx="8">
                  <c:v>20836310.185280003</c:v>
                </c:pt>
                <c:pt idx="9">
                  <c:v>22679424.412060004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F4-4DBC-88D1-CB986870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7585152"/>
        <c:axId val="177586944"/>
      </c:barChart>
      <c:catAx>
        <c:axId val="17758515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77586944"/>
        <c:crosses val="autoZero"/>
        <c:auto val="1"/>
        <c:lblAlgn val="ctr"/>
        <c:lblOffset val="100"/>
        <c:noMultiLvlLbl val="0"/>
      </c:catAx>
      <c:valAx>
        <c:axId val="1775869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585152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"/>
          <c:y val="0.84863936617588209"/>
          <c:w val="0.71093597881762582"/>
          <c:h val="7.560287918555634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235655520638402E-2"/>
          <c:y val="2.1883314189885011E-2"/>
          <c:w val="0.91103256711745118"/>
          <c:h val="0.90335965589619494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'3.4'!$N$18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EA4B-416B-920A-DEAAF5F3CBAE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3-EA4B-416B-920A-DEAAF5F3CBA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'3.4'!$M$19:$M$28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'3.4'!$N$19:$N$28</c:f>
              <c:numCache>
                <c:formatCode>0.0%</c:formatCode>
                <c:ptCount val="10"/>
                <c:pt idx="0">
                  <c:v>0.87045501992704133</c:v>
                </c:pt>
                <c:pt idx="1">
                  <c:v>0.95392267487930305</c:v>
                </c:pt>
                <c:pt idx="2">
                  <c:v>0.80041478054566306</c:v>
                </c:pt>
                <c:pt idx="3">
                  <c:v>0.7815970185097364</c:v>
                </c:pt>
                <c:pt idx="4">
                  <c:v>0.74420536871136778</c:v>
                </c:pt>
                <c:pt idx="5">
                  <c:v>0.76686657836850902</c:v>
                </c:pt>
                <c:pt idx="6">
                  <c:v>0.87114561288593251</c:v>
                </c:pt>
                <c:pt idx="7">
                  <c:v>0.79135484887821173</c:v>
                </c:pt>
                <c:pt idx="8">
                  <c:v>0.95245167252871288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4B-416B-920A-DEAAF5F3CBAE}"/>
            </c:ext>
          </c:extLst>
        </c:ser>
        <c:ser>
          <c:idx val="0"/>
          <c:order val="1"/>
          <c:tx>
            <c:strRef>
              <c:f>'3.4'!$O$18</c:f>
              <c:strCache>
                <c:ptCount val="1"/>
              </c:strCache>
            </c:strRef>
          </c:tx>
          <c:spPr>
            <a:noFill/>
          </c:spPr>
          <c:invertIfNegative val="0"/>
          <c:cat>
            <c:numRef>
              <c:f>'3.4'!$M$19:$M$28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'3.4'!$O$19:$O$28</c:f>
              <c:numCache>
                <c:formatCode>0%</c:formatCode>
                <c:ptCount val="10"/>
                <c:pt idx="0">
                  <c:v>0.12954498007295867</c:v>
                </c:pt>
                <c:pt idx="1">
                  <c:v>4.6077325120696955E-2</c:v>
                </c:pt>
                <c:pt idx="2">
                  <c:v>0.19958521945433694</c:v>
                </c:pt>
                <c:pt idx="3">
                  <c:v>0.2184029814902636</c:v>
                </c:pt>
                <c:pt idx="4">
                  <c:v>0.25579463128863222</c:v>
                </c:pt>
                <c:pt idx="5">
                  <c:v>0.23313342163149098</c:v>
                </c:pt>
                <c:pt idx="6">
                  <c:v>0.12885438711406749</c:v>
                </c:pt>
                <c:pt idx="7">
                  <c:v>0.20864515112178827</c:v>
                </c:pt>
                <c:pt idx="8">
                  <c:v>4.7548327471287122E-2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4B-416B-920A-DEAAF5F3C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875072"/>
        <c:axId val="163885056"/>
      </c:barChart>
      <c:catAx>
        <c:axId val="16387507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63885056"/>
        <c:crossesAt val="-40000"/>
        <c:auto val="1"/>
        <c:lblAlgn val="ctr"/>
        <c:lblOffset val="100"/>
        <c:noMultiLvlLbl val="0"/>
      </c:catAx>
      <c:valAx>
        <c:axId val="163885056"/>
        <c:scaling>
          <c:orientation val="minMax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63875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07208434388743E-2"/>
          <c:y val="2.4257028112449799E-2"/>
          <c:w val="0.85897205887238781"/>
          <c:h val="0.6863504043831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'10'!$W$42</c:f>
              <c:strCache>
                <c:ptCount val="1"/>
                <c:pt idx="0">
                  <c:v>0 - 1,89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'10'!$X$41:$AG$41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'10'!$X$42:$AG$42</c:f>
              <c:numCache>
                <c:formatCode>#,##0</c:formatCode>
                <c:ptCount val="10"/>
                <c:pt idx="0">
                  <c:v>14115.269193</c:v>
                </c:pt>
                <c:pt idx="1">
                  <c:v>11946.625000999997</c:v>
                </c:pt>
                <c:pt idx="2">
                  <c:v>13103.893608337919</c:v>
                </c:pt>
                <c:pt idx="3">
                  <c:v>14143.072</c:v>
                </c:pt>
                <c:pt idx="4">
                  <c:v>12865.852051484051</c:v>
                </c:pt>
                <c:pt idx="5">
                  <c:v>14207.550281356083</c:v>
                </c:pt>
                <c:pt idx="6">
                  <c:v>12933.527387701784</c:v>
                </c:pt>
                <c:pt idx="7">
                  <c:v>13118.363922292201</c:v>
                </c:pt>
                <c:pt idx="8">
                  <c:v>11915.895196925239</c:v>
                </c:pt>
                <c:pt idx="9">
                  <c:v>12970.487262819293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1-4C41-A546-EB5E562C83FB}"/>
            </c:ext>
          </c:extLst>
        </c:ser>
        <c:ser>
          <c:idx val="1"/>
          <c:order val="1"/>
          <c:tx>
            <c:strRef>
              <c:f>'10'!$W$43</c:f>
              <c:strCache>
                <c:ptCount val="1"/>
                <c:pt idx="0">
                  <c:v>1,89 - 7,56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'10'!$X$41:$AG$41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'10'!$X$43:$AG$43</c:f>
              <c:numCache>
                <c:formatCode>#,##0</c:formatCode>
                <c:ptCount val="10"/>
                <c:pt idx="0">
                  <c:v>96507.368466999906</c:v>
                </c:pt>
                <c:pt idx="1">
                  <c:v>95165.014875999856</c:v>
                </c:pt>
                <c:pt idx="2">
                  <c:v>123816.61024736104</c:v>
                </c:pt>
                <c:pt idx="3">
                  <c:v>80477.180000000008</c:v>
                </c:pt>
                <c:pt idx="4">
                  <c:v>111562.05009446271</c:v>
                </c:pt>
                <c:pt idx="5">
                  <c:v>99316.179315678324</c:v>
                </c:pt>
                <c:pt idx="6">
                  <c:v>104049.96081803164</c:v>
                </c:pt>
                <c:pt idx="7">
                  <c:v>107342.35739674408</c:v>
                </c:pt>
                <c:pt idx="8">
                  <c:v>113681.61655927241</c:v>
                </c:pt>
                <c:pt idx="9">
                  <c:v>104014.32979030014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D1-4C41-A546-EB5E562C83FB}"/>
            </c:ext>
          </c:extLst>
        </c:ser>
        <c:ser>
          <c:idx val="2"/>
          <c:order val="2"/>
          <c:tx>
            <c:strRef>
              <c:f>'10'!$W$44</c:f>
              <c:strCache>
                <c:ptCount val="1"/>
                <c:pt idx="0">
                  <c:v>7,56 - 15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'10'!$X$41:$AG$41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'10'!$X$44:$AG$44</c:f>
              <c:numCache>
                <c:formatCode>#,##0</c:formatCode>
                <c:ptCount val="10"/>
                <c:pt idx="0">
                  <c:v>310032.04458800005</c:v>
                </c:pt>
                <c:pt idx="1">
                  <c:v>308503.41960399982</c:v>
                </c:pt>
                <c:pt idx="2">
                  <c:v>335358.7588270597</c:v>
                </c:pt>
                <c:pt idx="3">
                  <c:v>341587.24400000001</c:v>
                </c:pt>
                <c:pt idx="4">
                  <c:v>336798.8942571283</c:v>
                </c:pt>
                <c:pt idx="5">
                  <c:v>318403.09956751292</c:v>
                </c:pt>
                <c:pt idx="6">
                  <c:v>326499.53289691149</c:v>
                </c:pt>
                <c:pt idx="7">
                  <c:v>337167.66508658585</c:v>
                </c:pt>
                <c:pt idx="8">
                  <c:v>344923.38185464387</c:v>
                </c:pt>
                <c:pt idx="9">
                  <c:v>316010.27673046879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D1-4C41-A546-EB5E562C83FB}"/>
            </c:ext>
          </c:extLst>
        </c:ser>
        <c:ser>
          <c:idx val="3"/>
          <c:order val="3"/>
          <c:tx>
            <c:strRef>
              <c:f>'10'!$W$45</c:f>
              <c:strCache>
                <c:ptCount val="1"/>
                <c:pt idx="0">
                  <c:v>15 - 25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'10'!$X$41:$AG$41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'10'!$X$45:$AG$45</c:f>
              <c:numCache>
                <c:formatCode>#,##0</c:formatCode>
                <c:ptCount val="10"/>
                <c:pt idx="0">
                  <c:v>525736.94316300005</c:v>
                </c:pt>
                <c:pt idx="1">
                  <c:v>524626.72059599974</c:v>
                </c:pt>
                <c:pt idx="2">
                  <c:v>523919.65455827466</c:v>
                </c:pt>
                <c:pt idx="3">
                  <c:v>516141.196</c:v>
                </c:pt>
                <c:pt idx="4">
                  <c:v>560344.60785299737</c:v>
                </c:pt>
                <c:pt idx="5">
                  <c:v>548723.0592909971</c:v>
                </c:pt>
                <c:pt idx="6">
                  <c:v>538426.08162467263</c:v>
                </c:pt>
                <c:pt idx="7">
                  <c:v>547682.7336694987</c:v>
                </c:pt>
                <c:pt idx="8">
                  <c:v>561289.47771576617</c:v>
                </c:pt>
                <c:pt idx="9">
                  <c:v>537758.21501878509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D1-4C41-A546-EB5E562C83FB}"/>
            </c:ext>
          </c:extLst>
        </c:ser>
        <c:ser>
          <c:idx val="4"/>
          <c:order val="4"/>
          <c:tx>
            <c:strRef>
              <c:f>'10'!$W$46</c:f>
              <c:strCache>
                <c:ptCount val="1"/>
                <c:pt idx="0">
                  <c:v>25 - 45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'10'!$X$41:$AG$41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'10'!$X$46:$AG$46</c:f>
              <c:numCache>
                <c:formatCode>#,##0</c:formatCode>
                <c:ptCount val="10"/>
                <c:pt idx="0">
                  <c:v>1079011.1251299998</c:v>
                </c:pt>
                <c:pt idx="1">
                  <c:v>1116784.3136299993</c:v>
                </c:pt>
                <c:pt idx="2">
                  <c:v>1016327.2036509507</c:v>
                </c:pt>
                <c:pt idx="3">
                  <c:v>1040029.306</c:v>
                </c:pt>
                <c:pt idx="4">
                  <c:v>1155922.1782843508</c:v>
                </c:pt>
                <c:pt idx="5">
                  <c:v>1159741.5075158244</c:v>
                </c:pt>
                <c:pt idx="6">
                  <c:v>1091351.1593129947</c:v>
                </c:pt>
                <c:pt idx="7">
                  <c:v>1105620.8291812406</c:v>
                </c:pt>
                <c:pt idx="8">
                  <c:v>1128113.5650262986</c:v>
                </c:pt>
                <c:pt idx="9">
                  <c:v>1150615.1271129046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D1-4C41-A546-EB5E562C83FB}"/>
            </c:ext>
          </c:extLst>
        </c:ser>
        <c:ser>
          <c:idx val="5"/>
          <c:order val="5"/>
          <c:tx>
            <c:strRef>
              <c:f>'10'!$W$47</c:f>
              <c:strCache>
                <c:ptCount val="1"/>
                <c:pt idx="0">
                  <c:v>45 - 63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'10'!$X$41:$AG$41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'10'!$X$47:$AG$47</c:f>
              <c:numCache>
                <c:formatCode>#,##0</c:formatCode>
                <c:ptCount val="10"/>
                <c:pt idx="0">
                  <c:v>822998.73365599988</c:v>
                </c:pt>
                <c:pt idx="1">
                  <c:v>822665.90019499953</c:v>
                </c:pt>
                <c:pt idx="2">
                  <c:v>732383.47698900523</c:v>
                </c:pt>
                <c:pt idx="3">
                  <c:v>783071.53300000005</c:v>
                </c:pt>
                <c:pt idx="4">
                  <c:v>840517.30001507001</c:v>
                </c:pt>
                <c:pt idx="5">
                  <c:v>856812.73201745551</c:v>
                </c:pt>
                <c:pt idx="6">
                  <c:v>798087.22221885959</c:v>
                </c:pt>
                <c:pt idx="7">
                  <c:v>806096.90801021538</c:v>
                </c:pt>
                <c:pt idx="8">
                  <c:v>854785.64938038471</c:v>
                </c:pt>
                <c:pt idx="9">
                  <c:v>869847.00594658544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D1-4C41-A546-EB5E562C83FB}"/>
            </c:ext>
          </c:extLst>
        </c:ser>
        <c:ser>
          <c:idx val="6"/>
          <c:order val="6"/>
          <c:tx>
            <c:strRef>
              <c:f>'10'!$W$48</c:f>
              <c:strCache>
                <c:ptCount val="1"/>
                <c:pt idx="0">
                  <c:v>63 - 630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'10'!$X$41:$AG$41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'10'!$X$48:$AG$48</c:f>
              <c:numCache>
                <c:formatCode>#,##0</c:formatCode>
                <c:ptCount val="10"/>
                <c:pt idx="0">
                  <c:v>9790329.5285710003</c:v>
                </c:pt>
                <c:pt idx="1">
                  <c:v>10020160.631873984</c:v>
                </c:pt>
                <c:pt idx="2">
                  <c:v>7796080.9448002111</c:v>
                </c:pt>
                <c:pt idx="3">
                  <c:v>8648160.9139999989</c:v>
                </c:pt>
                <c:pt idx="4">
                  <c:v>9521332.8044445086</c:v>
                </c:pt>
                <c:pt idx="5">
                  <c:v>10413834.535984188</c:v>
                </c:pt>
                <c:pt idx="6">
                  <c:v>9030186.204820456</c:v>
                </c:pt>
                <c:pt idx="7">
                  <c:v>9117290.600721499</c:v>
                </c:pt>
                <c:pt idx="8">
                  <c:v>9250921.9277924299</c:v>
                </c:pt>
                <c:pt idx="9">
                  <c:v>10329217.644351978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D1-4C41-A546-EB5E562C8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7889280"/>
        <c:axId val="177890816"/>
      </c:barChart>
      <c:catAx>
        <c:axId val="1778892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77890816"/>
        <c:crosses val="autoZero"/>
        <c:auto val="1"/>
        <c:lblAlgn val="ctr"/>
        <c:lblOffset val="100"/>
        <c:noMultiLvlLbl val="0"/>
      </c:catAx>
      <c:valAx>
        <c:axId val="177890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88928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1971676617346527E-4"/>
          <c:y val="0.82340158464203561"/>
          <c:w val="0.87497174922100251"/>
          <c:h val="7.53175853018372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38223482934198"/>
          <c:y val="2.3501935924533666E-2"/>
          <c:w val="0.84260554387223341"/>
          <c:h val="0.727854926987172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'10'!$W$50</c:f>
              <c:strCache>
                <c:ptCount val="1"/>
                <c:pt idx="0">
                  <c:v>0 - 1,89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'10'!$X$49:$AG$49</c:f>
              <c:numCache>
                <c:formatCode>#,##0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'10'!$X$50:$AG$50</c:f>
              <c:numCache>
                <c:formatCode>#,##0</c:formatCode>
                <c:ptCount val="10"/>
                <c:pt idx="0">
                  <c:v>559139.02674000023</c:v>
                </c:pt>
                <c:pt idx="1">
                  <c:v>512721.76082900044</c:v>
                </c:pt>
                <c:pt idx="2">
                  <c:v>509723.57878980966</c:v>
                </c:pt>
                <c:pt idx="3">
                  <c:v>504998.58600000001</c:v>
                </c:pt>
                <c:pt idx="4">
                  <c:v>520999.24463956594</c:v>
                </c:pt>
                <c:pt idx="5">
                  <c:v>487845.00729306432</c:v>
                </c:pt>
                <c:pt idx="6">
                  <c:v>496775.04107718513</c:v>
                </c:pt>
                <c:pt idx="7">
                  <c:v>491929.4812616689</c:v>
                </c:pt>
                <c:pt idx="8">
                  <c:v>459602.27150012436</c:v>
                </c:pt>
                <c:pt idx="9">
                  <c:v>453461.18699669861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5-46FA-9C31-F40C157241D0}"/>
            </c:ext>
          </c:extLst>
        </c:ser>
        <c:ser>
          <c:idx val="1"/>
          <c:order val="1"/>
          <c:tx>
            <c:strRef>
              <c:f>'10'!$W$51</c:f>
              <c:strCache>
                <c:ptCount val="1"/>
                <c:pt idx="0">
                  <c:v>1,89 - 7,56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'10'!$X$49:$AG$49</c:f>
              <c:numCache>
                <c:formatCode>#,##0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'10'!$X$51:$AG$51</c:f>
              <c:numCache>
                <c:formatCode>#,##0</c:formatCode>
                <c:ptCount val="10"/>
                <c:pt idx="0">
                  <c:v>1383234.4910299997</c:v>
                </c:pt>
                <c:pt idx="1">
                  <c:v>1394545.3752979985</c:v>
                </c:pt>
                <c:pt idx="2">
                  <c:v>1881753.4639028551</c:v>
                </c:pt>
                <c:pt idx="3">
                  <c:v>1113617.6629999999</c:v>
                </c:pt>
                <c:pt idx="4">
                  <c:v>1670801.3867941953</c:v>
                </c:pt>
                <c:pt idx="5">
                  <c:v>1513725.3582766468</c:v>
                </c:pt>
                <c:pt idx="6">
                  <c:v>1693836.8791406811</c:v>
                </c:pt>
                <c:pt idx="7">
                  <c:v>1702065.4789503859</c:v>
                </c:pt>
                <c:pt idx="8">
                  <c:v>1675437.4461078423</c:v>
                </c:pt>
                <c:pt idx="9">
                  <c:v>1425154.3712792348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B5-46FA-9C31-F40C157241D0}"/>
            </c:ext>
          </c:extLst>
        </c:ser>
        <c:ser>
          <c:idx val="2"/>
          <c:order val="2"/>
          <c:tx>
            <c:strRef>
              <c:f>'10'!$W$52</c:f>
              <c:strCache>
                <c:ptCount val="1"/>
                <c:pt idx="0">
                  <c:v>7,56 - 15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'10'!$X$49:$AG$49</c:f>
              <c:numCache>
                <c:formatCode>#,##0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'10'!$X$52:$AG$52</c:f>
              <c:numCache>
                <c:formatCode>#,##0</c:formatCode>
                <c:ptCount val="10"/>
                <c:pt idx="0">
                  <c:v>4914038.4101290004</c:v>
                </c:pt>
                <c:pt idx="1">
                  <c:v>4771266.973282</c:v>
                </c:pt>
                <c:pt idx="2">
                  <c:v>5488567.0253040111</c:v>
                </c:pt>
                <c:pt idx="3">
                  <c:v>5508407.8030000003</c:v>
                </c:pt>
                <c:pt idx="4">
                  <c:v>5475166.3686730787</c:v>
                </c:pt>
                <c:pt idx="5">
                  <c:v>5094859.2620210024</c:v>
                </c:pt>
                <c:pt idx="6">
                  <c:v>5222076.7556636911</c:v>
                </c:pt>
                <c:pt idx="7">
                  <c:v>5245992.8721880019</c:v>
                </c:pt>
                <c:pt idx="8">
                  <c:v>5396278.9594914746</c:v>
                </c:pt>
                <c:pt idx="9">
                  <c:v>4878402.9461922124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B5-46FA-9C31-F40C157241D0}"/>
            </c:ext>
          </c:extLst>
        </c:ser>
        <c:ser>
          <c:idx val="3"/>
          <c:order val="3"/>
          <c:tx>
            <c:strRef>
              <c:f>'10'!$W$53</c:f>
              <c:strCache>
                <c:ptCount val="1"/>
                <c:pt idx="0">
                  <c:v>15 - 25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'10'!$X$49:$AG$49</c:f>
              <c:numCache>
                <c:formatCode>#,##0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'10'!$X$53:$AG$53</c:f>
              <c:numCache>
                <c:formatCode>#,##0</c:formatCode>
                <c:ptCount val="10"/>
                <c:pt idx="0">
                  <c:v>8202299.7308200002</c:v>
                </c:pt>
                <c:pt idx="1">
                  <c:v>8001272.6840059971</c:v>
                </c:pt>
                <c:pt idx="2">
                  <c:v>7473193.0862098094</c:v>
                </c:pt>
                <c:pt idx="3">
                  <c:v>7768172.5099999998</c:v>
                </c:pt>
                <c:pt idx="4">
                  <c:v>8352134.3274809718</c:v>
                </c:pt>
                <c:pt idx="5">
                  <c:v>8265932.4977369672</c:v>
                </c:pt>
                <c:pt idx="6">
                  <c:v>8018166.8469247492</c:v>
                </c:pt>
                <c:pt idx="7">
                  <c:v>8009844.5211904021</c:v>
                </c:pt>
                <c:pt idx="8">
                  <c:v>8331223.5744369095</c:v>
                </c:pt>
                <c:pt idx="9">
                  <c:v>8455316.9004409723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B5-46FA-9C31-F40C157241D0}"/>
            </c:ext>
          </c:extLst>
        </c:ser>
        <c:ser>
          <c:idx val="4"/>
          <c:order val="4"/>
          <c:tx>
            <c:strRef>
              <c:f>'10'!$W$54</c:f>
              <c:strCache>
                <c:ptCount val="1"/>
                <c:pt idx="0">
                  <c:v>25 - 45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'10'!$X$49:$AG$49</c:f>
              <c:numCache>
                <c:formatCode>#,##0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'10'!$X$54:$AG$54</c:f>
              <c:numCache>
                <c:formatCode>#,##0</c:formatCode>
                <c:ptCount val="10"/>
                <c:pt idx="0">
                  <c:v>8826859.3298419993</c:v>
                </c:pt>
                <c:pt idx="1">
                  <c:v>9320148.7792099956</c:v>
                </c:pt>
                <c:pt idx="2">
                  <c:v>4991073.5360998977</c:v>
                </c:pt>
                <c:pt idx="3">
                  <c:v>6785664.7669999991</c:v>
                </c:pt>
                <c:pt idx="4">
                  <c:v>7622782.8458727272</c:v>
                </c:pt>
                <c:pt idx="5">
                  <c:v>8721404.2015460376</c:v>
                </c:pt>
                <c:pt idx="6">
                  <c:v>7195290.7486268394</c:v>
                </c:pt>
                <c:pt idx="7">
                  <c:v>7112262.0376888318</c:v>
                </c:pt>
                <c:pt idx="8">
                  <c:v>6901898.8206374375</c:v>
                </c:pt>
                <c:pt idx="9">
                  <c:v>9555218.353111878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B5-46FA-9C31-F40C157241D0}"/>
            </c:ext>
          </c:extLst>
        </c:ser>
        <c:ser>
          <c:idx val="5"/>
          <c:order val="5"/>
          <c:tx>
            <c:strRef>
              <c:f>'10'!$W$55</c:f>
              <c:strCache>
                <c:ptCount val="1"/>
                <c:pt idx="0">
                  <c:v>45 - 63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'10'!$X$49:$AG$49</c:f>
              <c:numCache>
                <c:formatCode>#,##0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'10'!$X$55:$AG$55</c:f>
              <c:numCache>
                <c:formatCode>#,##0</c:formatCode>
                <c:ptCount val="10"/>
                <c:pt idx="0">
                  <c:v>1267826.9206539998</c:v>
                </c:pt>
                <c:pt idx="1">
                  <c:v>1436421.2979679992</c:v>
                </c:pt>
                <c:pt idx="2">
                  <c:v>446199.3853124305</c:v>
                </c:pt>
                <c:pt idx="3">
                  <c:v>832468.37699999998</c:v>
                </c:pt>
                <c:pt idx="4">
                  <c:v>916276.58158523124</c:v>
                </c:pt>
                <c:pt idx="5">
                  <c:v>1175113.939606647</c:v>
                </c:pt>
                <c:pt idx="6">
                  <c:v>966120.17449338897</c:v>
                </c:pt>
                <c:pt idx="7">
                  <c:v>930980.12654766045</c:v>
                </c:pt>
                <c:pt idx="8">
                  <c:v>830758.18090108014</c:v>
                </c:pt>
                <c:pt idx="9">
                  <c:v>1464997.7233109875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B5-46FA-9C31-F40C157241D0}"/>
            </c:ext>
          </c:extLst>
        </c:ser>
        <c:ser>
          <c:idx val="6"/>
          <c:order val="6"/>
          <c:tx>
            <c:strRef>
              <c:f>'10'!$W$56</c:f>
              <c:strCache>
                <c:ptCount val="1"/>
                <c:pt idx="0">
                  <c:v>63 - 630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'10'!$X$49:$AG$49</c:f>
              <c:numCache>
                <c:formatCode>#,##0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'10'!$X$56:$AG$56</c:f>
              <c:numCache>
                <c:formatCode>#,##0</c:formatCode>
                <c:ptCount val="10"/>
                <c:pt idx="0">
                  <c:v>525458.02798000001</c:v>
                </c:pt>
                <c:pt idx="1">
                  <c:v>566274.33273899986</c:v>
                </c:pt>
                <c:pt idx="2">
                  <c:v>232016.15081998546</c:v>
                </c:pt>
                <c:pt idx="3">
                  <c:v>408832.78300000005</c:v>
                </c:pt>
                <c:pt idx="4">
                  <c:v>428906.15095421666</c:v>
                </c:pt>
                <c:pt idx="5">
                  <c:v>539356.97684662067</c:v>
                </c:pt>
                <c:pt idx="6">
                  <c:v>520412.12425384083</c:v>
                </c:pt>
                <c:pt idx="7">
                  <c:v>490261.17938497674</c:v>
                </c:pt>
                <c:pt idx="8">
                  <c:v>444284.52803940669</c:v>
                </c:pt>
                <c:pt idx="9">
                  <c:v>647981.82505417708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B5-46FA-9C31-F40C15724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7959680"/>
        <c:axId val="177961216"/>
      </c:barChart>
      <c:catAx>
        <c:axId val="1779596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77961216"/>
        <c:crosses val="autoZero"/>
        <c:auto val="1"/>
        <c:lblAlgn val="ctr"/>
        <c:lblOffset val="100"/>
        <c:noMultiLvlLbl val="0"/>
      </c:catAx>
      <c:valAx>
        <c:axId val="1779612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95968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"/>
          <c:y val="0.87045735792922585"/>
          <c:w val="0.78246372287164545"/>
          <c:h val="7.7662069850150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93209384069285"/>
          <c:y val="2.3501935924533666E-2"/>
          <c:w val="0.836841606252963"/>
          <c:h val="0.712290731010659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'10'!$W$59</c:f>
              <c:strCache>
                <c:ptCount val="1"/>
                <c:pt idx="0">
                  <c:v>VO+SO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cat>
            <c:numRef>
              <c:f>'10'!$X$58:$AG$58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'10'!$X$59:$AG$59</c:f>
              <c:numCache>
                <c:formatCode>#,##0</c:formatCode>
                <c:ptCount val="10"/>
                <c:pt idx="0">
                  <c:v>46662174.102000006</c:v>
                </c:pt>
                <c:pt idx="1">
                  <c:v>47334125.896372996</c:v>
                </c:pt>
                <c:pt idx="2">
                  <c:v>43967311.501349993</c:v>
                </c:pt>
                <c:pt idx="3">
                  <c:v>45471682.594999991</c:v>
                </c:pt>
                <c:pt idx="4">
                  <c:v>49683527.096944995</c:v>
                </c:pt>
                <c:pt idx="5">
                  <c:v>50835738.715214998</c:v>
                </c:pt>
                <c:pt idx="6">
                  <c:v>49829735.242558002</c:v>
                </c:pt>
                <c:pt idx="7">
                  <c:v>53379467.106026985</c:v>
                </c:pt>
                <c:pt idx="8">
                  <c:v>55139496.558839992</c:v>
                </c:pt>
                <c:pt idx="9">
                  <c:v>59195542.689879999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1-40CD-BE5E-19FB5609BFC2}"/>
            </c:ext>
          </c:extLst>
        </c:ser>
        <c:ser>
          <c:idx val="1"/>
          <c:order val="1"/>
          <c:tx>
            <c:strRef>
              <c:f>'10'!$W$60</c:f>
              <c:strCache>
                <c:ptCount val="1"/>
                <c:pt idx="0">
                  <c:v>MO+DOM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'10'!$X$58:$AG$58</c:f>
              <c:numCache>
                <c:formatCode>0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'10'!$X$60:$AG$60</c:f>
              <c:numCache>
                <c:formatCode>#,##0</c:formatCode>
                <c:ptCount val="10"/>
                <c:pt idx="0">
                  <c:v>38317586.949962996</c:v>
                </c:pt>
                <c:pt idx="1">
                  <c:v>38902503.829107977</c:v>
                </c:pt>
                <c:pt idx="2">
                  <c:v>31563516.76912</c:v>
                </c:pt>
                <c:pt idx="3">
                  <c:v>34345772.933999993</c:v>
                </c:pt>
                <c:pt idx="4">
                  <c:v>37526410.592999987</c:v>
                </c:pt>
                <c:pt idx="5">
                  <c:v>39209275.907299995</c:v>
                </c:pt>
                <c:pt idx="6">
                  <c:v>36014212.259259999</c:v>
                </c:pt>
                <c:pt idx="7">
                  <c:v>36017655.155199997</c:v>
                </c:pt>
                <c:pt idx="8">
                  <c:v>36305115.29463999</c:v>
                </c:pt>
                <c:pt idx="9">
                  <c:v>40200966.3926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81-40CD-BE5E-19FB5609B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7606656"/>
        <c:axId val="177608192"/>
      </c:barChart>
      <c:catAx>
        <c:axId val="17760665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77608192"/>
        <c:crosses val="autoZero"/>
        <c:auto val="1"/>
        <c:lblAlgn val="ctr"/>
        <c:lblOffset val="100"/>
        <c:noMultiLvlLbl val="0"/>
      </c:catAx>
      <c:valAx>
        <c:axId val="1776081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606656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7924249535033326E-3"/>
          <c:y val="0.85489302655781085"/>
          <c:w val="0.24247875403239794"/>
          <c:h val="7.7662069850150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98590143576032E-2"/>
          <c:y val="1.1226763608433372E-2"/>
          <c:w val="0.93562003588448395"/>
          <c:h val="0.9775464727831332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'11.2'!$I$14</c:f>
              <c:strCache>
                <c:ptCount val="1"/>
                <c:pt idx="0">
                  <c:v> Ústecký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0</c:v>
                </c:pt>
              </c:strCache>
            </c:strRef>
          </c:cat>
          <c:val>
            <c:numRef>
              <c:f>'11.2'!$J$14:$K$14</c:f>
              <c:numCache>
                <c:formatCode>0.0%</c:formatCode>
                <c:ptCount val="2"/>
                <c:pt idx="0">
                  <c:v>0.14425759929240034</c:v>
                </c:pt>
                <c:pt idx="1">
                  <c:v>7.8856728674655041E-2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0-4262-B25A-4DC9362482EA}"/>
            </c:ext>
          </c:extLst>
        </c:ser>
        <c:ser>
          <c:idx val="1"/>
          <c:order val="1"/>
          <c:tx>
            <c:strRef>
              <c:f>'11.2'!$I$15</c:f>
              <c:strCache>
                <c:ptCount val="1"/>
                <c:pt idx="0">
                  <c:v> Středočeský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0</c:v>
                </c:pt>
              </c:strCache>
            </c:strRef>
          </c:cat>
          <c:val>
            <c:numRef>
              <c:f>'11.2'!$J$15:$K$15</c:f>
              <c:numCache>
                <c:formatCode>0.0%</c:formatCode>
                <c:ptCount val="2"/>
                <c:pt idx="0">
                  <c:v>0.12757321473176148</c:v>
                </c:pt>
                <c:pt idx="1">
                  <c:v>9.2626168744612172E-2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70-4262-B25A-4DC9362482EA}"/>
            </c:ext>
          </c:extLst>
        </c:ser>
        <c:ser>
          <c:idx val="2"/>
          <c:order val="2"/>
          <c:tx>
            <c:strRef>
              <c:f>'11.2'!$I$16</c:f>
              <c:strCache>
                <c:ptCount val="1"/>
                <c:pt idx="0">
                  <c:v> Jihomoravský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0</c:v>
                </c:pt>
              </c:strCache>
            </c:strRef>
          </c:cat>
          <c:val>
            <c:numRef>
              <c:f>'11.2'!$J$16:$K$16</c:f>
              <c:numCache>
                <c:formatCode>0.0%</c:formatCode>
                <c:ptCount val="2"/>
                <c:pt idx="0">
                  <c:v>0.12069679978547081</c:v>
                </c:pt>
                <c:pt idx="1">
                  <c:v>0.13568767236179408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70-4262-B25A-4DC9362482EA}"/>
            </c:ext>
          </c:extLst>
        </c:ser>
        <c:ser>
          <c:idx val="3"/>
          <c:order val="3"/>
          <c:tx>
            <c:strRef>
              <c:f>'11.2'!$I$17</c:f>
              <c:strCache>
                <c:ptCount val="1"/>
                <c:pt idx="0">
                  <c:v> Moravskoslezský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0</c:v>
                </c:pt>
              </c:strCache>
            </c:strRef>
          </c:cat>
          <c:val>
            <c:numRef>
              <c:f>'11.2'!$J$17:$K$17</c:f>
              <c:numCache>
                <c:formatCode>0.0%</c:formatCode>
                <c:ptCount val="2"/>
                <c:pt idx="0">
                  <c:v>9.9409576052540347E-2</c:v>
                </c:pt>
                <c:pt idx="1">
                  <c:v>0.13398094264104457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70-4262-B25A-4DC9362482EA}"/>
            </c:ext>
          </c:extLst>
        </c:ser>
        <c:ser>
          <c:idx val="4"/>
          <c:order val="4"/>
          <c:tx>
            <c:strRef>
              <c:f>'11.2'!$I$18</c:f>
              <c:strCache>
                <c:ptCount val="1"/>
                <c:pt idx="0">
                  <c:v> Hlavní město Praha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0</c:v>
                </c:pt>
              </c:strCache>
            </c:strRef>
          </c:cat>
          <c:val>
            <c:numRef>
              <c:f>'11.2'!$J$18:$K$18</c:f>
              <c:numCache>
                <c:formatCode>0.0%</c:formatCode>
                <c:ptCount val="2"/>
                <c:pt idx="0">
                  <c:v>9.6125333566358773E-2</c:v>
                </c:pt>
                <c:pt idx="1">
                  <c:v>0.14696669838046847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70-4262-B25A-4DC9362482EA}"/>
            </c:ext>
          </c:extLst>
        </c:ser>
        <c:ser>
          <c:idx val="5"/>
          <c:order val="5"/>
          <c:tx>
            <c:strRef>
              <c:f>'11.2'!$I$19</c:f>
              <c:strCache>
                <c:ptCount val="1"/>
                <c:pt idx="0">
                  <c:v> Karlovarský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970-4262-B25A-4DC9362482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0</c:v>
                </c:pt>
              </c:strCache>
            </c:strRef>
          </c:cat>
          <c:val>
            <c:numRef>
              <c:f>'11.2'!$J$19:$K$19</c:f>
              <c:numCache>
                <c:formatCode>0.0%</c:formatCode>
                <c:ptCount val="2"/>
                <c:pt idx="0">
                  <c:v>7.497073084871024E-2</c:v>
                </c:pt>
                <c:pt idx="1">
                  <c:v>6.6322743902244422E-2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70-4262-B25A-4DC9362482EA}"/>
            </c:ext>
          </c:extLst>
        </c:ser>
        <c:ser>
          <c:idx val="6"/>
          <c:order val="6"/>
          <c:tx>
            <c:strRef>
              <c:f>'11.2'!$I$20</c:f>
              <c:strCache>
                <c:ptCount val="1"/>
                <c:pt idx="0">
                  <c:v> Olomoucký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0</c:v>
                </c:pt>
              </c:strCache>
            </c:strRef>
          </c:cat>
          <c:val>
            <c:numRef>
              <c:f>'11.2'!$J$20:$K$20</c:f>
              <c:numCache>
                <c:formatCode>0.0%</c:formatCode>
                <c:ptCount val="2"/>
                <c:pt idx="0">
                  <c:v>5.5430922162332912E-2</c:v>
                </c:pt>
                <c:pt idx="1">
                  <c:v>5.5520311431188435E-2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970-4262-B25A-4DC9362482EA}"/>
            </c:ext>
          </c:extLst>
        </c:ser>
        <c:ser>
          <c:idx val="7"/>
          <c:order val="7"/>
          <c:tx>
            <c:strRef>
              <c:f>'11.2'!$I$21</c:f>
              <c:strCache>
                <c:ptCount val="1"/>
                <c:pt idx="0">
                  <c:v> Zlínský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0</c:v>
                </c:pt>
              </c:strCache>
            </c:strRef>
          </c:cat>
          <c:val>
            <c:numRef>
              <c:f>'11.2'!$J$21:$K$21</c:f>
              <c:numCache>
                <c:formatCode>0.0%</c:formatCode>
                <c:ptCount val="2"/>
                <c:pt idx="0">
                  <c:v>4.8890668830802265E-2</c:v>
                </c:pt>
                <c:pt idx="1">
                  <c:v>4.8497648769704256E-2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70-4262-B25A-4DC9362482EA}"/>
            </c:ext>
          </c:extLst>
        </c:ser>
        <c:ser>
          <c:idx val="8"/>
          <c:order val="8"/>
          <c:tx>
            <c:strRef>
              <c:f>'11.2'!$I$22</c:f>
              <c:strCache>
                <c:ptCount val="1"/>
                <c:pt idx="0">
                  <c:v> Plzeňský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0</c:v>
                </c:pt>
              </c:strCache>
            </c:strRef>
          </c:cat>
          <c:val>
            <c:numRef>
              <c:f>'11.2'!$J$22:$K$22</c:f>
              <c:numCache>
                <c:formatCode>0.0%</c:formatCode>
                <c:ptCount val="2"/>
                <c:pt idx="0">
                  <c:v>4.3280232861362324E-2</c:v>
                </c:pt>
                <c:pt idx="1">
                  <c:v>5.6798319724058008E-2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70-4262-B25A-4DC9362482EA}"/>
            </c:ext>
          </c:extLst>
        </c:ser>
        <c:ser>
          <c:idx val="9"/>
          <c:order val="9"/>
          <c:tx>
            <c:strRef>
              <c:f>'11.2'!$I$23</c:f>
              <c:strCache>
                <c:ptCount val="1"/>
                <c:pt idx="0">
                  <c:v> Pardubický</c:v>
                </c:pt>
              </c:strCache>
            </c:strRef>
          </c:tx>
          <c:spPr>
            <a:solidFill>
              <a:srgbClr val="64636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0</c:v>
                </c:pt>
              </c:strCache>
            </c:strRef>
          </c:cat>
          <c:val>
            <c:numRef>
              <c:f>'11.2'!$J$23:$K$23</c:f>
              <c:numCache>
                <c:formatCode>0.0%</c:formatCode>
                <c:ptCount val="2"/>
                <c:pt idx="0">
                  <c:v>4.2656859442936131E-2</c:v>
                </c:pt>
                <c:pt idx="1">
                  <c:v>4.1849452467063092E-2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970-4262-B25A-4DC9362482EA}"/>
            </c:ext>
          </c:extLst>
        </c:ser>
        <c:ser>
          <c:idx val="10"/>
          <c:order val="10"/>
          <c:tx>
            <c:strRef>
              <c:f>'11.2'!$I$24</c:f>
              <c:strCache>
                <c:ptCount val="1"/>
                <c:pt idx="0">
                  <c:v> Královéhradecký</c:v>
                </c:pt>
              </c:strCache>
            </c:strRef>
          </c:tx>
          <c:spPr>
            <a:solidFill>
              <a:srgbClr val="9D9D9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0</c:v>
                </c:pt>
              </c:strCache>
            </c:strRef>
          </c:cat>
          <c:val>
            <c:numRef>
              <c:f>'11.2'!$J$24:$K$24</c:f>
              <c:numCache>
                <c:formatCode>0.0%</c:formatCode>
                <c:ptCount val="2"/>
                <c:pt idx="0">
                  <c:v>3.8496563829541405E-2</c:v>
                </c:pt>
                <c:pt idx="1">
                  <c:v>3.3050911467429403E-2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970-4262-B25A-4DC9362482EA}"/>
            </c:ext>
          </c:extLst>
        </c:ser>
        <c:ser>
          <c:idx val="11"/>
          <c:order val="11"/>
          <c:tx>
            <c:strRef>
              <c:f>'11.2'!$I$25</c:f>
              <c:strCache>
                <c:ptCount val="1"/>
                <c:pt idx="0">
                  <c:v> Vysočina</c:v>
                </c:pt>
              </c:strCache>
            </c:strRef>
          </c:tx>
          <c:spPr>
            <a:solidFill>
              <a:srgbClr val="D0D0D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0</c:v>
                </c:pt>
              </c:strCache>
            </c:strRef>
          </c:cat>
          <c:val>
            <c:numRef>
              <c:f>'11.2'!$J$25:$K$25</c:f>
              <c:numCache>
                <c:formatCode>0.0%</c:formatCode>
                <c:ptCount val="2"/>
                <c:pt idx="0">
                  <c:v>3.7901264192660551E-2</c:v>
                </c:pt>
                <c:pt idx="1">
                  <c:v>4.2666469977266065E-2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970-4262-B25A-4DC9362482EA}"/>
            </c:ext>
          </c:extLst>
        </c:ser>
        <c:ser>
          <c:idx val="12"/>
          <c:order val="12"/>
          <c:tx>
            <c:strRef>
              <c:f>'11.2'!$I$26</c:f>
              <c:strCache>
                <c:ptCount val="1"/>
                <c:pt idx="0">
                  <c:v> Liberecký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tx2"/>
              </a:bgClr>
            </a:patt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970-4262-B25A-4DC9362482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0</c:v>
                </c:pt>
              </c:strCache>
            </c:strRef>
          </c:cat>
          <c:val>
            <c:numRef>
              <c:f>'11.2'!$J$26:$K$26</c:f>
              <c:numCache>
                <c:formatCode>0.0%</c:formatCode>
                <c:ptCount val="2"/>
                <c:pt idx="0">
                  <c:v>3.747311798024569E-2</c:v>
                </c:pt>
                <c:pt idx="1">
                  <c:v>3.7336352704757034E-2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970-4262-B25A-4DC9362482EA}"/>
            </c:ext>
          </c:extLst>
        </c:ser>
        <c:ser>
          <c:idx val="13"/>
          <c:order val="13"/>
          <c:tx>
            <c:strRef>
              <c:f>'11.2'!$I$27</c:f>
              <c:strCache>
                <c:ptCount val="1"/>
                <c:pt idx="0">
                  <c:v> Jihočeský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3"/>
              </a:bgClr>
            </a:patt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0</c:v>
                </c:pt>
              </c:strCache>
            </c:strRef>
          </c:cat>
          <c:val>
            <c:numRef>
              <c:f>'11.2'!$J$27:$K$27</c:f>
              <c:numCache>
                <c:formatCode>0.0%</c:formatCode>
                <c:ptCount val="2"/>
                <c:pt idx="0">
                  <c:v>3.2837116422877045E-2</c:v>
                </c:pt>
                <c:pt idx="1">
                  <c:v>2.9839578753714964E-2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970-4262-B25A-4DC936248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7181440"/>
        <c:axId val="177182976"/>
      </c:barChart>
      <c:catAx>
        <c:axId val="17718144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77182976"/>
        <c:crosses val="autoZero"/>
        <c:auto val="1"/>
        <c:lblAlgn val="ctr"/>
        <c:lblOffset val="100"/>
        <c:noMultiLvlLbl val="0"/>
      </c:catAx>
      <c:valAx>
        <c:axId val="1771829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7181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'11.3'!$A$5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'11.3'!$B$4:$O$4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'11.3'!$B$5:$O$5</c:f>
              <c:numCache>
                <c:formatCode>#,##0</c:formatCode>
                <c:ptCount val="14"/>
                <c:pt idx="0">
                  <c:v>81</c:v>
                </c:pt>
                <c:pt idx="1">
                  <c:v>201</c:v>
                </c:pt>
                <c:pt idx="2">
                  <c:v>54</c:v>
                </c:pt>
                <c:pt idx="3">
                  <c:v>78</c:v>
                </c:pt>
                <c:pt idx="4">
                  <c:v>92</c:v>
                </c:pt>
                <c:pt idx="5">
                  <c:v>176</c:v>
                </c:pt>
                <c:pt idx="6">
                  <c:v>115</c:v>
                </c:pt>
                <c:pt idx="7">
                  <c:v>76</c:v>
                </c:pt>
                <c:pt idx="8">
                  <c:v>85</c:v>
                </c:pt>
                <c:pt idx="9">
                  <c:v>148</c:v>
                </c:pt>
                <c:pt idx="10">
                  <c:v>196</c:v>
                </c:pt>
                <c:pt idx="11">
                  <c:v>131</c:v>
                </c:pt>
                <c:pt idx="12">
                  <c:v>96</c:v>
                </c:pt>
                <c:pt idx="13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2-4A6A-A7DE-510857556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236992"/>
        <c:axId val="177238784"/>
      </c:barChart>
      <c:catAx>
        <c:axId val="177236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7238784"/>
        <c:crosses val="autoZero"/>
        <c:auto val="1"/>
        <c:lblAlgn val="ctr"/>
        <c:lblOffset val="100"/>
        <c:noMultiLvlLbl val="0"/>
      </c:catAx>
      <c:valAx>
        <c:axId val="1772387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236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'11.3'!$A$6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'11.3'!$B$4:$O$4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'11.3'!$B$6:$O$6</c:f>
              <c:numCache>
                <c:formatCode>#,##0</c:formatCode>
                <c:ptCount val="14"/>
                <c:pt idx="0">
                  <c:v>303</c:v>
                </c:pt>
                <c:pt idx="1">
                  <c:v>829</c:v>
                </c:pt>
                <c:pt idx="2">
                  <c:v>170</c:v>
                </c:pt>
                <c:pt idx="3">
                  <c:v>245</c:v>
                </c:pt>
                <c:pt idx="4">
                  <c:v>290</c:v>
                </c:pt>
                <c:pt idx="5">
                  <c:v>467</c:v>
                </c:pt>
                <c:pt idx="6">
                  <c:v>370</c:v>
                </c:pt>
                <c:pt idx="7">
                  <c:v>283</c:v>
                </c:pt>
                <c:pt idx="8">
                  <c:v>334</c:v>
                </c:pt>
                <c:pt idx="9">
                  <c:v>1561</c:v>
                </c:pt>
                <c:pt idx="10">
                  <c:v>637</c:v>
                </c:pt>
                <c:pt idx="11">
                  <c:v>312</c:v>
                </c:pt>
                <c:pt idx="12">
                  <c:v>319</c:v>
                </c:pt>
                <c:pt idx="13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8-4696-8F0A-E0E3C95DA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262976"/>
        <c:axId val="177264512"/>
      </c:barChart>
      <c:catAx>
        <c:axId val="177262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7264512"/>
        <c:crosses val="autoZero"/>
        <c:auto val="1"/>
        <c:lblAlgn val="ctr"/>
        <c:lblOffset val="100"/>
        <c:noMultiLvlLbl val="0"/>
      </c:catAx>
      <c:valAx>
        <c:axId val="1772645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262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'11.3'!$A$7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'11.3'!$B$4:$O$4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'11.3'!$B$7:$O$7</c:f>
              <c:numCache>
                <c:formatCode>#,##0</c:formatCode>
                <c:ptCount val="14"/>
                <c:pt idx="0">
                  <c:v>9677</c:v>
                </c:pt>
                <c:pt idx="1">
                  <c:v>24334</c:v>
                </c:pt>
                <c:pt idx="2">
                  <c:v>5947</c:v>
                </c:pt>
                <c:pt idx="3">
                  <c:v>10033</c:v>
                </c:pt>
                <c:pt idx="4">
                  <c:v>8945</c:v>
                </c:pt>
                <c:pt idx="5">
                  <c:v>18518</c:v>
                </c:pt>
                <c:pt idx="6">
                  <c:v>13339</c:v>
                </c:pt>
                <c:pt idx="7">
                  <c:v>11432</c:v>
                </c:pt>
                <c:pt idx="8">
                  <c:v>11998</c:v>
                </c:pt>
                <c:pt idx="9">
                  <c:v>38316</c:v>
                </c:pt>
                <c:pt idx="10">
                  <c:v>19474</c:v>
                </c:pt>
                <c:pt idx="11">
                  <c:v>13111</c:v>
                </c:pt>
                <c:pt idx="12">
                  <c:v>10922</c:v>
                </c:pt>
                <c:pt idx="13">
                  <c:v>10934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1-494B-815E-637E3E5E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354240"/>
        <c:axId val="177355776"/>
      </c:barChart>
      <c:catAx>
        <c:axId val="177354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7355776"/>
        <c:crosses val="autoZero"/>
        <c:auto val="1"/>
        <c:lblAlgn val="ctr"/>
        <c:lblOffset val="100"/>
        <c:noMultiLvlLbl val="0"/>
      </c:catAx>
      <c:valAx>
        <c:axId val="1773557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354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'11.3'!$A$8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'11.3'!$B$4:$O$4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'11.3'!$B$8:$O$8</c:f>
              <c:numCache>
                <c:formatCode>#,##0</c:formatCode>
                <c:ptCount val="14"/>
                <c:pt idx="0">
                  <c:v>95213</c:v>
                </c:pt>
                <c:pt idx="1">
                  <c:v>357250</c:v>
                </c:pt>
                <c:pt idx="2">
                  <c:v>77968</c:v>
                </c:pt>
                <c:pt idx="3">
                  <c:v>107643</c:v>
                </c:pt>
                <c:pt idx="4">
                  <c:v>83867</c:v>
                </c:pt>
                <c:pt idx="5">
                  <c:v>358635</c:v>
                </c:pt>
                <c:pt idx="6">
                  <c:v>173192</c:v>
                </c:pt>
                <c:pt idx="7">
                  <c:v>124959</c:v>
                </c:pt>
                <c:pt idx="8">
                  <c:v>147740</c:v>
                </c:pt>
                <c:pt idx="9">
                  <c:v>374385</c:v>
                </c:pt>
                <c:pt idx="10">
                  <c:v>240866</c:v>
                </c:pt>
                <c:pt idx="11">
                  <c:v>208804</c:v>
                </c:pt>
                <c:pt idx="12">
                  <c:v>108969</c:v>
                </c:pt>
                <c:pt idx="13">
                  <c:v>145234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E-40DA-B734-0DB3E2D9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363584"/>
        <c:axId val="177381760"/>
      </c:barChart>
      <c:catAx>
        <c:axId val="177363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7381760"/>
        <c:crosses val="autoZero"/>
        <c:auto val="1"/>
        <c:lblAlgn val="ctr"/>
        <c:lblOffset val="100"/>
        <c:noMultiLvlLbl val="0"/>
      </c:catAx>
      <c:valAx>
        <c:axId val="1773817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363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7149084434621E-2"/>
          <c:y val="1.9189554199934761E-2"/>
          <c:w val="0.93262850915565376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'11.3'!$A$9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accent3"/>
              </a:solidFill>
            </a:ln>
          </c:spPr>
          <c:invertIfNegative val="0"/>
          <c:cat>
            <c:strRef>
              <c:f>'11.3'!$B$4:$O$4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'11.3'!$B$9:$O$9</c:f>
              <c:numCache>
                <c:formatCode>#,##0</c:formatCode>
                <c:ptCount val="14"/>
                <c:pt idx="0">
                  <c:v>15</c:v>
                </c:pt>
                <c:pt idx="1">
                  <c:v>27</c:v>
                </c:pt>
                <c:pt idx="2">
                  <c:v>9</c:v>
                </c:pt>
                <c:pt idx="3">
                  <c:v>17</c:v>
                </c:pt>
                <c:pt idx="4">
                  <c:v>10</c:v>
                </c:pt>
                <c:pt idx="5">
                  <c:v>32</c:v>
                </c:pt>
                <c:pt idx="6">
                  <c:v>15</c:v>
                </c:pt>
                <c:pt idx="7">
                  <c:v>14</c:v>
                </c:pt>
                <c:pt idx="8">
                  <c:v>15</c:v>
                </c:pt>
                <c:pt idx="9">
                  <c:v>38</c:v>
                </c:pt>
                <c:pt idx="10">
                  <c:v>34</c:v>
                </c:pt>
                <c:pt idx="11">
                  <c:v>19</c:v>
                </c:pt>
                <c:pt idx="12">
                  <c:v>14</c:v>
                </c:pt>
                <c:pt idx="1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0-4C74-A671-06BC34CCE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5710208"/>
        <c:axId val="175711744"/>
      </c:barChart>
      <c:catAx>
        <c:axId val="175710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5711744"/>
        <c:crosses val="autoZero"/>
        <c:auto val="1"/>
        <c:lblAlgn val="ctr"/>
        <c:lblOffset val="100"/>
        <c:noMultiLvlLbl val="0"/>
      </c:catAx>
      <c:valAx>
        <c:axId val="1757117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57102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'11.3'!$A$10</c:f>
              <c:strCache>
                <c:ptCount val="1"/>
                <c:pt idx="0">
                  <c:v>Celkem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'11.3'!$B$4:$O$4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'11.3'!$B$10:$O$10</c:f>
              <c:numCache>
                <c:formatCode>#,##0</c:formatCode>
                <c:ptCount val="14"/>
                <c:pt idx="0">
                  <c:v>105289</c:v>
                </c:pt>
                <c:pt idx="1">
                  <c:v>382641</c:v>
                </c:pt>
                <c:pt idx="2">
                  <c:v>84148</c:v>
                </c:pt>
                <c:pt idx="3">
                  <c:v>118016</c:v>
                </c:pt>
                <c:pt idx="4">
                  <c:v>93204</c:v>
                </c:pt>
                <c:pt idx="5">
                  <c:v>377828</c:v>
                </c:pt>
                <c:pt idx="6">
                  <c:v>187031</c:v>
                </c:pt>
                <c:pt idx="7">
                  <c:v>136764</c:v>
                </c:pt>
                <c:pt idx="8">
                  <c:v>160172</c:v>
                </c:pt>
                <c:pt idx="9">
                  <c:v>414448</c:v>
                </c:pt>
                <c:pt idx="10">
                  <c:v>261207</c:v>
                </c:pt>
                <c:pt idx="11">
                  <c:v>222377</c:v>
                </c:pt>
                <c:pt idx="12">
                  <c:v>120320</c:v>
                </c:pt>
                <c:pt idx="13">
                  <c:v>156568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F-4A8B-A325-C5838292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5748224"/>
        <c:axId val="175749760"/>
      </c:barChart>
      <c:catAx>
        <c:axId val="175748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5749760"/>
        <c:crosses val="autoZero"/>
        <c:auto val="1"/>
        <c:lblAlgn val="ctr"/>
        <c:lblOffset val="100"/>
        <c:noMultiLvlLbl val="0"/>
      </c:catAx>
      <c:valAx>
        <c:axId val="1757497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574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77925291239374E-2"/>
          <c:y val="3.1214495688209883E-2"/>
          <c:w val="0.88915277777777779"/>
          <c:h val="0.737001611241111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'3.5'!$C$4</c:f>
              <c:strCache>
                <c:ptCount val="1"/>
                <c:pt idx="0">
                  <c:v>Německo</c:v>
                </c:pt>
              </c:strCache>
            </c:strRef>
          </c:tx>
          <c:spPr>
            <a:solidFill>
              <a:srgbClr val="1A3366"/>
            </a:solidFill>
            <a:ln>
              <a:noFill/>
            </a:ln>
          </c:spPr>
          <c:invertIfNegative val="0"/>
          <c:cat>
            <c:numRef>
              <c:f>'3.5'!$B$5:$B$14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'3.5'!$C$5:$C$14</c:f>
              <c:numCache>
                <c:formatCode>#\ ##0.0</c:formatCode>
                <c:ptCount val="10"/>
                <c:pt idx="0">
                  <c:v>21569.867699999995</c:v>
                </c:pt>
                <c:pt idx="1">
                  <c:v>31484.850992683652</c:v>
                </c:pt>
                <c:pt idx="2">
                  <c:v>36041.816490405341</c:v>
                </c:pt>
                <c:pt idx="3">
                  <c:v>35668.352425516699</c:v>
                </c:pt>
                <c:pt idx="4">
                  <c:v>32326.028315238218</c:v>
                </c:pt>
                <c:pt idx="5">
                  <c:v>34749.522928376326</c:v>
                </c:pt>
                <c:pt idx="6">
                  <c:v>38428.361870454697</c:v>
                </c:pt>
                <c:pt idx="7">
                  <c:v>34582.645301719502</c:v>
                </c:pt>
                <c:pt idx="8">
                  <c:v>43459.075476657235</c:v>
                </c:pt>
                <c:pt idx="9">
                  <c:v>45604.8596989867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B-40CD-9750-52E7FEE2582F}"/>
            </c:ext>
          </c:extLst>
        </c:ser>
        <c:ser>
          <c:idx val="1"/>
          <c:order val="1"/>
          <c:tx>
            <c:strRef>
              <c:f>'3.5'!$D$4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</c:spPr>
          <c:invertIfNegative val="0"/>
          <c:cat>
            <c:numRef>
              <c:f>'3.5'!$B$5:$B$14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'3.5'!$D$5:$D$14</c:f>
              <c:numCache>
                <c:formatCode>#\ ##0.0</c:formatCode>
                <c:ptCount val="10"/>
                <c:pt idx="0">
                  <c:v>18168.370599999998</c:v>
                </c:pt>
                <c:pt idx="1">
                  <c:v>12063.874336402767</c:v>
                </c:pt>
                <c:pt idx="2">
                  <c:v>498.92663820769997</c:v>
                </c:pt>
                <c:pt idx="3">
                  <c:v>13.3220516438</c:v>
                </c:pt>
                <c:pt idx="4">
                  <c:v>1648.6281678393757</c:v>
                </c:pt>
                <c:pt idx="5">
                  <c:v>259.66897457537715</c:v>
                </c:pt>
                <c:pt idx="6">
                  <c:v>1341.40355839224</c:v>
                </c:pt>
                <c:pt idx="7">
                  <c:v>1544.4914769490499</c:v>
                </c:pt>
                <c:pt idx="8">
                  <c:v>22.495271653127972</c:v>
                </c:pt>
                <c:pt idx="9">
                  <c:v>47.399625487920702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AB-40CD-9750-52E7FEE2582F}"/>
            </c:ext>
          </c:extLst>
        </c:ser>
        <c:ser>
          <c:idx val="2"/>
          <c:order val="2"/>
          <c:tx>
            <c:strRef>
              <c:f>'3.5'!$E$4</c:f>
              <c:strCache>
                <c:ptCount val="1"/>
                <c:pt idx="0">
                  <c:v>Polsko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</c:spPr>
          <c:invertIfNegative val="0"/>
          <c:cat>
            <c:numRef>
              <c:f>'3.5'!$B$5:$B$14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'3.5'!$E$5:$E$14</c:f>
              <c:numCache>
                <c:formatCode>#\ ##0.0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AB-40CD-9750-52E7FEE2582F}"/>
            </c:ext>
          </c:extLst>
        </c:ser>
        <c:ser>
          <c:idx val="3"/>
          <c:order val="3"/>
          <c:tx>
            <c:strRef>
              <c:f>'3.5'!$F$4</c:f>
              <c:strCache>
                <c:ptCount val="1"/>
                <c:pt idx="0">
                  <c:v>Rakousko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</c:spPr>
          <c:invertIfNegative val="0"/>
          <c:cat>
            <c:numRef>
              <c:f>'3.5'!$B$5:$B$14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'3.5'!$F$5:$F$14</c:f>
              <c:numCache>
                <c:formatCode>#\ ##0.0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AB-40CD-9750-52E7FEE25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254656"/>
        <c:axId val="163256192"/>
      </c:barChart>
      <c:catAx>
        <c:axId val="16325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3256192"/>
        <c:crosses val="autoZero"/>
        <c:auto val="1"/>
        <c:lblAlgn val="ctr"/>
        <c:lblOffset val="100"/>
        <c:noMultiLvlLbl val="0"/>
      </c:catAx>
      <c:valAx>
        <c:axId val="163256192"/>
        <c:scaling>
          <c:orientation val="minMax"/>
          <c:max val="4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3254656"/>
        <c:crosses val="autoZero"/>
        <c:crossBetween val="between"/>
        <c:majorUnit val="5000"/>
      </c:valAx>
    </c:plotArea>
    <c:legend>
      <c:legendPos val="b"/>
      <c:layout>
        <c:manualLayout>
          <c:xMode val="edge"/>
          <c:yMode val="edge"/>
          <c:x val="2.1063315941496547E-3"/>
          <c:y val="0.89265661206665869"/>
          <c:w val="0.58384340141499236"/>
          <c:h val="0.106990268453138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191733905539624E-2"/>
          <c:y val="4.8590512689525106E-2"/>
          <c:w val="0.91503663572365401"/>
          <c:h val="0.6667083963485182"/>
        </c:manualLayout>
      </c:layout>
      <c:lineChart>
        <c:grouping val="standard"/>
        <c:varyColors val="0"/>
        <c:ser>
          <c:idx val="0"/>
          <c:order val="0"/>
          <c:tx>
            <c:strRef>
              <c:f>'11.4'!$B$26</c:f>
              <c:strCache>
                <c:ptCount val="1"/>
                <c:pt idx="0">
                  <c:v> Jihočeský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'11.4'!$B$27:$B$36</c:f>
              <c:numCache>
                <c:formatCode>#,##0</c:formatCode>
                <c:ptCount val="10"/>
                <c:pt idx="0">
                  <c:v>266.97294206215321</c:v>
                </c:pt>
                <c:pt idx="1">
                  <c:v>267.00997620683597</c:v>
                </c:pt>
                <c:pt idx="2">
                  <c:v>237.60887250261194</c:v>
                </c:pt>
                <c:pt idx="3">
                  <c:v>256.49098662569412</c:v>
                </c:pt>
                <c:pt idx="4">
                  <c:v>274.84591988778703</c:v>
                </c:pt>
                <c:pt idx="5">
                  <c:v>279.91385512014267</c:v>
                </c:pt>
                <c:pt idx="6">
                  <c:v>271.61604691470001</c:v>
                </c:pt>
                <c:pt idx="7">
                  <c:v>274.70492934000004</c:v>
                </c:pt>
                <c:pt idx="8">
                  <c:v>276.86694703000001</c:v>
                </c:pt>
                <c:pt idx="9">
                  <c:v>305.64999838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5-4B48-A68B-81FCC257C754}"/>
            </c:ext>
          </c:extLst>
        </c:ser>
        <c:ser>
          <c:idx val="1"/>
          <c:order val="1"/>
          <c:tx>
            <c:strRef>
              <c:f>'11.4'!$C$26</c:f>
              <c:strCache>
                <c:ptCount val="1"/>
                <c:pt idx="0">
                  <c:v> Jihomoravský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'11.4'!$C$27:$C$36</c:f>
              <c:numCache>
                <c:formatCode>#,##0</c:formatCode>
                <c:ptCount val="10"/>
                <c:pt idx="0">
                  <c:v>1110.3409420621533</c:v>
                </c:pt>
                <c:pt idx="1">
                  <c:v>1122.6489762068361</c:v>
                </c:pt>
                <c:pt idx="2">
                  <c:v>953.537872502612</c:v>
                </c:pt>
                <c:pt idx="3">
                  <c:v>1034.957986625694</c:v>
                </c:pt>
                <c:pt idx="4">
                  <c:v>1087.0979198877869</c:v>
                </c:pt>
                <c:pt idx="5">
                  <c:v>1125.2696786804322</c:v>
                </c:pt>
                <c:pt idx="6">
                  <c:v>1058.7058999999999</c:v>
                </c:pt>
                <c:pt idx="7">
                  <c:v>1042.2495999999999</c:v>
                </c:pt>
                <c:pt idx="8">
                  <c:v>1036.7784000000001</c:v>
                </c:pt>
                <c:pt idx="9">
                  <c:v>1123.4535999999998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5-4B48-A68B-81FCC257C754}"/>
            </c:ext>
          </c:extLst>
        </c:ser>
        <c:ser>
          <c:idx val="2"/>
          <c:order val="2"/>
          <c:tx>
            <c:strRef>
              <c:f>'11.4'!$D$26</c:f>
              <c:strCache>
                <c:ptCount val="1"/>
                <c:pt idx="0">
                  <c:v> Karlovarský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'11.4'!$D$27:$D$36</c:f>
              <c:numCache>
                <c:formatCode>#,##0</c:formatCode>
                <c:ptCount val="10"/>
                <c:pt idx="0">
                  <c:v>231.03194206215321</c:v>
                </c:pt>
                <c:pt idx="1">
                  <c:v>223.63997620683602</c:v>
                </c:pt>
                <c:pt idx="2">
                  <c:v>195.81287250261195</c:v>
                </c:pt>
                <c:pt idx="3">
                  <c:v>206.74598662569414</c:v>
                </c:pt>
                <c:pt idx="4">
                  <c:v>218.59291988778699</c:v>
                </c:pt>
                <c:pt idx="5">
                  <c:v>222.10284642420908</c:v>
                </c:pt>
                <c:pt idx="6">
                  <c:v>213.16339999999997</c:v>
                </c:pt>
                <c:pt idx="7">
                  <c:v>215.12650000000002</c:v>
                </c:pt>
                <c:pt idx="8">
                  <c:v>438.59219999999993</c:v>
                </c:pt>
                <c:pt idx="9">
                  <c:v>697.83239999999989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5-4B48-A68B-81FCC257C754}"/>
            </c:ext>
          </c:extLst>
        </c:ser>
        <c:ser>
          <c:idx val="3"/>
          <c:order val="3"/>
          <c:tx>
            <c:strRef>
              <c:f>'11.4'!$E$26</c:f>
              <c:strCache>
                <c:ptCount val="1"/>
                <c:pt idx="0">
                  <c:v> Královéhradecký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'11.4'!$E$27:$E$36</c:f>
              <c:numCache>
                <c:formatCode>#,##0</c:formatCode>
                <c:ptCount val="10"/>
                <c:pt idx="0">
                  <c:v>338.0239420621532</c:v>
                </c:pt>
                <c:pt idx="1">
                  <c:v>332.145976206836</c:v>
                </c:pt>
                <c:pt idx="2">
                  <c:v>295.30887250261196</c:v>
                </c:pt>
                <c:pt idx="3">
                  <c:v>303.66698662569416</c:v>
                </c:pt>
                <c:pt idx="4">
                  <c:v>325.844919887787</c:v>
                </c:pt>
                <c:pt idx="5">
                  <c:v>351.06345530495935</c:v>
                </c:pt>
                <c:pt idx="6">
                  <c:v>342.08510000000001</c:v>
                </c:pt>
                <c:pt idx="7">
                  <c:v>338.59829999999994</c:v>
                </c:pt>
                <c:pt idx="8">
                  <c:v>328.29259999999999</c:v>
                </c:pt>
                <c:pt idx="9">
                  <c:v>358.32849999999996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5-4B48-A68B-81FCC257C754}"/>
            </c:ext>
          </c:extLst>
        </c:ser>
        <c:ser>
          <c:idx val="4"/>
          <c:order val="4"/>
          <c:tx>
            <c:strRef>
              <c:f>'11.4'!$F$26</c:f>
              <c:strCache>
                <c:ptCount val="1"/>
                <c:pt idx="0">
                  <c:v> Liberecký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'11.4'!$F$27:$F$36</c:f>
              <c:numCache>
                <c:formatCode>#,##0</c:formatCode>
                <c:ptCount val="10"/>
                <c:pt idx="0">
                  <c:v>348.58294206215317</c:v>
                </c:pt>
                <c:pt idx="1">
                  <c:v>357.82997620683602</c:v>
                </c:pt>
                <c:pt idx="2">
                  <c:v>301.83087250261195</c:v>
                </c:pt>
                <c:pt idx="3">
                  <c:v>321.82698662569413</c:v>
                </c:pt>
                <c:pt idx="4">
                  <c:v>340.25691988778703</c:v>
                </c:pt>
                <c:pt idx="5">
                  <c:v>349.5550017662523</c:v>
                </c:pt>
                <c:pt idx="6">
                  <c:v>327.18510000000003</c:v>
                </c:pt>
                <c:pt idx="7">
                  <c:v>329.52159999999998</c:v>
                </c:pt>
                <c:pt idx="8">
                  <c:v>314.76650000000006</c:v>
                </c:pt>
                <c:pt idx="9">
                  <c:v>348.80220000000003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05-4B48-A68B-81FCC257C754}"/>
            </c:ext>
          </c:extLst>
        </c:ser>
        <c:ser>
          <c:idx val="5"/>
          <c:order val="5"/>
          <c:tx>
            <c:strRef>
              <c:f>'11.4'!$G$26</c:f>
              <c:strCache>
                <c:ptCount val="1"/>
                <c:pt idx="0">
                  <c:v> Moravskoslezský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'11.4'!$G$27:$G$36</c:f>
              <c:numCache>
                <c:formatCode>#,##0</c:formatCode>
                <c:ptCount val="10"/>
                <c:pt idx="0">
                  <c:v>938.42694206215322</c:v>
                </c:pt>
                <c:pt idx="1">
                  <c:v>911.33697620683608</c:v>
                </c:pt>
                <c:pt idx="2">
                  <c:v>826.92887250261197</c:v>
                </c:pt>
                <c:pt idx="3">
                  <c:v>868.28898662569406</c:v>
                </c:pt>
                <c:pt idx="4">
                  <c:v>915.82291988778695</c:v>
                </c:pt>
                <c:pt idx="5">
                  <c:v>910.98990233157679</c:v>
                </c:pt>
                <c:pt idx="6">
                  <c:v>878.00213199999996</c:v>
                </c:pt>
                <c:pt idx="7">
                  <c:v>891.75132800000017</c:v>
                </c:pt>
                <c:pt idx="8">
                  <c:v>881.16408799999999</c:v>
                </c:pt>
                <c:pt idx="9">
                  <c:v>925.31074799999988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05-4B48-A68B-81FCC257C754}"/>
            </c:ext>
          </c:extLst>
        </c:ser>
        <c:ser>
          <c:idx val="6"/>
          <c:order val="6"/>
          <c:tx>
            <c:strRef>
              <c:f>'11.4'!$H$26</c:f>
              <c:strCache>
                <c:ptCount val="1"/>
                <c:pt idx="0">
                  <c:v> Olomoucký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'11.4'!$H$27:$H$36</c:f>
              <c:numCache>
                <c:formatCode>#,##0</c:formatCode>
                <c:ptCount val="10"/>
                <c:pt idx="0">
                  <c:v>462.20494206215318</c:v>
                </c:pt>
                <c:pt idx="1">
                  <c:v>458.27197620683597</c:v>
                </c:pt>
                <c:pt idx="2">
                  <c:v>406.33187250261193</c:v>
                </c:pt>
                <c:pt idx="3">
                  <c:v>424.93598662569417</c:v>
                </c:pt>
                <c:pt idx="4">
                  <c:v>458.87691988778704</c:v>
                </c:pt>
                <c:pt idx="5">
                  <c:v>479.90002294161627</c:v>
                </c:pt>
                <c:pt idx="6">
                  <c:v>457.59429999999998</c:v>
                </c:pt>
                <c:pt idx="7">
                  <c:v>457.46559999999999</c:v>
                </c:pt>
                <c:pt idx="8">
                  <c:v>465.15780000000001</c:v>
                </c:pt>
                <c:pt idx="9">
                  <c:v>515.95460000000003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05-4B48-A68B-81FCC257C754}"/>
            </c:ext>
          </c:extLst>
        </c:ser>
        <c:ser>
          <c:idx val="7"/>
          <c:order val="7"/>
          <c:tx>
            <c:strRef>
              <c:f>'11.4'!$I$26</c:f>
              <c:strCache>
                <c:ptCount val="1"/>
                <c:pt idx="0">
                  <c:v> Pardubický</c:v>
                </c:pt>
              </c:strCache>
            </c:strRef>
          </c:tx>
          <c:spPr>
            <a:ln>
              <a:solidFill>
                <a:srgbClr val="F7C9C7"/>
              </a:solidFill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'11.4'!$I$27:$I$36</c:f>
              <c:numCache>
                <c:formatCode>#,##0</c:formatCode>
                <c:ptCount val="10"/>
                <c:pt idx="0">
                  <c:v>382.95294206215317</c:v>
                </c:pt>
                <c:pt idx="1">
                  <c:v>357.22597620683598</c:v>
                </c:pt>
                <c:pt idx="2">
                  <c:v>314.46887250261193</c:v>
                </c:pt>
                <c:pt idx="3">
                  <c:v>353.57898662569414</c:v>
                </c:pt>
                <c:pt idx="4">
                  <c:v>368.89491988778701</c:v>
                </c:pt>
                <c:pt idx="5">
                  <c:v>397.83733143096401</c:v>
                </c:pt>
                <c:pt idx="6">
                  <c:v>374.92409999999995</c:v>
                </c:pt>
                <c:pt idx="7">
                  <c:v>378.93210000000005</c:v>
                </c:pt>
                <c:pt idx="8">
                  <c:v>371.04899999999998</c:v>
                </c:pt>
                <c:pt idx="9">
                  <c:v>397.05279999999999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05-4B48-A68B-81FCC257C754}"/>
            </c:ext>
          </c:extLst>
        </c:ser>
        <c:ser>
          <c:idx val="8"/>
          <c:order val="8"/>
          <c:tx>
            <c:strRef>
              <c:f>'11.4'!$J$26</c:f>
              <c:strCache>
                <c:ptCount val="1"/>
                <c:pt idx="0">
                  <c:v> Plzeňský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'11.4'!$J$27:$J$36</c:f>
              <c:numCache>
                <c:formatCode>#,##0</c:formatCode>
                <c:ptCount val="10"/>
                <c:pt idx="0">
                  <c:v>389.33294206215317</c:v>
                </c:pt>
                <c:pt idx="1">
                  <c:v>384.71397620683598</c:v>
                </c:pt>
                <c:pt idx="2">
                  <c:v>343.03387250261193</c:v>
                </c:pt>
                <c:pt idx="3">
                  <c:v>358.32698662569413</c:v>
                </c:pt>
                <c:pt idx="4">
                  <c:v>379.67791988778703</c:v>
                </c:pt>
                <c:pt idx="5">
                  <c:v>392.60095842059661</c:v>
                </c:pt>
                <c:pt idx="6">
                  <c:v>363.91340000000002</c:v>
                </c:pt>
                <c:pt idx="7">
                  <c:v>362.40809999999999</c:v>
                </c:pt>
                <c:pt idx="8">
                  <c:v>362.33820000000003</c:v>
                </c:pt>
                <c:pt idx="9">
                  <c:v>402.85519999999997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005-4B48-A68B-81FCC257C754}"/>
            </c:ext>
          </c:extLst>
        </c:ser>
        <c:ser>
          <c:idx val="9"/>
          <c:order val="9"/>
          <c:tx>
            <c:strRef>
              <c:f>'11.4'!$K$26</c:f>
              <c:strCache>
                <c:ptCount val="1"/>
                <c:pt idx="0">
                  <c:v> Hlavní město Praha</c:v>
                </c:pt>
              </c:strCache>
            </c:strRef>
          </c:tx>
          <c:spPr>
            <a:ln>
              <a:solidFill>
                <a:schemeClr val="tx1">
                  <a:alpha val="50000"/>
                </a:schemeClr>
              </a:solidFill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'11.4'!$K$27:$K$36</c:f>
              <c:numCache>
                <c:formatCode>#,##0</c:formatCode>
                <c:ptCount val="10"/>
                <c:pt idx="0">
                  <c:v>948.46294206215327</c:v>
                </c:pt>
                <c:pt idx="1">
                  <c:v>968.41997620683605</c:v>
                </c:pt>
                <c:pt idx="2">
                  <c:v>796.96987250261191</c:v>
                </c:pt>
                <c:pt idx="3">
                  <c:v>820.34098662569409</c:v>
                </c:pt>
                <c:pt idx="4">
                  <c:v>886.344919887787</c:v>
                </c:pt>
                <c:pt idx="5">
                  <c:v>912.22504782138594</c:v>
                </c:pt>
                <c:pt idx="6">
                  <c:v>852.04543613082001</c:v>
                </c:pt>
                <c:pt idx="7">
                  <c:v>841.36364172643027</c:v>
                </c:pt>
                <c:pt idx="8">
                  <c:v>807.09032895129201</c:v>
                </c:pt>
                <c:pt idx="9">
                  <c:v>894.74080703278469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005-4B48-A68B-81FCC257C754}"/>
            </c:ext>
          </c:extLst>
        </c:ser>
        <c:ser>
          <c:idx val="10"/>
          <c:order val="10"/>
          <c:tx>
            <c:strRef>
              <c:f>'11.4'!$L$26</c:f>
              <c:strCache>
                <c:ptCount val="1"/>
                <c:pt idx="0">
                  <c:v> Středočeský</c:v>
                </c:pt>
              </c:strCache>
            </c:strRef>
          </c:tx>
          <c:spPr>
            <a:ln cmpd="sng">
              <a:solidFill>
                <a:schemeClr val="accent1"/>
              </a:solidFill>
              <a:prstDash val="dash"/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'11.4'!$L$27:$L$36</c:f>
              <c:numCache>
                <c:formatCode>#,##0</c:formatCode>
                <c:ptCount val="10"/>
                <c:pt idx="0">
                  <c:v>985.04694206215322</c:v>
                </c:pt>
                <c:pt idx="1">
                  <c:v>1026.8499762068361</c:v>
                </c:pt>
                <c:pt idx="2">
                  <c:v>933.27687250261192</c:v>
                </c:pt>
                <c:pt idx="3">
                  <c:v>963.11898662569411</c:v>
                </c:pt>
                <c:pt idx="4">
                  <c:v>1035.4359198877869</c:v>
                </c:pt>
                <c:pt idx="5">
                  <c:v>1077.7049398817649</c:v>
                </c:pt>
                <c:pt idx="6">
                  <c:v>1040.3693189999999</c:v>
                </c:pt>
                <c:pt idx="7">
                  <c:v>1047.326669</c:v>
                </c:pt>
                <c:pt idx="8">
                  <c:v>1098.2514939999999</c:v>
                </c:pt>
                <c:pt idx="9">
                  <c:v>1187.4597140000001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005-4B48-A68B-81FCC257C754}"/>
            </c:ext>
          </c:extLst>
        </c:ser>
        <c:ser>
          <c:idx val="11"/>
          <c:order val="11"/>
          <c:tx>
            <c:strRef>
              <c:f>'11.4'!$M$26</c:f>
              <c:strCache>
                <c:ptCount val="1"/>
                <c:pt idx="0">
                  <c:v> Ústecký</c:v>
                </c:pt>
              </c:strCache>
            </c:strRef>
          </c:tx>
          <c:spPr>
            <a:ln>
              <a:solidFill>
                <a:schemeClr val="accent2"/>
              </a:solidFill>
              <a:prstDash val="dash"/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'11.4'!$M$27:$M$36</c:f>
              <c:numCache>
                <c:formatCode>#,##0</c:formatCode>
                <c:ptCount val="10"/>
                <c:pt idx="0">
                  <c:v>777.95894206215326</c:v>
                </c:pt>
                <c:pt idx="1">
                  <c:v>881.43897620683606</c:v>
                </c:pt>
                <c:pt idx="2">
                  <c:v>785.80087250261192</c:v>
                </c:pt>
                <c:pt idx="3">
                  <c:v>860.11298662569413</c:v>
                </c:pt>
                <c:pt idx="4">
                  <c:v>1098.317919887787</c:v>
                </c:pt>
                <c:pt idx="5">
                  <c:v>1131.9939891683503</c:v>
                </c:pt>
                <c:pt idx="6">
                  <c:v>1118.2678109999999</c:v>
                </c:pt>
                <c:pt idx="7">
                  <c:v>1498.4947110000001</c:v>
                </c:pt>
                <c:pt idx="8">
                  <c:v>1428.4898469999998</c:v>
                </c:pt>
                <c:pt idx="9">
                  <c:v>1342.7590419999999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005-4B48-A68B-81FCC257C754}"/>
            </c:ext>
          </c:extLst>
        </c:ser>
        <c:ser>
          <c:idx val="12"/>
          <c:order val="12"/>
          <c:tx>
            <c:strRef>
              <c:f>'11.4'!$N$26</c:f>
              <c:strCache>
                <c:ptCount val="1"/>
                <c:pt idx="0">
                  <c:v> Vysočina</c:v>
                </c:pt>
              </c:strCache>
            </c:strRef>
          </c:tx>
          <c:spPr>
            <a:ln>
              <a:solidFill>
                <a:schemeClr val="accent4">
                  <a:alpha val="99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'11.4'!$N$27:$N$36</c:f>
              <c:numCache>
                <c:formatCode>#,##0</c:formatCode>
                <c:ptCount val="10"/>
                <c:pt idx="0">
                  <c:v>383.4539420621532</c:v>
                </c:pt>
                <c:pt idx="1">
                  <c:v>382.48097620683598</c:v>
                </c:pt>
                <c:pt idx="2">
                  <c:v>328.19187250261194</c:v>
                </c:pt>
                <c:pt idx="3">
                  <c:v>329.97098662569414</c:v>
                </c:pt>
                <c:pt idx="4">
                  <c:v>348.844919887787</c:v>
                </c:pt>
                <c:pt idx="5">
                  <c:v>355.36641062466811</c:v>
                </c:pt>
                <c:pt idx="6">
                  <c:v>334.54324700939998</c:v>
                </c:pt>
                <c:pt idx="7">
                  <c:v>325.12548562000001</c:v>
                </c:pt>
                <c:pt idx="8">
                  <c:v>321.68148098</c:v>
                </c:pt>
                <c:pt idx="9">
                  <c:v>352.78741257000001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005-4B48-A68B-81FCC257C754}"/>
            </c:ext>
          </c:extLst>
        </c:ser>
        <c:ser>
          <c:idx val="13"/>
          <c:order val="13"/>
          <c:tx>
            <c:strRef>
              <c:f>'11.4'!$O$26</c:f>
              <c:strCache>
                <c:ptCount val="1"/>
                <c:pt idx="0">
                  <c:v> Zlínský</c:v>
                </c:pt>
              </c:strCache>
            </c:strRef>
          </c:tx>
          <c:spPr>
            <a:ln>
              <a:solidFill>
                <a:schemeClr val="tx1">
                  <a:lumMod val="10000"/>
                  <a:lumOff val="90000"/>
                </a:schemeClr>
              </a:solidFill>
            </a:ln>
          </c:spPr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'11.4'!$O$27:$O$36</c:f>
              <c:numCache>
                <c:formatCode>#,##0</c:formatCode>
                <c:ptCount val="10"/>
                <c:pt idx="0">
                  <c:v>447.02594206215321</c:v>
                </c:pt>
                <c:pt idx="1">
                  <c:v>450.43497620683598</c:v>
                </c:pt>
                <c:pt idx="2">
                  <c:v>384.00487250261193</c:v>
                </c:pt>
                <c:pt idx="3">
                  <c:v>389.24398662569416</c:v>
                </c:pt>
                <c:pt idx="4">
                  <c:v>420.15791988778705</c:v>
                </c:pt>
                <c:pt idx="5">
                  <c:v>433.05959417613718</c:v>
                </c:pt>
                <c:pt idx="6">
                  <c:v>418.35169999999999</c:v>
                </c:pt>
                <c:pt idx="7">
                  <c:v>410.33750000000003</c:v>
                </c:pt>
                <c:pt idx="8">
                  <c:v>421.4717</c:v>
                </c:pt>
                <c:pt idx="9">
                  <c:v>455.07749999999999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005-4B48-A68B-81FCC257C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764416"/>
        <c:axId val="178770304"/>
      </c:lineChart>
      <c:catAx>
        <c:axId val="17876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8770304"/>
        <c:crosses val="autoZero"/>
        <c:auto val="1"/>
        <c:lblAlgn val="ctr"/>
        <c:lblOffset val="100"/>
        <c:noMultiLvlLbl val="0"/>
      </c:catAx>
      <c:valAx>
        <c:axId val="1787703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876441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84268167488445267"/>
          <c:w val="0.85532975240955389"/>
          <c:h val="0.153430854409891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466640970577978E-2"/>
          <c:y val="2.916619118262391E-2"/>
          <c:w val="0.92753335902942202"/>
          <c:h val="0.745249724219255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'11.4'!$B$85</c:f>
              <c:strCache>
                <c:ptCount val="1"/>
                <c:pt idx="0">
                  <c:v> Jihočeský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'11.4'!$B$86:$B$95</c:f>
              <c:numCache>
                <c:formatCode>#,##0</c:formatCode>
                <c:ptCount val="10"/>
                <c:pt idx="0">
                  <c:v>2828.7958862934156</c:v>
                </c:pt>
                <c:pt idx="1">
                  <c:v>2839.0679271385648</c:v>
                </c:pt>
                <c:pt idx="2">
                  <c:v>2525.3859405851535</c:v>
                </c:pt>
                <c:pt idx="3">
                  <c:v>2730.2180524125793</c:v>
                </c:pt>
                <c:pt idx="4">
                  <c:v>2937.2289939092698</c:v>
                </c:pt>
                <c:pt idx="5">
                  <c:v>2988.0864450478575</c:v>
                </c:pt>
                <c:pt idx="6">
                  <c:v>2897.2788392100006</c:v>
                </c:pt>
                <c:pt idx="7">
                  <c:v>2938.7715317099996</c:v>
                </c:pt>
                <c:pt idx="8">
                  <c:v>2958.1357483699999</c:v>
                </c:pt>
                <c:pt idx="9">
                  <c:v>3263.6517408099999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1-425D-AA49-26E455513E8F}"/>
            </c:ext>
          </c:extLst>
        </c:ser>
        <c:ser>
          <c:idx val="1"/>
          <c:order val="1"/>
          <c:tx>
            <c:strRef>
              <c:f>'11.4'!$C$85</c:f>
              <c:strCache>
                <c:ptCount val="1"/>
                <c:pt idx="0">
                  <c:v> Jihomoravský</c:v>
                </c:pt>
              </c:strCache>
            </c:strRef>
          </c:tx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'11.4'!$C$86:$C$95</c:f>
              <c:numCache>
                <c:formatCode>#,##0</c:formatCode>
                <c:ptCount val="10"/>
                <c:pt idx="0">
                  <c:v>11780.324886293414</c:v>
                </c:pt>
                <c:pt idx="1">
                  <c:v>11957.158927138566</c:v>
                </c:pt>
                <c:pt idx="2">
                  <c:v>10141.374940585154</c:v>
                </c:pt>
                <c:pt idx="3">
                  <c:v>11029.419052412579</c:v>
                </c:pt>
                <c:pt idx="4">
                  <c:v>11621.44499390927</c:v>
                </c:pt>
                <c:pt idx="5">
                  <c:v>12010.297534693756</c:v>
                </c:pt>
                <c:pt idx="6">
                  <c:v>11298.474126139999</c:v>
                </c:pt>
                <c:pt idx="7">
                  <c:v>11126.26151059</c:v>
                </c:pt>
                <c:pt idx="8">
                  <c:v>11076.37637364</c:v>
                </c:pt>
                <c:pt idx="9">
                  <c:v>11998.891890130002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1-425D-AA49-26E455513E8F}"/>
            </c:ext>
          </c:extLst>
        </c:ser>
        <c:ser>
          <c:idx val="2"/>
          <c:order val="2"/>
          <c:tx>
            <c:strRef>
              <c:f>'11.4'!$D$85</c:f>
              <c:strCache>
                <c:ptCount val="1"/>
                <c:pt idx="0">
                  <c:v> Karlovarský</c:v>
                </c:pt>
              </c:strCache>
            </c:strRef>
          </c:tx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'11.4'!$D$86:$D$95</c:f>
              <c:numCache>
                <c:formatCode>#,##0</c:formatCode>
                <c:ptCount val="10"/>
                <c:pt idx="0">
                  <c:v>2439.0578862934153</c:v>
                </c:pt>
                <c:pt idx="1">
                  <c:v>2373.2309271385648</c:v>
                </c:pt>
                <c:pt idx="2">
                  <c:v>2082.6809405851536</c:v>
                </c:pt>
                <c:pt idx="3">
                  <c:v>2204.1930524125792</c:v>
                </c:pt>
                <c:pt idx="4">
                  <c:v>2337.4489939092696</c:v>
                </c:pt>
                <c:pt idx="5">
                  <c:v>2370.6704125037581</c:v>
                </c:pt>
                <c:pt idx="6">
                  <c:v>2274.9460970699997</c:v>
                </c:pt>
                <c:pt idx="7">
                  <c:v>2296.2346864900001</c:v>
                </c:pt>
                <c:pt idx="8">
                  <c:v>4690.6196397799995</c:v>
                </c:pt>
                <c:pt idx="9">
                  <c:v>7451.9699054599996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71-425D-AA49-26E455513E8F}"/>
            </c:ext>
          </c:extLst>
        </c:ser>
        <c:ser>
          <c:idx val="3"/>
          <c:order val="3"/>
          <c:tx>
            <c:strRef>
              <c:f>'11.4'!$E$85</c:f>
              <c:strCache>
                <c:ptCount val="1"/>
                <c:pt idx="0">
                  <c:v> Královéhradecký</c:v>
                </c:pt>
              </c:strCache>
            </c:strRef>
          </c:tx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'11.4'!$E$86:$E$95</c:f>
              <c:numCache>
                <c:formatCode>#,##0</c:formatCode>
                <c:ptCount val="10"/>
                <c:pt idx="0">
                  <c:v>3569.1478862934155</c:v>
                </c:pt>
                <c:pt idx="1">
                  <c:v>3525.5159271385646</c:v>
                </c:pt>
                <c:pt idx="2">
                  <c:v>3140.8189405851535</c:v>
                </c:pt>
                <c:pt idx="3">
                  <c:v>3236.7490524125792</c:v>
                </c:pt>
                <c:pt idx="4">
                  <c:v>3483.8379939092697</c:v>
                </c:pt>
                <c:pt idx="5">
                  <c:v>3747.0119206237578</c:v>
                </c:pt>
                <c:pt idx="6">
                  <c:v>3650.7505730400007</c:v>
                </c:pt>
                <c:pt idx="7">
                  <c:v>3614.3458771000001</c:v>
                </c:pt>
                <c:pt idx="8">
                  <c:v>3507.5729411199995</c:v>
                </c:pt>
                <c:pt idx="9">
                  <c:v>3826.962444799999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71-425D-AA49-26E455513E8F}"/>
            </c:ext>
          </c:extLst>
        </c:ser>
        <c:ser>
          <c:idx val="4"/>
          <c:order val="4"/>
          <c:tx>
            <c:strRef>
              <c:f>'11.4'!$F$85</c:f>
              <c:strCache>
                <c:ptCount val="1"/>
                <c:pt idx="0">
                  <c:v> Liberecký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'11.4'!$F$86:$F$95</c:f>
              <c:numCache>
                <c:formatCode>#,##0</c:formatCode>
                <c:ptCount val="10"/>
                <c:pt idx="0">
                  <c:v>3680.2348862934155</c:v>
                </c:pt>
                <c:pt idx="1">
                  <c:v>3796.4419271385646</c:v>
                </c:pt>
                <c:pt idx="2">
                  <c:v>3210.2309405851538</c:v>
                </c:pt>
                <c:pt idx="3">
                  <c:v>3430.3530524125795</c:v>
                </c:pt>
                <c:pt idx="4">
                  <c:v>3637.8319939092694</c:v>
                </c:pt>
                <c:pt idx="5">
                  <c:v>3731.0284807037574</c:v>
                </c:pt>
                <c:pt idx="6">
                  <c:v>3491.73536139</c:v>
                </c:pt>
                <c:pt idx="7">
                  <c:v>3517.47507898</c:v>
                </c:pt>
                <c:pt idx="8">
                  <c:v>3362.9331719399997</c:v>
                </c:pt>
                <c:pt idx="9">
                  <c:v>3725.1866433700002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71-425D-AA49-26E455513E8F}"/>
            </c:ext>
          </c:extLst>
        </c:ser>
        <c:ser>
          <c:idx val="5"/>
          <c:order val="5"/>
          <c:tx>
            <c:strRef>
              <c:f>'11.4'!$G$85</c:f>
              <c:strCache>
                <c:ptCount val="1"/>
                <c:pt idx="0">
                  <c:v> Moravskoslezský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'11.4'!$G$86:$G$95</c:f>
              <c:numCache>
                <c:formatCode>#,##0</c:formatCode>
                <c:ptCount val="10"/>
                <c:pt idx="0">
                  <c:v>9964.7608862934158</c:v>
                </c:pt>
                <c:pt idx="1">
                  <c:v>9700.5319271385652</c:v>
                </c:pt>
                <c:pt idx="2">
                  <c:v>8793.2009405851531</c:v>
                </c:pt>
                <c:pt idx="3">
                  <c:v>9255.9870524125781</c:v>
                </c:pt>
                <c:pt idx="4">
                  <c:v>9791.2839939092701</c:v>
                </c:pt>
                <c:pt idx="5">
                  <c:v>9721.1217601837561</c:v>
                </c:pt>
                <c:pt idx="6">
                  <c:v>9368.0227507899999</c:v>
                </c:pt>
                <c:pt idx="7">
                  <c:v>9515.7342041800002</c:v>
                </c:pt>
                <c:pt idx="8">
                  <c:v>9413.7053351199993</c:v>
                </c:pt>
                <c:pt idx="9">
                  <c:v>9879.7964187500002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71-425D-AA49-26E455513E8F}"/>
            </c:ext>
          </c:extLst>
        </c:ser>
        <c:ser>
          <c:idx val="6"/>
          <c:order val="6"/>
          <c:tx>
            <c:strRef>
              <c:f>'11.4'!$H$85</c:f>
              <c:strCache>
                <c:ptCount val="1"/>
                <c:pt idx="0">
                  <c:v> Olomoucký</c:v>
                </c:pt>
              </c:strCache>
            </c:strRef>
          </c:tx>
          <c:spPr>
            <a:solidFill>
              <a:srgbClr val="F0948F"/>
            </a:solidFill>
          </c:spPr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'11.4'!$H$86:$H$95</c:f>
              <c:numCache>
                <c:formatCode>#,##0</c:formatCode>
                <c:ptCount val="10"/>
                <c:pt idx="0">
                  <c:v>4907.9928862934157</c:v>
                </c:pt>
                <c:pt idx="1">
                  <c:v>4879.3449271385653</c:v>
                </c:pt>
                <c:pt idx="2">
                  <c:v>4321.619940585153</c:v>
                </c:pt>
                <c:pt idx="3">
                  <c:v>4529.5430524125786</c:v>
                </c:pt>
                <c:pt idx="4">
                  <c:v>4906.1419939092693</c:v>
                </c:pt>
                <c:pt idx="5">
                  <c:v>5122.1325402737584</c:v>
                </c:pt>
                <c:pt idx="6">
                  <c:v>4883.5301379699995</c:v>
                </c:pt>
                <c:pt idx="7">
                  <c:v>4883.1531025599998</c:v>
                </c:pt>
                <c:pt idx="8">
                  <c:v>4970.2052502899996</c:v>
                </c:pt>
                <c:pt idx="9">
                  <c:v>5510.36582877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71-425D-AA49-26E455513E8F}"/>
            </c:ext>
          </c:extLst>
        </c:ser>
        <c:ser>
          <c:idx val="7"/>
          <c:order val="7"/>
          <c:tx>
            <c:strRef>
              <c:f>'11.4'!$I$85</c:f>
              <c:strCache>
                <c:ptCount val="1"/>
                <c:pt idx="0">
                  <c:v> Pardubický</c:v>
                </c:pt>
              </c:strCache>
            </c:strRef>
          </c:tx>
          <c:spPr>
            <a:solidFill>
              <a:srgbClr val="F7C9C7"/>
            </a:solidFill>
          </c:spPr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'11.4'!$I$86:$I$95</c:f>
              <c:numCache>
                <c:formatCode>#,##0</c:formatCode>
                <c:ptCount val="10"/>
                <c:pt idx="0">
                  <c:v>4043.5928862934156</c:v>
                </c:pt>
                <c:pt idx="1">
                  <c:v>3791.9289271385646</c:v>
                </c:pt>
                <c:pt idx="2">
                  <c:v>3344.6399405851535</c:v>
                </c:pt>
                <c:pt idx="3">
                  <c:v>3769.2370524125795</c:v>
                </c:pt>
                <c:pt idx="4">
                  <c:v>3944.3669939092697</c:v>
                </c:pt>
                <c:pt idx="5">
                  <c:v>4246.3764858537588</c:v>
                </c:pt>
                <c:pt idx="6">
                  <c:v>4001.2468278599995</c:v>
                </c:pt>
                <c:pt idx="7">
                  <c:v>4044.7886773600007</c:v>
                </c:pt>
                <c:pt idx="8">
                  <c:v>3964.8509234299991</c:v>
                </c:pt>
                <c:pt idx="9">
                  <c:v>4240.46199179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71-425D-AA49-26E455513E8F}"/>
            </c:ext>
          </c:extLst>
        </c:ser>
        <c:ser>
          <c:idx val="8"/>
          <c:order val="8"/>
          <c:tx>
            <c:strRef>
              <c:f>'11.4'!$J$85</c:f>
              <c:strCache>
                <c:ptCount val="1"/>
                <c:pt idx="0">
                  <c:v> Plzeňský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'11.4'!$J$86:$J$95</c:f>
              <c:numCache>
                <c:formatCode>#,##0</c:formatCode>
                <c:ptCount val="10"/>
                <c:pt idx="0">
                  <c:v>4110.1798862934156</c:v>
                </c:pt>
                <c:pt idx="1">
                  <c:v>4081.6949271385647</c:v>
                </c:pt>
                <c:pt idx="2">
                  <c:v>3648.5009405851538</c:v>
                </c:pt>
                <c:pt idx="3">
                  <c:v>3819.7370524125795</c:v>
                </c:pt>
                <c:pt idx="4">
                  <c:v>4059.7099939092695</c:v>
                </c:pt>
                <c:pt idx="5">
                  <c:v>4190.4948185837584</c:v>
                </c:pt>
                <c:pt idx="6">
                  <c:v>3883.7256445799999</c:v>
                </c:pt>
                <c:pt idx="7">
                  <c:v>3868.42344426</c:v>
                </c:pt>
                <c:pt idx="8">
                  <c:v>3871.5028354299998</c:v>
                </c:pt>
                <c:pt idx="9">
                  <c:v>4302.41725382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71-425D-AA49-26E455513E8F}"/>
            </c:ext>
          </c:extLst>
        </c:ser>
        <c:ser>
          <c:idx val="9"/>
          <c:order val="9"/>
          <c:tx>
            <c:strRef>
              <c:f>'11.4'!$K$85</c:f>
              <c:strCache>
                <c:ptCount val="1"/>
                <c:pt idx="0">
                  <c:v> Hlavní město Praha</c:v>
                </c:pt>
              </c:strCache>
            </c:strRef>
          </c:tx>
          <c:spPr>
            <a:solidFill>
              <a:schemeClr val="tx1">
                <a:alpha val="75000"/>
              </a:schemeClr>
            </a:solidFill>
          </c:spPr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'11.4'!$K$86:$K$95</c:f>
              <c:numCache>
                <c:formatCode>#,##0</c:formatCode>
                <c:ptCount val="10"/>
                <c:pt idx="0">
                  <c:v>10009.679886293416</c:v>
                </c:pt>
                <c:pt idx="1">
                  <c:v>10275.621927138565</c:v>
                </c:pt>
                <c:pt idx="2">
                  <c:v>8451.9359405851537</c:v>
                </c:pt>
                <c:pt idx="3">
                  <c:v>8721.509052412579</c:v>
                </c:pt>
                <c:pt idx="4">
                  <c:v>9463.1649939092695</c:v>
                </c:pt>
                <c:pt idx="5">
                  <c:v>9721.0255715937583</c:v>
                </c:pt>
                <c:pt idx="6">
                  <c:v>9076.9026297438886</c:v>
                </c:pt>
                <c:pt idx="7">
                  <c:v>8968.4875279399985</c:v>
                </c:pt>
                <c:pt idx="8">
                  <c:v>8615.0631674000015</c:v>
                </c:pt>
                <c:pt idx="9">
                  <c:v>9549.3839786099998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C71-425D-AA49-26E455513E8F}"/>
            </c:ext>
          </c:extLst>
        </c:ser>
        <c:ser>
          <c:idx val="10"/>
          <c:order val="10"/>
          <c:tx>
            <c:strRef>
              <c:f>'11.4'!$L$85</c:f>
              <c:strCache>
                <c:ptCount val="1"/>
                <c:pt idx="0">
                  <c:v> Středočeský</c:v>
                </c:pt>
              </c:strCache>
            </c:strRef>
          </c:tx>
          <c:spPr>
            <a:solidFill>
              <a:schemeClr val="tx1">
                <a:alpha val="50000"/>
              </a:schemeClr>
            </a:solidFill>
          </c:spPr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'11.4'!$L$86:$L$95</c:f>
              <c:numCache>
                <c:formatCode>#,##0</c:formatCode>
                <c:ptCount val="10"/>
                <c:pt idx="0">
                  <c:v>10400.083886293414</c:v>
                </c:pt>
                <c:pt idx="1">
                  <c:v>10897.292927138566</c:v>
                </c:pt>
                <c:pt idx="2">
                  <c:v>9925.8219405851523</c:v>
                </c:pt>
                <c:pt idx="3">
                  <c:v>10268.005052412578</c:v>
                </c:pt>
                <c:pt idx="4">
                  <c:v>11072.511993909269</c:v>
                </c:pt>
                <c:pt idx="5">
                  <c:v>11502.843147363757</c:v>
                </c:pt>
                <c:pt idx="6">
                  <c:v>11102.993410569998</c:v>
                </c:pt>
                <c:pt idx="7">
                  <c:v>11178.17546579</c:v>
                </c:pt>
                <c:pt idx="8">
                  <c:v>11736.301939708001</c:v>
                </c:pt>
                <c:pt idx="9">
                  <c:v>12681.586837145998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71-425D-AA49-26E455513E8F}"/>
            </c:ext>
          </c:extLst>
        </c:ser>
        <c:ser>
          <c:idx val="11"/>
          <c:order val="11"/>
          <c:tx>
            <c:strRef>
              <c:f>'11.4'!$M$85</c:f>
              <c:strCache>
                <c:ptCount val="1"/>
                <c:pt idx="0">
                  <c:v> Ústecký</c:v>
                </c:pt>
              </c:strCache>
            </c:strRef>
          </c:tx>
          <c:spPr>
            <a:solidFill>
              <a:schemeClr val="tx1">
                <a:alpha val="25000"/>
              </a:schemeClr>
            </a:solidFill>
          </c:spPr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'11.4'!$M$86:$M$95</c:f>
              <c:numCache>
                <c:formatCode>#,##0</c:formatCode>
                <c:ptCount val="10"/>
                <c:pt idx="0">
                  <c:v>8212.9418862934144</c:v>
                </c:pt>
                <c:pt idx="1">
                  <c:v>9361.0529271385658</c:v>
                </c:pt>
                <c:pt idx="2">
                  <c:v>8357.3099405851517</c:v>
                </c:pt>
                <c:pt idx="3">
                  <c:v>9170.6930524125783</c:v>
                </c:pt>
                <c:pt idx="4">
                  <c:v>11738.768993909269</c:v>
                </c:pt>
                <c:pt idx="5">
                  <c:v>12077.584808453759</c:v>
                </c:pt>
                <c:pt idx="6">
                  <c:v>11931.688452409999</c:v>
                </c:pt>
                <c:pt idx="7">
                  <c:v>15978.81664433</c:v>
                </c:pt>
                <c:pt idx="8">
                  <c:v>15266.446931240003</c:v>
                </c:pt>
                <c:pt idx="9">
                  <c:v>14335.079959360004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71-425D-AA49-26E455513E8F}"/>
            </c:ext>
          </c:extLst>
        </c:ser>
        <c:ser>
          <c:idx val="12"/>
          <c:order val="12"/>
          <c:tx>
            <c:strRef>
              <c:f>'11.4'!$N$85</c:f>
              <c:strCache>
                <c:ptCount val="1"/>
                <c:pt idx="0">
                  <c:v> Vysočina</c:v>
                </c:pt>
              </c:strCache>
            </c:strRef>
          </c:tx>
          <c:spPr>
            <a:pattFill prst="ltDnDiag">
              <a:fgClr>
                <a:schemeClr val="tx2"/>
              </a:fgClr>
              <a:bgClr>
                <a:schemeClr val="accent2"/>
              </a:bgClr>
            </a:pattFill>
          </c:spPr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'11.4'!$N$86:$N$95</c:f>
              <c:numCache>
                <c:formatCode>#,##0</c:formatCode>
                <c:ptCount val="10"/>
                <c:pt idx="0">
                  <c:v>4064.3678862934153</c:v>
                </c:pt>
                <c:pt idx="1">
                  <c:v>4071.3219271385647</c:v>
                </c:pt>
                <c:pt idx="2">
                  <c:v>3490.3999405851537</c:v>
                </c:pt>
                <c:pt idx="3">
                  <c:v>3516.5530524125793</c:v>
                </c:pt>
                <c:pt idx="4">
                  <c:v>3729.5669939092695</c:v>
                </c:pt>
                <c:pt idx="5">
                  <c:v>3793.0804367866576</c:v>
                </c:pt>
                <c:pt idx="6">
                  <c:v>3570.0557432599007</c:v>
                </c:pt>
                <c:pt idx="7">
                  <c:v>3471.5091645580001</c:v>
                </c:pt>
                <c:pt idx="8">
                  <c:v>3436.9150452400004</c:v>
                </c:pt>
                <c:pt idx="9">
                  <c:v>3767.6749568509999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C71-425D-AA49-26E455513E8F}"/>
            </c:ext>
          </c:extLst>
        </c:ser>
        <c:ser>
          <c:idx val="13"/>
          <c:order val="13"/>
          <c:tx>
            <c:strRef>
              <c:f>'11.4'!$O$85</c:f>
              <c:strCache>
                <c:ptCount val="1"/>
                <c:pt idx="0">
                  <c:v> Zlínský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3"/>
              </a:bgClr>
            </a:pattFill>
          </c:spPr>
          <c:invertIfNegative val="0"/>
          <c:cat>
            <c:numRef>
              <c:f>'11.4'!$A$86:$A$95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'11.4'!$O$86:$O$95</c:f>
              <c:numCache>
                <c:formatCode>#,##0</c:formatCode>
                <c:ptCount val="10"/>
                <c:pt idx="0">
                  <c:v>4744.3908862934159</c:v>
                </c:pt>
                <c:pt idx="1">
                  <c:v>4796.1549271385647</c:v>
                </c:pt>
                <c:pt idx="2">
                  <c:v>4084.1599405851534</c:v>
                </c:pt>
                <c:pt idx="3">
                  <c:v>4148.7490524125797</c:v>
                </c:pt>
                <c:pt idx="4">
                  <c:v>4492.2109939092697</c:v>
                </c:pt>
                <c:pt idx="5">
                  <c:v>4622.2434402637582</c:v>
                </c:pt>
                <c:pt idx="6">
                  <c:v>4464.7078510999991</c:v>
                </c:pt>
                <c:pt idx="7">
                  <c:v>4380.2426308200002</c:v>
                </c:pt>
                <c:pt idx="8">
                  <c:v>4503.5743751799992</c:v>
                </c:pt>
                <c:pt idx="9">
                  <c:v>4860.1699133900011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C71-425D-AA49-26E455513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057024"/>
        <c:axId val="179058560"/>
      </c:barChart>
      <c:catAx>
        <c:axId val="1790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9058560"/>
        <c:crosses val="autoZero"/>
        <c:auto val="1"/>
        <c:lblAlgn val="ctr"/>
        <c:lblOffset val="100"/>
        <c:noMultiLvlLbl val="0"/>
      </c:catAx>
      <c:valAx>
        <c:axId val="1790585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9057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64339947017125E-4"/>
          <c:y val="0.84483700407014339"/>
          <c:w val="0.81726838341011565"/>
          <c:h val="0.1547670128190498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401423742895448E-2"/>
          <c:y val="4.0491078989297422E-2"/>
          <c:w val="0.94392945486130786"/>
          <c:h val="0.60419273526689043"/>
        </c:manualLayout>
      </c:layout>
      <c:lineChart>
        <c:grouping val="standard"/>
        <c:varyColors val="0"/>
        <c:ser>
          <c:idx val="0"/>
          <c:order val="0"/>
          <c:tx>
            <c:strRef>
              <c:f>'11.5'!$B$26</c:f>
              <c:strCache>
                <c:ptCount val="1"/>
                <c:pt idx="0">
                  <c:v> Jihočeský</c:v>
                </c:pt>
              </c:strCache>
            </c:strRef>
          </c:tx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'11.5'!$B$27:$B$36</c:f>
              <c:numCache>
                <c:formatCode>#\ ##0.0</c:formatCode>
                <c:ptCount val="10"/>
                <c:pt idx="0">
                  <c:v>8.2798862934124333</c:v>
                </c:pt>
                <c:pt idx="1">
                  <c:v>7.9230136986301352</c:v>
                </c:pt>
                <c:pt idx="2">
                  <c:v>9.2205479452054835</c:v>
                </c:pt>
                <c:pt idx="3">
                  <c:v>9.3605479452054912</c:v>
                </c:pt>
                <c:pt idx="4">
                  <c:v>8.4830601092896121</c:v>
                </c:pt>
                <c:pt idx="5">
                  <c:v>8.4599443164362516</c:v>
                </c:pt>
                <c:pt idx="6">
                  <c:v>9.3344233230926772</c:v>
                </c:pt>
                <c:pt idx="7">
                  <c:v>9.2429729902713778</c:v>
                </c:pt>
                <c:pt idx="8">
                  <c:v>8.8363524065540204</c:v>
                </c:pt>
                <c:pt idx="9">
                  <c:v>7.7625710445468519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2-4D8E-9DDC-1C76C57B6C5C}"/>
            </c:ext>
          </c:extLst>
        </c:ser>
        <c:ser>
          <c:idx val="1"/>
          <c:order val="1"/>
          <c:tx>
            <c:strRef>
              <c:f>'11.5'!$C$26</c:f>
              <c:strCache>
                <c:ptCount val="1"/>
                <c:pt idx="0">
                  <c:v> Jihomoravský</c:v>
                </c:pt>
              </c:strCache>
            </c:strRef>
          </c:tx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'11.5'!$C$27:$C$36</c:f>
              <c:numCache>
                <c:formatCode>#\ ##0.0</c:formatCode>
                <c:ptCount val="10"/>
                <c:pt idx="0">
                  <c:v>9.9110684711407728</c:v>
                </c:pt>
                <c:pt idx="1">
                  <c:v>9.5830136986301397</c:v>
                </c:pt>
                <c:pt idx="2">
                  <c:v>10.938082191780827</c:v>
                </c:pt>
                <c:pt idx="3">
                  <c:v>10.88328767123288</c:v>
                </c:pt>
                <c:pt idx="4">
                  <c:v>10.159289617486332</c:v>
                </c:pt>
                <c:pt idx="5">
                  <c:v>10.187891705069125</c:v>
                </c:pt>
                <c:pt idx="6">
                  <c:v>11.25991679467486</c:v>
                </c:pt>
                <c:pt idx="7">
                  <c:v>11.022199180747565</c:v>
                </c:pt>
                <c:pt idx="8">
                  <c:v>10.500929979518689</c:v>
                </c:pt>
                <c:pt idx="9">
                  <c:v>9.5936213517665134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2-4D8E-9DDC-1C76C57B6C5C}"/>
            </c:ext>
          </c:extLst>
        </c:ser>
        <c:ser>
          <c:idx val="2"/>
          <c:order val="2"/>
          <c:tx>
            <c:strRef>
              <c:f>'11.5'!$D$26</c:f>
              <c:strCache>
                <c:ptCount val="1"/>
                <c:pt idx="0">
                  <c:v> Karlovarský</c:v>
                </c:pt>
              </c:strCache>
            </c:strRef>
          </c:tx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'11.5'!$D$27:$D$36</c:f>
              <c:numCache>
                <c:formatCode>#\ ##0.0</c:formatCode>
                <c:ptCount val="10"/>
                <c:pt idx="0">
                  <c:v>6.9587866147571367</c:v>
                </c:pt>
                <c:pt idx="1">
                  <c:v>6.7093150684931455</c:v>
                </c:pt>
                <c:pt idx="2">
                  <c:v>8.3956164383561607</c:v>
                </c:pt>
                <c:pt idx="3">
                  <c:v>8.2572602739726122</c:v>
                </c:pt>
                <c:pt idx="4">
                  <c:v>7.674043715846989</c:v>
                </c:pt>
                <c:pt idx="5">
                  <c:v>7.657002688172045</c:v>
                </c:pt>
                <c:pt idx="6">
                  <c:v>8.5774820788530466</c:v>
                </c:pt>
                <c:pt idx="7">
                  <c:v>8.5290770609318987</c:v>
                </c:pt>
                <c:pt idx="8">
                  <c:v>8.2805465949820789</c:v>
                </c:pt>
                <c:pt idx="9">
                  <c:v>6.9439816948284694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32-4D8E-9DDC-1C76C57B6C5C}"/>
            </c:ext>
          </c:extLst>
        </c:ser>
        <c:ser>
          <c:idx val="3"/>
          <c:order val="3"/>
          <c:tx>
            <c:strRef>
              <c:f>'11.5'!$E$26</c:f>
              <c:strCache>
                <c:ptCount val="1"/>
                <c:pt idx="0">
                  <c:v> Královéhradecký</c:v>
                </c:pt>
              </c:strCache>
            </c:strRef>
          </c:tx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'11.5'!$E$27:$E$36</c:f>
              <c:numCache>
                <c:formatCode>#\ ##0.0</c:formatCode>
                <c:ptCount val="10"/>
                <c:pt idx="0">
                  <c:v>8.1907094302311219</c:v>
                </c:pt>
                <c:pt idx="1">
                  <c:v>8.1295890410958958</c:v>
                </c:pt>
                <c:pt idx="2">
                  <c:v>9.690136986301372</c:v>
                </c:pt>
                <c:pt idx="3">
                  <c:v>9.4657534246575334</c:v>
                </c:pt>
                <c:pt idx="4">
                  <c:v>8.7259562841529998</c:v>
                </c:pt>
                <c:pt idx="5">
                  <c:v>8.4900524833589319</c:v>
                </c:pt>
                <c:pt idx="6">
                  <c:v>9.8415104966717859</c:v>
                </c:pt>
                <c:pt idx="7">
                  <c:v>9.5642121095750117</c:v>
                </c:pt>
                <c:pt idx="8">
                  <c:v>9.1069662058371748</c:v>
                </c:pt>
                <c:pt idx="9">
                  <c:v>7.8312493599590374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32-4D8E-9DDC-1C76C57B6C5C}"/>
            </c:ext>
          </c:extLst>
        </c:ser>
        <c:ser>
          <c:idx val="4"/>
          <c:order val="4"/>
          <c:tx>
            <c:strRef>
              <c:f>'11.5'!$F$26</c:f>
              <c:strCache>
                <c:ptCount val="1"/>
                <c:pt idx="0">
                  <c:v> Liberecký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'11.5'!$F$27:$F$36</c:f>
              <c:numCache>
                <c:formatCode>#\ ##0.0</c:formatCode>
                <c:ptCount val="10"/>
                <c:pt idx="0">
                  <c:v>7.9750268817204306</c:v>
                </c:pt>
                <c:pt idx="1">
                  <c:v>7.8575342465753453</c:v>
                </c:pt>
                <c:pt idx="2">
                  <c:v>9.5232876712328807</c:v>
                </c:pt>
                <c:pt idx="3">
                  <c:v>9.3180821917808085</c:v>
                </c:pt>
                <c:pt idx="4">
                  <c:v>8.541803278688521</c:v>
                </c:pt>
                <c:pt idx="5">
                  <c:v>8.4881995647721453</c:v>
                </c:pt>
                <c:pt idx="6">
                  <c:v>9.6630382744495655</c:v>
                </c:pt>
                <c:pt idx="7">
                  <c:v>9.5788645673323085</c:v>
                </c:pt>
                <c:pt idx="8">
                  <c:v>9.1997727854582703</c:v>
                </c:pt>
                <c:pt idx="9">
                  <c:v>8.0314343317972341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32-4D8E-9DDC-1C76C57B6C5C}"/>
            </c:ext>
          </c:extLst>
        </c:ser>
        <c:ser>
          <c:idx val="5"/>
          <c:order val="5"/>
          <c:tx>
            <c:strRef>
              <c:f>'11.5'!$G$26</c:f>
              <c:strCache>
                <c:ptCount val="1"/>
                <c:pt idx="0">
                  <c:v> Moravskoslezský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'11.5'!$G$27:$G$36</c:f>
              <c:numCache>
                <c:formatCode>#\ ##0.0</c:formatCode>
                <c:ptCount val="10"/>
                <c:pt idx="0">
                  <c:v>9.0199975281176616</c:v>
                </c:pt>
                <c:pt idx="1">
                  <c:v>8.8983561643835589</c:v>
                </c:pt>
                <c:pt idx="2">
                  <c:v>9.9312328767123308</c:v>
                </c:pt>
                <c:pt idx="3">
                  <c:v>9.9487671232876771</c:v>
                </c:pt>
                <c:pt idx="4">
                  <c:v>9.1620218579235022</c:v>
                </c:pt>
                <c:pt idx="5">
                  <c:v>8.9379480286738353</c:v>
                </c:pt>
                <c:pt idx="6">
                  <c:v>9.9610931899641582</c:v>
                </c:pt>
                <c:pt idx="7">
                  <c:v>10.174226830517151</c:v>
                </c:pt>
                <c:pt idx="8">
                  <c:v>9.5240527393753194</c:v>
                </c:pt>
                <c:pt idx="9">
                  <c:v>8.6916641065028148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32-4D8E-9DDC-1C76C57B6C5C}"/>
            </c:ext>
          </c:extLst>
        </c:ser>
        <c:ser>
          <c:idx val="6"/>
          <c:order val="6"/>
          <c:tx>
            <c:strRef>
              <c:f>'11.5'!$H$26</c:f>
              <c:strCache>
                <c:ptCount val="1"/>
                <c:pt idx="0">
                  <c:v> Olomoucký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'11.5'!$H$27:$H$36</c:f>
              <c:numCache>
                <c:formatCode>#\ ##0.0</c:formatCode>
                <c:ptCount val="10"/>
                <c:pt idx="0">
                  <c:v>8.6406871832900745</c:v>
                </c:pt>
                <c:pt idx="1">
                  <c:v>8.4435616438356185</c:v>
                </c:pt>
                <c:pt idx="2">
                  <c:v>9.6671232876712274</c:v>
                </c:pt>
                <c:pt idx="3">
                  <c:v>9.5476712328767057</c:v>
                </c:pt>
                <c:pt idx="4">
                  <c:v>8.8612021857923526</c:v>
                </c:pt>
                <c:pt idx="5">
                  <c:v>8.6292146697388645</c:v>
                </c:pt>
                <c:pt idx="6">
                  <c:v>9.6289394521249339</c:v>
                </c:pt>
                <c:pt idx="7">
                  <c:v>9.6721940604198675</c:v>
                </c:pt>
                <c:pt idx="8">
                  <c:v>9.2041743471582187</c:v>
                </c:pt>
                <c:pt idx="9">
                  <c:v>8.1999449564772142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32-4D8E-9DDC-1C76C57B6C5C}"/>
            </c:ext>
          </c:extLst>
        </c:ser>
        <c:ser>
          <c:idx val="7"/>
          <c:order val="7"/>
          <c:tx>
            <c:strRef>
              <c:f>'11.5'!$I$26</c:f>
              <c:strCache>
                <c:ptCount val="1"/>
                <c:pt idx="0">
                  <c:v> Pardubický</c:v>
                </c:pt>
              </c:strCache>
            </c:strRef>
          </c:tx>
          <c:spPr>
            <a:ln>
              <a:solidFill>
                <a:srgbClr val="F7C9C7"/>
              </a:solidFill>
            </a:ln>
          </c:spPr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'11.5'!$I$27:$I$36</c:f>
              <c:numCache>
                <c:formatCode>#\ ##0.0</c:formatCode>
                <c:ptCount val="10"/>
                <c:pt idx="0">
                  <c:v>8.3170813249289317</c:v>
                </c:pt>
                <c:pt idx="1">
                  <c:v>8.1504109589041107</c:v>
                </c:pt>
                <c:pt idx="2">
                  <c:v>9.6331506849315023</c:v>
                </c:pt>
                <c:pt idx="3">
                  <c:v>9.606575342465753</c:v>
                </c:pt>
                <c:pt idx="4">
                  <c:v>8.8393442622950875</c:v>
                </c:pt>
                <c:pt idx="5">
                  <c:v>8.6751939324116734</c:v>
                </c:pt>
                <c:pt idx="6">
                  <c:v>9.9138453661034305</c:v>
                </c:pt>
                <c:pt idx="7">
                  <c:v>9.7099769585253437</c:v>
                </c:pt>
                <c:pt idx="8">
                  <c:v>9.3044060419866881</c:v>
                </c:pt>
                <c:pt idx="9">
                  <c:v>8.1611930363543284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32-4D8E-9DDC-1C76C57B6C5C}"/>
            </c:ext>
          </c:extLst>
        </c:ser>
        <c:ser>
          <c:idx val="8"/>
          <c:order val="8"/>
          <c:tx>
            <c:strRef>
              <c:f>'11.5'!$J$26</c:f>
              <c:strCache>
                <c:ptCount val="1"/>
                <c:pt idx="0">
                  <c:v> Plzeňský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'11.5'!$J$27:$J$36</c:f>
              <c:numCache>
                <c:formatCode>#\ ##0.0</c:formatCode>
                <c:ptCount val="10"/>
                <c:pt idx="0">
                  <c:v>8.7542788283277719</c:v>
                </c:pt>
                <c:pt idx="1">
                  <c:v>8.1013698630136979</c:v>
                </c:pt>
                <c:pt idx="2">
                  <c:v>9.7002739726027407</c:v>
                </c:pt>
                <c:pt idx="3">
                  <c:v>9.8224657534246589</c:v>
                </c:pt>
                <c:pt idx="4">
                  <c:v>8.9374316939890761</c:v>
                </c:pt>
                <c:pt idx="5">
                  <c:v>8.9431675627240139</c:v>
                </c:pt>
                <c:pt idx="6">
                  <c:v>9.8752118535586284</c:v>
                </c:pt>
                <c:pt idx="7">
                  <c:v>9.69127944188428</c:v>
                </c:pt>
                <c:pt idx="8">
                  <c:v>9.3268836405529978</c:v>
                </c:pt>
                <c:pt idx="9">
                  <c:v>8.1841551459293402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F32-4D8E-9DDC-1C76C57B6C5C}"/>
            </c:ext>
          </c:extLst>
        </c:ser>
        <c:ser>
          <c:idx val="9"/>
          <c:order val="9"/>
          <c:tx>
            <c:strRef>
              <c:f>'11.5'!$K$26</c:f>
              <c:strCache>
                <c:ptCount val="1"/>
                <c:pt idx="0">
                  <c:v> Hlavní město Praha</c:v>
                </c:pt>
              </c:strCache>
            </c:strRef>
          </c:tx>
          <c:spPr>
            <a:ln>
              <a:solidFill>
                <a:schemeClr val="tx1">
                  <a:alpha val="75000"/>
                </a:schemeClr>
              </a:solidFill>
            </a:ln>
          </c:spPr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'11.5'!$K$27:$K$36</c:f>
              <c:numCache>
                <c:formatCode>#\ ##0.0</c:formatCode>
                <c:ptCount val="10"/>
                <c:pt idx="0">
                  <c:v>10.443106229143492</c:v>
                </c:pt>
                <c:pt idx="1">
                  <c:v>9.8679452054794456</c:v>
                </c:pt>
                <c:pt idx="2">
                  <c:v>11.39506849315069</c:v>
                </c:pt>
                <c:pt idx="3">
                  <c:v>11.541643835616442</c:v>
                </c:pt>
                <c:pt idx="4">
                  <c:v>10.757103825136609</c:v>
                </c:pt>
                <c:pt idx="5">
                  <c:v>10.687147337429593</c:v>
                </c:pt>
                <c:pt idx="6">
                  <c:v>11.716813236047107</c:v>
                </c:pt>
                <c:pt idx="7">
                  <c:v>11.573257808499742</c:v>
                </c:pt>
                <c:pt idx="8">
                  <c:v>11.296267921146956</c:v>
                </c:pt>
                <c:pt idx="9">
                  <c:v>9.9980017921146942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F32-4D8E-9DDC-1C76C57B6C5C}"/>
            </c:ext>
          </c:extLst>
        </c:ser>
        <c:ser>
          <c:idx val="10"/>
          <c:order val="10"/>
          <c:tx>
            <c:strRef>
              <c:f>'11.5'!$L$26</c:f>
              <c:strCache>
                <c:ptCount val="1"/>
                <c:pt idx="0">
                  <c:v> Středočeský</c:v>
                </c:pt>
              </c:strCache>
            </c:strRef>
          </c:tx>
          <c:spPr>
            <a:ln>
              <a:solidFill>
                <a:schemeClr val="tx1">
                  <a:alpha val="50000"/>
                </a:schemeClr>
              </a:solidFill>
            </a:ln>
          </c:spPr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'11.5'!$L$27:$L$36</c:f>
              <c:numCache>
                <c:formatCode>#\ ##0.0</c:formatCode>
                <c:ptCount val="10"/>
                <c:pt idx="0">
                  <c:v>9.1093026201952778</c:v>
                </c:pt>
                <c:pt idx="1">
                  <c:v>8.6679452054794481</c:v>
                </c:pt>
                <c:pt idx="2">
                  <c:v>10.222739726027401</c:v>
                </c:pt>
                <c:pt idx="3">
                  <c:v>10.365479452054798</c:v>
                </c:pt>
                <c:pt idx="4">
                  <c:v>9.4855191256830604</c:v>
                </c:pt>
                <c:pt idx="5">
                  <c:v>9.3806419610855105</c:v>
                </c:pt>
                <c:pt idx="6">
                  <c:v>10.508802483358934</c:v>
                </c:pt>
                <c:pt idx="7">
                  <c:v>10.28830581157194</c:v>
                </c:pt>
                <c:pt idx="8">
                  <c:v>9.9817716333845379</c:v>
                </c:pt>
                <c:pt idx="9">
                  <c:v>8.8038293650793644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F32-4D8E-9DDC-1C76C57B6C5C}"/>
            </c:ext>
          </c:extLst>
        </c:ser>
        <c:ser>
          <c:idx val="11"/>
          <c:order val="11"/>
          <c:tx>
            <c:strRef>
              <c:f>'11.5'!$M$26</c:f>
              <c:strCache>
                <c:ptCount val="1"/>
                <c:pt idx="0">
                  <c:v> Ústecký</c:v>
                </c:pt>
              </c:strCache>
            </c:strRef>
          </c:tx>
          <c:spPr>
            <a:ln>
              <a:solidFill>
                <a:schemeClr val="tx1">
                  <a:alpha val="25000"/>
                </a:schemeClr>
              </a:solidFill>
            </a:ln>
          </c:spPr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'11.5'!$M$27:$M$36</c:f>
              <c:numCache>
                <c:formatCode>#\ ##0.0</c:formatCode>
                <c:ptCount val="10"/>
                <c:pt idx="0">
                  <c:v>9.0958450747744397</c:v>
                </c:pt>
                <c:pt idx="1">
                  <c:v>8.5879452054794569</c:v>
                </c:pt>
                <c:pt idx="2">
                  <c:v>10.033150684931506</c:v>
                </c:pt>
                <c:pt idx="3">
                  <c:v>10.097260273972603</c:v>
                </c:pt>
                <c:pt idx="4">
                  <c:v>9.404371584699442</c:v>
                </c:pt>
                <c:pt idx="5">
                  <c:v>9.3785394265232966</c:v>
                </c:pt>
                <c:pt idx="6">
                  <c:v>10.240105606758833</c:v>
                </c:pt>
                <c:pt idx="7">
                  <c:v>10.089240911418329</c:v>
                </c:pt>
                <c:pt idx="8">
                  <c:v>9.7348412698412687</c:v>
                </c:pt>
                <c:pt idx="9">
                  <c:v>8.5569783666154642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F32-4D8E-9DDC-1C76C57B6C5C}"/>
            </c:ext>
          </c:extLst>
        </c:ser>
        <c:ser>
          <c:idx val="12"/>
          <c:order val="12"/>
          <c:tx>
            <c:strRef>
              <c:f>'11.5'!$N$26</c:f>
              <c:strCache>
                <c:ptCount val="1"/>
                <c:pt idx="0">
                  <c:v> Vysočina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'11.5'!$N$27:$N$36</c:f>
              <c:numCache>
                <c:formatCode>#\ ##0.0</c:formatCode>
                <c:ptCount val="10"/>
                <c:pt idx="0">
                  <c:v>8.1359093437152392</c:v>
                </c:pt>
                <c:pt idx="1">
                  <c:v>7.8876712328767171</c:v>
                </c:pt>
                <c:pt idx="2">
                  <c:v>9.1528767123287764</c:v>
                </c:pt>
                <c:pt idx="3">
                  <c:v>9.261369863013698</c:v>
                </c:pt>
                <c:pt idx="4">
                  <c:v>8.4385245901639365</c:v>
                </c:pt>
                <c:pt idx="5">
                  <c:v>8.3757174859190968</c:v>
                </c:pt>
                <c:pt idx="6">
                  <c:v>9.4299564772145423</c:v>
                </c:pt>
                <c:pt idx="7">
                  <c:v>9.2364752944188453</c:v>
                </c:pt>
                <c:pt idx="8">
                  <c:v>8.8239055299539171</c:v>
                </c:pt>
                <c:pt idx="9">
                  <c:v>7.8632994111623136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F32-4D8E-9DDC-1C76C57B6C5C}"/>
            </c:ext>
          </c:extLst>
        </c:ser>
        <c:ser>
          <c:idx val="13"/>
          <c:order val="13"/>
          <c:tx>
            <c:strRef>
              <c:f>'11.5'!$O$26</c:f>
              <c:strCache>
                <c:ptCount val="1"/>
                <c:pt idx="0">
                  <c:v> Zlínský</c:v>
                </c:pt>
              </c:strCache>
            </c:strRef>
          </c:tx>
          <c:spPr>
            <a:ln>
              <a:solidFill>
                <a:schemeClr val="accent2"/>
              </a:solidFill>
              <a:prstDash val="dash"/>
            </a:ln>
          </c:spPr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'11.5'!$O$27:$O$36</c:f>
              <c:numCache>
                <c:formatCode>#\ ##0.0</c:formatCode>
                <c:ptCount val="10"/>
                <c:pt idx="0">
                  <c:v>8.7287597330367088</c:v>
                </c:pt>
                <c:pt idx="1">
                  <c:v>8.4430136986301356</c:v>
                </c:pt>
                <c:pt idx="2">
                  <c:v>9.9326027397260308</c:v>
                </c:pt>
                <c:pt idx="3">
                  <c:v>9.6117808219178116</c:v>
                </c:pt>
                <c:pt idx="4">
                  <c:v>8.8841530054644799</c:v>
                </c:pt>
                <c:pt idx="5">
                  <c:v>8.5992485919098822</c:v>
                </c:pt>
                <c:pt idx="6">
                  <c:v>9.5680849974398345</c:v>
                </c:pt>
                <c:pt idx="7">
                  <c:v>9.4433685355862771</c:v>
                </c:pt>
                <c:pt idx="8">
                  <c:v>8.9208410138248837</c:v>
                </c:pt>
                <c:pt idx="9">
                  <c:v>7.9984709421402975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F32-4D8E-9DDC-1C76C57B6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280512"/>
        <c:axId val="179290496"/>
      </c:lineChart>
      <c:catAx>
        <c:axId val="1792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+mj-lt"/>
              </a:defRPr>
            </a:pPr>
            <a:endParaRPr lang="cs-CZ"/>
          </a:p>
        </c:txPr>
        <c:crossAx val="179290496"/>
        <c:crosses val="autoZero"/>
        <c:auto val="1"/>
        <c:lblAlgn val="ctr"/>
        <c:lblOffset val="100"/>
        <c:noMultiLvlLbl val="0"/>
      </c:catAx>
      <c:valAx>
        <c:axId val="179290496"/>
        <c:scaling>
          <c:orientation val="minMax"/>
          <c:max val="12"/>
          <c:min val="6.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crossAx val="179280512"/>
        <c:crosses val="autoZero"/>
        <c:crossBetween val="midCat"/>
        <c:majorUnit val="0.5"/>
      </c:valAx>
    </c:plotArea>
    <c:legend>
      <c:legendPos val="b"/>
      <c:layout>
        <c:manualLayout>
          <c:xMode val="edge"/>
          <c:yMode val="edge"/>
          <c:x val="3.9978259991825743E-3"/>
          <c:y val="0.79482333093817359"/>
          <c:w val="0.92354175871900901"/>
          <c:h val="0.20517666906182638"/>
        </c:manualLayout>
      </c:layout>
      <c:overlay val="0"/>
      <c:txPr>
        <a:bodyPr/>
        <a:lstStyle/>
        <a:p>
          <a:pPr>
            <a:defRPr sz="800">
              <a:latin typeface="+mj-lt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60074029459103E-2"/>
          <c:y val="5.5198461203179928E-2"/>
          <c:w val="0.88472974718581177"/>
          <c:h val="0.72579020725857546"/>
        </c:manualLayout>
      </c:layout>
      <c:lineChart>
        <c:grouping val="standard"/>
        <c:varyColors val="0"/>
        <c:ser>
          <c:idx val="0"/>
          <c:order val="0"/>
          <c:tx>
            <c:strRef>
              <c:f>'12.1'!$C$6:$D$6</c:f>
              <c:strCache>
                <c:ptCount val="1"/>
                <c:pt idx="0">
                  <c:v>Svítiplyn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'12.1'!$A$8:$A$77</c:f>
              <c:numCache>
                <c:formatCode>General</c:formatCode>
                <c:ptCount val="70"/>
                <c:pt idx="0">
                  <c:v>1952</c:v>
                </c:pt>
                <c:pt idx="1">
                  <c:v>1953</c:v>
                </c:pt>
                <c:pt idx="2">
                  <c:v>1954</c:v>
                </c:pt>
                <c:pt idx="3">
                  <c:v>1955</c:v>
                </c:pt>
                <c:pt idx="4">
                  <c:v>1956</c:v>
                </c:pt>
                <c:pt idx="5">
                  <c:v>1957</c:v>
                </c:pt>
                <c:pt idx="6">
                  <c:v>1958</c:v>
                </c:pt>
                <c:pt idx="7">
                  <c:v>1959</c:v>
                </c:pt>
                <c:pt idx="8">
                  <c:v>1960</c:v>
                </c:pt>
                <c:pt idx="9">
                  <c:v>1961</c:v>
                </c:pt>
                <c:pt idx="10">
                  <c:v>1962</c:v>
                </c:pt>
                <c:pt idx="11">
                  <c:v>1963</c:v>
                </c:pt>
                <c:pt idx="12">
                  <c:v>1964</c:v>
                </c:pt>
                <c:pt idx="13">
                  <c:v>1965</c:v>
                </c:pt>
                <c:pt idx="14">
                  <c:v>1966</c:v>
                </c:pt>
                <c:pt idx="15">
                  <c:v>1967</c:v>
                </c:pt>
                <c:pt idx="16">
                  <c:v>1968</c:v>
                </c:pt>
                <c:pt idx="17">
                  <c:v>1969</c:v>
                </c:pt>
                <c:pt idx="18">
                  <c:v>1970</c:v>
                </c:pt>
                <c:pt idx="19">
                  <c:v>1971</c:v>
                </c:pt>
                <c:pt idx="20">
                  <c:v>1972</c:v>
                </c:pt>
                <c:pt idx="21">
                  <c:v>1973</c:v>
                </c:pt>
                <c:pt idx="22">
                  <c:v>1974</c:v>
                </c:pt>
                <c:pt idx="23">
                  <c:v>1975</c:v>
                </c:pt>
                <c:pt idx="24">
                  <c:v>1976</c:v>
                </c:pt>
                <c:pt idx="25">
                  <c:v>1977</c:v>
                </c:pt>
                <c:pt idx="26">
                  <c:v>1978</c:v>
                </c:pt>
                <c:pt idx="27">
                  <c:v>1979</c:v>
                </c:pt>
                <c:pt idx="28">
                  <c:v>1980</c:v>
                </c:pt>
                <c:pt idx="29">
                  <c:v>1981</c:v>
                </c:pt>
                <c:pt idx="30">
                  <c:v>1982</c:v>
                </c:pt>
                <c:pt idx="31">
                  <c:v>1983</c:v>
                </c:pt>
                <c:pt idx="32">
                  <c:v>1984</c:v>
                </c:pt>
                <c:pt idx="33">
                  <c:v>1985</c:v>
                </c:pt>
                <c:pt idx="34">
                  <c:v>1986</c:v>
                </c:pt>
                <c:pt idx="35">
                  <c:v>1987</c:v>
                </c:pt>
                <c:pt idx="36">
                  <c:v>1988</c:v>
                </c:pt>
                <c:pt idx="37">
                  <c:v>1989</c:v>
                </c:pt>
                <c:pt idx="38">
                  <c:v>1990</c:v>
                </c:pt>
                <c:pt idx="39">
                  <c:v>1991</c:v>
                </c:pt>
                <c:pt idx="40">
                  <c:v>1992</c:v>
                </c:pt>
                <c:pt idx="41">
                  <c:v>1993</c:v>
                </c:pt>
                <c:pt idx="42">
                  <c:v>1994</c:v>
                </c:pt>
                <c:pt idx="43">
                  <c:v>1995</c:v>
                </c:pt>
                <c:pt idx="44">
                  <c:v>1996</c:v>
                </c:pt>
                <c:pt idx="45">
                  <c:v>1997</c:v>
                </c:pt>
                <c:pt idx="46">
                  <c:v>1998</c:v>
                </c:pt>
                <c:pt idx="47">
                  <c:v>1999</c:v>
                </c:pt>
                <c:pt idx="48">
                  <c:v>2000</c:v>
                </c:pt>
                <c:pt idx="49">
                  <c:v>2001</c:v>
                </c:pt>
                <c:pt idx="50">
                  <c:v>2002</c:v>
                </c:pt>
                <c:pt idx="51">
                  <c:v>2003</c:v>
                </c:pt>
                <c:pt idx="52">
                  <c:v>2004</c:v>
                </c:pt>
                <c:pt idx="53">
                  <c:v>2005</c:v>
                </c:pt>
                <c:pt idx="54">
                  <c:v>2006</c:v>
                </c:pt>
                <c:pt idx="55">
                  <c:v>2007</c:v>
                </c:pt>
                <c:pt idx="56">
                  <c:v>2008</c:v>
                </c:pt>
                <c:pt idx="57">
                  <c:v>2009</c:v>
                </c:pt>
                <c:pt idx="58">
                  <c:v>2010</c:v>
                </c:pt>
                <c:pt idx="59">
                  <c:v>2011</c:v>
                </c:pt>
                <c:pt idx="60">
                  <c:v>2012</c:v>
                </c:pt>
                <c:pt idx="61">
                  <c:v>2013</c:v>
                </c:pt>
                <c:pt idx="62">
                  <c:v>2014</c:v>
                </c:pt>
                <c:pt idx="63">
                  <c:v>2015</c:v>
                </c:pt>
                <c:pt idx="64">
                  <c:v>2016</c:v>
                </c:pt>
                <c:pt idx="65">
                  <c:v>2017</c:v>
                </c:pt>
                <c:pt idx="66">
                  <c:v>2018</c:v>
                </c:pt>
                <c:pt idx="67">
                  <c:v>2019</c:v>
                </c:pt>
                <c:pt idx="68">
                  <c:v>2020</c:v>
                </c:pt>
                <c:pt idx="69">
                  <c:v>2021</c:v>
                </c:pt>
              </c:numCache>
            </c:numRef>
          </c:cat>
          <c:val>
            <c:numRef>
              <c:f>'12.1'!$C$8:$C$77</c:f>
              <c:numCache>
                <c:formatCode>#\ ##0.0</c:formatCode>
                <c:ptCount val="70"/>
                <c:pt idx="0">
                  <c:v>600.92100000000005</c:v>
                </c:pt>
                <c:pt idx="1">
                  <c:v>657.17600000000004</c:v>
                </c:pt>
                <c:pt idx="2">
                  <c:v>707.37099999999998</c:v>
                </c:pt>
                <c:pt idx="3">
                  <c:v>753.92899999999997</c:v>
                </c:pt>
                <c:pt idx="4">
                  <c:v>834.91899999999998</c:v>
                </c:pt>
                <c:pt idx="5">
                  <c:v>895.73400000000004</c:v>
                </c:pt>
                <c:pt idx="6">
                  <c:v>927.6</c:v>
                </c:pt>
                <c:pt idx="7">
                  <c:v>972.07799999999997</c:v>
                </c:pt>
                <c:pt idx="8">
                  <c:v>1076.9880000000001</c:v>
                </c:pt>
                <c:pt idx="9">
                  <c:v>1183.2529999999999</c:v>
                </c:pt>
                <c:pt idx="10">
                  <c:v>1334.8240000000001</c:v>
                </c:pt>
                <c:pt idx="11">
                  <c:v>1473.625</c:v>
                </c:pt>
                <c:pt idx="12">
                  <c:v>1580.328</c:v>
                </c:pt>
                <c:pt idx="13">
                  <c:v>1698.5830000000001</c:v>
                </c:pt>
                <c:pt idx="14">
                  <c:v>1724.538</c:v>
                </c:pt>
                <c:pt idx="15">
                  <c:v>1908.095</c:v>
                </c:pt>
                <c:pt idx="16">
                  <c:v>2095.4520000000002</c:v>
                </c:pt>
                <c:pt idx="17">
                  <c:v>2347.1680000000001</c:v>
                </c:pt>
                <c:pt idx="18">
                  <c:v>2510.194</c:v>
                </c:pt>
                <c:pt idx="19">
                  <c:v>2745.89</c:v>
                </c:pt>
                <c:pt idx="20">
                  <c:v>3031.0239999999999</c:v>
                </c:pt>
                <c:pt idx="21">
                  <c:v>3129.33</c:v>
                </c:pt>
                <c:pt idx="22">
                  <c:v>3159.0070000000001</c:v>
                </c:pt>
                <c:pt idx="23">
                  <c:v>3321.3820000000001</c:v>
                </c:pt>
                <c:pt idx="24">
                  <c:v>3392.1750000000002</c:v>
                </c:pt>
                <c:pt idx="25">
                  <c:v>3420.6529999999998</c:v>
                </c:pt>
                <c:pt idx="26">
                  <c:v>3576.2379999999998</c:v>
                </c:pt>
                <c:pt idx="27">
                  <c:v>3505.5439999999999</c:v>
                </c:pt>
                <c:pt idx="28">
                  <c:v>3630.1909999999998</c:v>
                </c:pt>
                <c:pt idx="29">
                  <c:v>3973.4100000000003</c:v>
                </c:pt>
                <c:pt idx="30">
                  <c:v>3413.54</c:v>
                </c:pt>
                <c:pt idx="31">
                  <c:v>3450.77</c:v>
                </c:pt>
                <c:pt idx="32">
                  <c:v>3857.75</c:v>
                </c:pt>
                <c:pt idx="33">
                  <c:v>3094.39</c:v>
                </c:pt>
                <c:pt idx="34">
                  <c:v>2399.37</c:v>
                </c:pt>
                <c:pt idx="35">
                  <c:v>2962</c:v>
                </c:pt>
                <c:pt idx="36">
                  <c:v>2503</c:v>
                </c:pt>
                <c:pt idx="37">
                  <c:v>2183</c:v>
                </c:pt>
                <c:pt idx="38">
                  <c:v>1895</c:v>
                </c:pt>
                <c:pt idx="39">
                  <c:v>1742</c:v>
                </c:pt>
                <c:pt idx="40">
                  <c:v>1553</c:v>
                </c:pt>
                <c:pt idx="41">
                  <c:v>1450</c:v>
                </c:pt>
                <c:pt idx="42">
                  <c:v>1136</c:v>
                </c:pt>
                <c:pt idx="43">
                  <c:v>791</c:v>
                </c:pt>
                <c:pt idx="44">
                  <c:v>296.3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6-4616-928B-7C488D5E4209}"/>
            </c:ext>
          </c:extLst>
        </c:ser>
        <c:ser>
          <c:idx val="1"/>
          <c:order val="1"/>
          <c:tx>
            <c:strRef>
              <c:f>'12.1'!$E$6:$G$6</c:f>
              <c:strCache>
                <c:ptCount val="1"/>
                <c:pt idx="0">
                  <c:v>Zemní plyn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'12.1'!$A$8:$A$77</c:f>
              <c:numCache>
                <c:formatCode>General</c:formatCode>
                <c:ptCount val="70"/>
                <c:pt idx="0">
                  <c:v>1952</c:v>
                </c:pt>
                <c:pt idx="1">
                  <c:v>1953</c:v>
                </c:pt>
                <c:pt idx="2">
                  <c:v>1954</c:v>
                </c:pt>
                <c:pt idx="3">
                  <c:v>1955</c:v>
                </c:pt>
                <c:pt idx="4">
                  <c:v>1956</c:v>
                </c:pt>
                <c:pt idx="5">
                  <c:v>1957</c:v>
                </c:pt>
                <c:pt idx="6">
                  <c:v>1958</c:v>
                </c:pt>
                <c:pt idx="7">
                  <c:v>1959</c:v>
                </c:pt>
                <c:pt idx="8">
                  <c:v>1960</c:v>
                </c:pt>
                <c:pt idx="9">
                  <c:v>1961</c:v>
                </c:pt>
                <c:pt idx="10">
                  <c:v>1962</c:v>
                </c:pt>
                <c:pt idx="11">
                  <c:v>1963</c:v>
                </c:pt>
                <c:pt idx="12">
                  <c:v>1964</c:v>
                </c:pt>
                <c:pt idx="13">
                  <c:v>1965</c:v>
                </c:pt>
                <c:pt idx="14">
                  <c:v>1966</c:v>
                </c:pt>
                <c:pt idx="15">
                  <c:v>1967</c:v>
                </c:pt>
                <c:pt idx="16">
                  <c:v>1968</c:v>
                </c:pt>
                <c:pt idx="17">
                  <c:v>1969</c:v>
                </c:pt>
                <c:pt idx="18">
                  <c:v>1970</c:v>
                </c:pt>
                <c:pt idx="19">
                  <c:v>1971</c:v>
                </c:pt>
                <c:pt idx="20">
                  <c:v>1972</c:v>
                </c:pt>
                <c:pt idx="21">
                  <c:v>1973</c:v>
                </c:pt>
                <c:pt idx="22">
                  <c:v>1974</c:v>
                </c:pt>
                <c:pt idx="23">
                  <c:v>1975</c:v>
                </c:pt>
                <c:pt idx="24">
                  <c:v>1976</c:v>
                </c:pt>
                <c:pt idx="25">
                  <c:v>1977</c:v>
                </c:pt>
                <c:pt idx="26">
                  <c:v>1978</c:v>
                </c:pt>
                <c:pt idx="27">
                  <c:v>1979</c:v>
                </c:pt>
                <c:pt idx="28">
                  <c:v>1980</c:v>
                </c:pt>
                <c:pt idx="29">
                  <c:v>1981</c:v>
                </c:pt>
                <c:pt idx="30">
                  <c:v>1982</c:v>
                </c:pt>
                <c:pt idx="31">
                  <c:v>1983</c:v>
                </c:pt>
                <c:pt idx="32">
                  <c:v>1984</c:v>
                </c:pt>
                <c:pt idx="33">
                  <c:v>1985</c:v>
                </c:pt>
                <c:pt idx="34">
                  <c:v>1986</c:v>
                </c:pt>
                <c:pt idx="35">
                  <c:v>1987</c:v>
                </c:pt>
                <c:pt idx="36">
                  <c:v>1988</c:v>
                </c:pt>
                <c:pt idx="37">
                  <c:v>1989</c:v>
                </c:pt>
                <c:pt idx="38">
                  <c:v>1990</c:v>
                </c:pt>
                <c:pt idx="39">
                  <c:v>1991</c:v>
                </c:pt>
                <c:pt idx="40">
                  <c:v>1992</c:v>
                </c:pt>
                <c:pt idx="41">
                  <c:v>1993</c:v>
                </c:pt>
                <c:pt idx="42">
                  <c:v>1994</c:v>
                </c:pt>
                <c:pt idx="43">
                  <c:v>1995</c:v>
                </c:pt>
                <c:pt idx="44">
                  <c:v>1996</c:v>
                </c:pt>
                <c:pt idx="45">
                  <c:v>1997</c:v>
                </c:pt>
                <c:pt idx="46">
                  <c:v>1998</c:v>
                </c:pt>
                <c:pt idx="47">
                  <c:v>1999</c:v>
                </c:pt>
                <c:pt idx="48">
                  <c:v>2000</c:v>
                </c:pt>
                <c:pt idx="49">
                  <c:v>2001</c:v>
                </c:pt>
                <c:pt idx="50">
                  <c:v>2002</c:v>
                </c:pt>
                <c:pt idx="51">
                  <c:v>2003</c:v>
                </c:pt>
                <c:pt idx="52">
                  <c:v>2004</c:v>
                </c:pt>
                <c:pt idx="53">
                  <c:v>2005</c:v>
                </c:pt>
                <c:pt idx="54">
                  <c:v>2006</c:v>
                </c:pt>
                <c:pt idx="55">
                  <c:v>2007</c:v>
                </c:pt>
                <c:pt idx="56">
                  <c:v>2008</c:v>
                </c:pt>
                <c:pt idx="57">
                  <c:v>2009</c:v>
                </c:pt>
                <c:pt idx="58">
                  <c:v>2010</c:v>
                </c:pt>
                <c:pt idx="59">
                  <c:v>2011</c:v>
                </c:pt>
                <c:pt idx="60">
                  <c:v>2012</c:v>
                </c:pt>
                <c:pt idx="61">
                  <c:v>2013</c:v>
                </c:pt>
                <c:pt idx="62">
                  <c:v>2014</c:v>
                </c:pt>
                <c:pt idx="63">
                  <c:v>2015</c:v>
                </c:pt>
                <c:pt idx="64">
                  <c:v>2016</c:v>
                </c:pt>
                <c:pt idx="65">
                  <c:v>2017</c:v>
                </c:pt>
                <c:pt idx="66">
                  <c:v>2018</c:v>
                </c:pt>
                <c:pt idx="67">
                  <c:v>2019</c:v>
                </c:pt>
                <c:pt idx="68">
                  <c:v>2020</c:v>
                </c:pt>
                <c:pt idx="69">
                  <c:v>2021</c:v>
                </c:pt>
              </c:numCache>
            </c:numRef>
          </c:cat>
          <c:val>
            <c:numRef>
              <c:f>'12.1'!$E$8:$E$77</c:f>
              <c:numCache>
                <c:formatCode>#\ ##0.0</c:formatCode>
                <c:ptCount val="70"/>
                <c:pt idx="0">
                  <c:v>36.161999999999999</c:v>
                </c:pt>
                <c:pt idx="1">
                  <c:v>51.475999999999999</c:v>
                </c:pt>
                <c:pt idx="2">
                  <c:v>67.126000000000005</c:v>
                </c:pt>
                <c:pt idx="3">
                  <c:v>74.230999999999995</c:v>
                </c:pt>
                <c:pt idx="4">
                  <c:v>81.486999999999995</c:v>
                </c:pt>
                <c:pt idx="5">
                  <c:v>534.26099999999997</c:v>
                </c:pt>
                <c:pt idx="6">
                  <c:v>765.55100000000004</c:v>
                </c:pt>
                <c:pt idx="7">
                  <c:v>910.76800000000003</c:v>
                </c:pt>
                <c:pt idx="8">
                  <c:v>841.90899999999999</c:v>
                </c:pt>
                <c:pt idx="9">
                  <c:v>790.12599999999998</c:v>
                </c:pt>
                <c:pt idx="10">
                  <c:v>567.35799999999995</c:v>
                </c:pt>
                <c:pt idx="11">
                  <c:v>504.28699999999998</c:v>
                </c:pt>
                <c:pt idx="12">
                  <c:v>399.09699999999998</c:v>
                </c:pt>
                <c:pt idx="13">
                  <c:v>277.63400000000001</c:v>
                </c:pt>
                <c:pt idx="14">
                  <c:v>364.98099999999999</c:v>
                </c:pt>
                <c:pt idx="15">
                  <c:v>308.68099999999998</c:v>
                </c:pt>
                <c:pt idx="16">
                  <c:v>403.839</c:v>
                </c:pt>
                <c:pt idx="17">
                  <c:v>458.06599999999997</c:v>
                </c:pt>
                <c:pt idx="18">
                  <c:v>514.97900000000004</c:v>
                </c:pt>
                <c:pt idx="19">
                  <c:v>551.71400000000006</c:v>
                </c:pt>
                <c:pt idx="20">
                  <c:v>583.92499999999995</c:v>
                </c:pt>
                <c:pt idx="21">
                  <c:v>656.73</c:v>
                </c:pt>
                <c:pt idx="22">
                  <c:v>826.072</c:v>
                </c:pt>
                <c:pt idx="23">
                  <c:v>1075.9380000000001</c:v>
                </c:pt>
                <c:pt idx="24">
                  <c:v>1415.117</c:v>
                </c:pt>
                <c:pt idx="25">
                  <c:v>1634.9490000000001</c:v>
                </c:pt>
                <c:pt idx="26">
                  <c:v>2011.2940000000001</c:v>
                </c:pt>
                <c:pt idx="27">
                  <c:v>2501.7310000000002</c:v>
                </c:pt>
                <c:pt idx="28">
                  <c:v>2910.5250000000001</c:v>
                </c:pt>
                <c:pt idx="29">
                  <c:v>3817.5899999999997</c:v>
                </c:pt>
                <c:pt idx="30">
                  <c:v>4240.4599999999991</c:v>
                </c:pt>
                <c:pt idx="31">
                  <c:v>4276.2299999999996</c:v>
                </c:pt>
                <c:pt idx="32">
                  <c:v>4667.25</c:v>
                </c:pt>
                <c:pt idx="33">
                  <c:v>4894.6099999999988</c:v>
                </c:pt>
                <c:pt idx="34">
                  <c:v>5187.6299999999992</c:v>
                </c:pt>
                <c:pt idx="35">
                  <c:v>5443.4099999999989</c:v>
                </c:pt>
                <c:pt idx="36">
                  <c:v>5187.8999999999996</c:v>
                </c:pt>
                <c:pt idx="37">
                  <c:v>5271.4</c:v>
                </c:pt>
                <c:pt idx="38">
                  <c:v>7043.2</c:v>
                </c:pt>
                <c:pt idx="39">
                  <c:v>6811.8</c:v>
                </c:pt>
                <c:pt idx="40">
                  <c:v>6669.4</c:v>
                </c:pt>
                <c:pt idx="41">
                  <c:v>6983.1</c:v>
                </c:pt>
                <c:pt idx="42">
                  <c:v>6933.6</c:v>
                </c:pt>
                <c:pt idx="43">
                  <c:v>8074.5</c:v>
                </c:pt>
                <c:pt idx="44">
                  <c:v>9306.4</c:v>
                </c:pt>
                <c:pt idx="45">
                  <c:v>9441</c:v>
                </c:pt>
                <c:pt idx="46">
                  <c:v>9389.6</c:v>
                </c:pt>
                <c:pt idx="47">
                  <c:v>9426.9</c:v>
                </c:pt>
                <c:pt idx="48">
                  <c:v>9147.9</c:v>
                </c:pt>
                <c:pt idx="49">
                  <c:v>9772.6</c:v>
                </c:pt>
                <c:pt idx="50">
                  <c:v>9542.1</c:v>
                </c:pt>
                <c:pt idx="51">
                  <c:v>9739.2999999999993</c:v>
                </c:pt>
                <c:pt idx="52">
                  <c:v>9692.2999999999993</c:v>
                </c:pt>
                <c:pt idx="53">
                  <c:v>9562.7999999999993</c:v>
                </c:pt>
                <c:pt idx="54">
                  <c:v>9269.4</c:v>
                </c:pt>
                <c:pt idx="55">
                  <c:v>8652.6</c:v>
                </c:pt>
                <c:pt idx="56">
                  <c:v>8685.2000000000007</c:v>
                </c:pt>
                <c:pt idx="57">
                  <c:v>8161.3</c:v>
                </c:pt>
                <c:pt idx="58">
                  <c:v>8979.2000000000007</c:v>
                </c:pt>
                <c:pt idx="59">
                  <c:v>8085.8</c:v>
                </c:pt>
                <c:pt idx="60">
                  <c:v>8158.2250050503235</c:v>
                </c:pt>
                <c:pt idx="61">
                  <c:v>8277.0944147694499</c:v>
                </c:pt>
                <c:pt idx="62">
                  <c:v>7280.4197495994158</c:v>
                </c:pt>
                <c:pt idx="63">
                  <c:v>7607.5646329449373</c:v>
                </c:pt>
                <c:pt idx="64">
                  <c:v>8255.1342335338559</c:v>
                </c:pt>
                <c:pt idx="65">
                  <c:v>8527.4827534189189</c:v>
                </c:pt>
                <c:pt idx="66">
                  <c:v>8182.7561269882699</c:v>
                </c:pt>
                <c:pt idx="67">
                  <c:v>8564.6294736291875</c:v>
                </c:pt>
                <c:pt idx="68">
                  <c:v>8694.2191732210777</c:v>
                </c:pt>
                <c:pt idx="69">
                  <c:v>9433.7342178022918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6-4616-928B-7C488D5E4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17248"/>
        <c:axId val="178119040"/>
      </c:lineChart>
      <c:catAx>
        <c:axId val="17811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8119040"/>
        <c:crosses val="autoZero"/>
        <c:auto val="1"/>
        <c:lblAlgn val="ctr"/>
        <c:lblOffset val="100"/>
        <c:tickLblSkip val="3"/>
        <c:noMultiLvlLbl val="0"/>
      </c:catAx>
      <c:valAx>
        <c:axId val="178119040"/>
        <c:scaling>
          <c:orientation val="minMax"/>
          <c:max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8117248"/>
        <c:crosses val="autoZero"/>
        <c:crossBetween val="midCat"/>
        <c:majorUnit val="1000"/>
      </c:valAx>
    </c:plotArea>
    <c:legend>
      <c:legendPos val="b"/>
      <c:layout>
        <c:manualLayout>
          <c:xMode val="edge"/>
          <c:yMode val="edge"/>
          <c:x val="3.3637236904745648E-4"/>
          <c:y val="0.92854108037939298"/>
          <c:w val="0.30619938707837741"/>
          <c:h val="7.145891962060699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29323178864935E-2"/>
          <c:y val="4.5121153545217417E-2"/>
          <c:w val="0.89224233036444212"/>
          <c:h val="0.83617768060826514"/>
        </c:manualLayout>
      </c:layout>
      <c:lineChart>
        <c:grouping val="standard"/>
        <c:varyColors val="0"/>
        <c:ser>
          <c:idx val="0"/>
          <c:order val="0"/>
          <c:tx>
            <c:strRef>
              <c:f>'12.1'!$H$6:$I$6</c:f>
              <c:strCache>
                <c:ptCount val="1"/>
                <c:pt idx="0">
                  <c:v>Zemní plyn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'12.1'!$A$8:$A$77</c:f>
              <c:numCache>
                <c:formatCode>General</c:formatCode>
                <c:ptCount val="70"/>
                <c:pt idx="0">
                  <c:v>1952</c:v>
                </c:pt>
                <c:pt idx="1">
                  <c:v>1953</c:v>
                </c:pt>
                <c:pt idx="2">
                  <c:v>1954</c:v>
                </c:pt>
                <c:pt idx="3">
                  <c:v>1955</c:v>
                </c:pt>
                <c:pt idx="4">
                  <c:v>1956</c:v>
                </c:pt>
                <c:pt idx="5">
                  <c:v>1957</c:v>
                </c:pt>
                <c:pt idx="6">
                  <c:v>1958</c:v>
                </c:pt>
                <c:pt idx="7">
                  <c:v>1959</c:v>
                </c:pt>
                <c:pt idx="8">
                  <c:v>1960</c:v>
                </c:pt>
                <c:pt idx="9">
                  <c:v>1961</c:v>
                </c:pt>
                <c:pt idx="10">
                  <c:v>1962</c:v>
                </c:pt>
                <c:pt idx="11">
                  <c:v>1963</c:v>
                </c:pt>
                <c:pt idx="12">
                  <c:v>1964</c:v>
                </c:pt>
                <c:pt idx="13">
                  <c:v>1965</c:v>
                </c:pt>
                <c:pt idx="14">
                  <c:v>1966</c:v>
                </c:pt>
                <c:pt idx="15">
                  <c:v>1967</c:v>
                </c:pt>
                <c:pt idx="16">
                  <c:v>1968</c:v>
                </c:pt>
                <c:pt idx="17">
                  <c:v>1969</c:v>
                </c:pt>
                <c:pt idx="18">
                  <c:v>1970</c:v>
                </c:pt>
                <c:pt idx="19">
                  <c:v>1971</c:v>
                </c:pt>
                <c:pt idx="20">
                  <c:v>1972</c:v>
                </c:pt>
                <c:pt idx="21">
                  <c:v>1973</c:v>
                </c:pt>
                <c:pt idx="22">
                  <c:v>1974</c:v>
                </c:pt>
                <c:pt idx="23">
                  <c:v>1975</c:v>
                </c:pt>
                <c:pt idx="24">
                  <c:v>1976</c:v>
                </c:pt>
                <c:pt idx="25">
                  <c:v>1977</c:v>
                </c:pt>
                <c:pt idx="26">
                  <c:v>1978</c:v>
                </c:pt>
                <c:pt idx="27">
                  <c:v>1979</c:v>
                </c:pt>
                <c:pt idx="28">
                  <c:v>1980</c:v>
                </c:pt>
                <c:pt idx="29">
                  <c:v>1981</c:v>
                </c:pt>
                <c:pt idx="30">
                  <c:v>1982</c:v>
                </c:pt>
                <c:pt idx="31">
                  <c:v>1983</c:v>
                </c:pt>
                <c:pt idx="32">
                  <c:v>1984</c:v>
                </c:pt>
                <c:pt idx="33">
                  <c:v>1985</c:v>
                </c:pt>
                <c:pt idx="34">
                  <c:v>1986</c:v>
                </c:pt>
                <c:pt idx="35">
                  <c:v>1987</c:v>
                </c:pt>
                <c:pt idx="36">
                  <c:v>1988</c:v>
                </c:pt>
                <c:pt idx="37">
                  <c:v>1989</c:v>
                </c:pt>
                <c:pt idx="38">
                  <c:v>1990</c:v>
                </c:pt>
                <c:pt idx="39">
                  <c:v>1991</c:v>
                </c:pt>
                <c:pt idx="40">
                  <c:v>1992</c:v>
                </c:pt>
                <c:pt idx="41">
                  <c:v>1993</c:v>
                </c:pt>
                <c:pt idx="42">
                  <c:v>1994</c:v>
                </c:pt>
                <c:pt idx="43">
                  <c:v>1995</c:v>
                </c:pt>
                <c:pt idx="44">
                  <c:v>1996</c:v>
                </c:pt>
                <c:pt idx="45">
                  <c:v>1997</c:v>
                </c:pt>
                <c:pt idx="46">
                  <c:v>1998</c:v>
                </c:pt>
                <c:pt idx="47">
                  <c:v>1999</c:v>
                </c:pt>
                <c:pt idx="48">
                  <c:v>2000</c:v>
                </c:pt>
                <c:pt idx="49">
                  <c:v>2001</c:v>
                </c:pt>
                <c:pt idx="50">
                  <c:v>2002</c:v>
                </c:pt>
                <c:pt idx="51">
                  <c:v>2003</c:v>
                </c:pt>
                <c:pt idx="52">
                  <c:v>2004</c:v>
                </c:pt>
                <c:pt idx="53">
                  <c:v>2005</c:v>
                </c:pt>
                <c:pt idx="54">
                  <c:v>2006</c:v>
                </c:pt>
                <c:pt idx="55">
                  <c:v>2007</c:v>
                </c:pt>
                <c:pt idx="56">
                  <c:v>2008</c:v>
                </c:pt>
                <c:pt idx="57">
                  <c:v>2009</c:v>
                </c:pt>
                <c:pt idx="58">
                  <c:v>2010</c:v>
                </c:pt>
                <c:pt idx="59">
                  <c:v>2011</c:v>
                </c:pt>
                <c:pt idx="60">
                  <c:v>2012</c:v>
                </c:pt>
                <c:pt idx="61">
                  <c:v>2013</c:v>
                </c:pt>
                <c:pt idx="62">
                  <c:v>2014</c:v>
                </c:pt>
                <c:pt idx="63">
                  <c:v>2015</c:v>
                </c:pt>
                <c:pt idx="64">
                  <c:v>2016</c:v>
                </c:pt>
                <c:pt idx="65">
                  <c:v>2017</c:v>
                </c:pt>
                <c:pt idx="66">
                  <c:v>2018</c:v>
                </c:pt>
                <c:pt idx="67">
                  <c:v>2019</c:v>
                </c:pt>
                <c:pt idx="68">
                  <c:v>2020</c:v>
                </c:pt>
                <c:pt idx="69">
                  <c:v>2021</c:v>
                </c:pt>
              </c:numCache>
            </c:numRef>
          </c:cat>
          <c:val>
            <c:numRef>
              <c:f>'12.1'!$H$8:$H$77</c:f>
              <c:numCache>
                <c:formatCode>0.0</c:formatCode>
                <c:ptCount val="70"/>
                <c:pt idx="0">
                  <c:v>1.06</c:v>
                </c:pt>
                <c:pt idx="1">
                  <c:v>2.2000000000000002</c:v>
                </c:pt>
                <c:pt idx="2">
                  <c:v>3.61</c:v>
                </c:pt>
                <c:pt idx="3">
                  <c:v>4.92</c:v>
                </c:pt>
                <c:pt idx="4">
                  <c:v>6.03</c:v>
                </c:pt>
                <c:pt idx="5">
                  <c:v>7.05</c:v>
                </c:pt>
                <c:pt idx="6">
                  <c:v>8.3000000000000007</c:v>
                </c:pt>
                <c:pt idx="7">
                  <c:v>8.1</c:v>
                </c:pt>
                <c:pt idx="8">
                  <c:v>7.2</c:v>
                </c:pt>
                <c:pt idx="9">
                  <c:v>5.7</c:v>
                </c:pt>
                <c:pt idx="10">
                  <c:v>3.9</c:v>
                </c:pt>
                <c:pt idx="11">
                  <c:v>5.21</c:v>
                </c:pt>
                <c:pt idx="12">
                  <c:v>3.96</c:v>
                </c:pt>
                <c:pt idx="13">
                  <c:v>5.2</c:v>
                </c:pt>
                <c:pt idx="14">
                  <c:v>4.4000000000000004</c:v>
                </c:pt>
                <c:pt idx="15">
                  <c:v>5.76</c:v>
                </c:pt>
                <c:pt idx="16">
                  <c:v>6.5</c:v>
                </c:pt>
                <c:pt idx="17">
                  <c:v>7.35</c:v>
                </c:pt>
                <c:pt idx="18">
                  <c:v>6.9</c:v>
                </c:pt>
                <c:pt idx="19">
                  <c:v>8.34</c:v>
                </c:pt>
                <c:pt idx="20">
                  <c:v>9.3800000000000008</c:v>
                </c:pt>
                <c:pt idx="21">
                  <c:v>11.38</c:v>
                </c:pt>
                <c:pt idx="22">
                  <c:v>13.02</c:v>
                </c:pt>
                <c:pt idx="23">
                  <c:v>15.2</c:v>
                </c:pt>
                <c:pt idx="24">
                  <c:v>19.100000000000001</c:v>
                </c:pt>
                <c:pt idx="25">
                  <c:v>20.9</c:v>
                </c:pt>
                <c:pt idx="26">
                  <c:v>24.9</c:v>
                </c:pt>
                <c:pt idx="27">
                  <c:v>22.2</c:v>
                </c:pt>
                <c:pt idx="28">
                  <c:v>25.4</c:v>
                </c:pt>
                <c:pt idx="29">
                  <c:v>27.06</c:v>
                </c:pt>
                <c:pt idx="30">
                  <c:v>28.3</c:v>
                </c:pt>
                <c:pt idx="31">
                  <c:v>23.11</c:v>
                </c:pt>
                <c:pt idx="32">
                  <c:v>26.48</c:v>
                </c:pt>
                <c:pt idx="33">
                  <c:v>32.68</c:v>
                </c:pt>
                <c:pt idx="34">
                  <c:v>24.73995</c:v>
                </c:pt>
                <c:pt idx="35">
                  <c:v>29.704000000000001</c:v>
                </c:pt>
                <c:pt idx="36">
                  <c:v>24.391999999999999</c:v>
                </c:pt>
                <c:pt idx="37">
                  <c:v>30.285</c:v>
                </c:pt>
                <c:pt idx="38">
                  <c:v>30.073780000000003</c:v>
                </c:pt>
                <c:pt idx="39">
                  <c:v>31.4864</c:v>
                </c:pt>
                <c:pt idx="40">
                  <c:v>29.11</c:v>
                </c:pt>
                <c:pt idx="41">
                  <c:v>42.55</c:v>
                </c:pt>
                <c:pt idx="42">
                  <c:v>42.1</c:v>
                </c:pt>
                <c:pt idx="43">
                  <c:v>43.9</c:v>
                </c:pt>
                <c:pt idx="44">
                  <c:v>58.46</c:v>
                </c:pt>
                <c:pt idx="45">
                  <c:v>59.3</c:v>
                </c:pt>
                <c:pt idx="46">
                  <c:v>57.1</c:v>
                </c:pt>
                <c:pt idx="47">
                  <c:v>56.1</c:v>
                </c:pt>
                <c:pt idx="48">
                  <c:v>59</c:v>
                </c:pt>
                <c:pt idx="49">
                  <c:v>62.4</c:v>
                </c:pt>
                <c:pt idx="50">
                  <c:v>62.3</c:v>
                </c:pt>
                <c:pt idx="51">
                  <c:v>63.4</c:v>
                </c:pt>
                <c:pt idx="52">
                  <c:v>61.7</c:v>
                </c:pt>
                <c:pt idx="53">
                  <c:v>56.9</c:v>
                </c:pt>
                <c:pt idx="54">
                  <c:v>67.599999999999994</c:v>
                </c:pt>
                <c:pt idx="55">
                  <c:v>49.9</c:v>
                </c:pt>
                <c:pt idx="56">
                  <c:v>50.8</c:v>
                </c:pt>
                <c:pt idx="57">
                  <c:v>57.2</c:v>
                </c:pt>
                <c:pt idx="58">
                  <c:v>57.3</c:v>
                </c:pt>
                <c:pt idx="59">
                  <c:v>52.8</c:v>
                </c:pt>
                <c:pt idx="60">
                  <c:v>61.6</c:v>
                </c:pt>
                <c:pt idx="61">
                  <c:v>47.333075975303558</c:v>
                </c:pt>
                <c:pt idx="62">
                  <c:v>44.959295144984566</c:v>
                </c:pt>
                <c:pt idx="63">
                  <c:v>42.621557004484409</c:v>
                </c:pt>
                <c:pt idx="64">
                  <c:v>49.288893022251862</c:v>
                </c:pt>
                <c:pt idx="65">
                  <c:v>54.886108595098101</c:v>
                </c:pt>
                <c:pt idx="66">
                  <c:v>55.898593761343584</c:v>
                </c:pt>
                <c:pt idx="67">
                  <c:v>50.803541216034226</c:v>
                </c:pt>
                <c:pt idx="68">
                  <c:v>47.306818891744392</c:v>
                </c:pt>
                <c:pt idx="69">
                  <c:v>55.065441922179161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4-45E8-AFA2-F98A41E3E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750784"/>
        <c:axId val="177752320"/>
      </c:lineChart>
      <c:catAx>
        <c:axId val="1777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7752320"/>
        <c:crosses val="autoZero"/>
        <c:auto val="1"/>
        <c:lblAlgn val="ctr"/>
        <c:lblOffset val="100"/>
        <c:tickLblSkip val="3"/>
        <c:noMultiLvlLbl val="0"/>
      </c:catAx>
      <c:valAx>
        <c:axId val="177752320"/>
        <c:scaling>
          <c:orientation val="minMax"/>
          <c:max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7750784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25838070451734E-2"/>
          <c:y val="4.5902934860415183E-2"/>
          <c:w val="0.88962396748033645"/>
          <c:h val="0.83418830827964707"/>
        </c:manualLayout>
      </c:layout>
      <c:lineChart>
        <c:grouping val="standard"/>
        <c:varyColors val="0"/>
        <c:ser>
          <c:idx val="1"/>
          <c:order val="0"/>
          <c:tx>
            <c:strRef>
              <c:f>'12.1'!$G$7</c:f>
              <c:strCache>
                <c:ptCount val="1"/>
                <c:pt idx="0">
                  <c:v>Počet zákazníků v plynárenské soustavě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'12.1'!$A$8:$A$77</c:f>
              <c:numCache>
                <c:formatCode>General</c:formatCode>
                <c:ptCount val="70"/>
                <c:pt idx="0">
                  <c:v>1952</c:v>
                </c:pt>
                <c:pt idx="1">
                  <c:v>1953</c:v>
                </c:pt>
                <c:pt idx="2">
                  <c:v>1954</c:v>
                </c:pt>
                <c:pt idx="3">
                  <c:v>1955</c:v>
                </c:pt>
                <c:pt idx="4">
                  <c:v>1956</c:v>
                </c:pt>
                <c:pt idx="5">
                  <c:v>1957</c:v>
                </c:pt>
                <c:pt idx="6">
                  <c:v>1958</c:v>
                </c:pt>
                <c:pt idx="7">
                  <c:v>1959</c:v>
                </c:pt>
                <c:pt idx="8">
                  <c:v>1960</c:v>
                </c:pt>
                <c:pt idx="9">
                  <c:v>1961</c:v>
                </c:pt>
                <c:pt idx="10">
                  <c:v>1962</c:v>
                </c:pt>
                <c:pt idx="11">
                  <c:v>1963</c:v>
                </c:pt>
                <c:pt idx="12">
                  <c:v>1964</c:v>
                </c:pt>
                <c:pt idx="13">
                  <c:v>1965</c:v>
                </c:pt>
                <c:pt idx="14">
                  <c:v>1966</c:v>
                </c:pt>
                <c:pt idx="15">
                  <c:v>1967</c:v>
                </c:pt>
                <c:pt idx="16">
                  <c:v>1968</c:v>
                </c:pt>
                <c:pt idx="17">
                  <c:v>1969</c:v>
                </c:pt>
                <c:pt idx="18">
                  <c:v>1970</c:v>
                </c:pt>
                <c:pt idx="19">
                  <c:v>1971</c:v>
                </c:pt>
                <c:pt idx="20">
                  <c:v>1972</c:v>
                </c:pt>
                <c:pt idx="21">
                  <c:v>1973</c:v>
                </c:pt>
                <c:pt idx="22">
                  <c:v>1974</c:v>
                </c:pt>
                <c:pt idx="23">
                  <c:v>1975</c:v>
                </c:pt>
                <c:pt idx="24">
                  <c:v>1976</c:v>
                </c:pt>
                <c:pt idx="25">
                  <c:v>1977</c:v>
                </c:pt>
                <c:pt idx="26">
                  <c:v>1978</c:v>
                </c:pt>
                <c:pt idx="27">
                  <c:v>1979</c:v>
                </c:pt>
                <c:pt idx="28">
                  <c:v>1980</c:v>
                </c:pt>
                <c:pt idx="29">
                  <c:v>1981</c:v>
                </c:pt>
                <c:pt idx="30">
                  <c:v>1982</c:v>
                </c:pt>
                <c:pt idx="31">
                  <c:v>1983</c:v>
                </c:pt>
                <c:pt idx="32">
                  <c:v>1984</c:v>
                </c:pt>
                <c:pt idx="33">
                  <c:v>1985</c:v>
                </c:pt>
                <c:pt idx="34">
                  <c:v>1986</c:v>
                </c:pt>
                <c:pt idx="35">
                  <c:v>1987</c:v>
                </c:pt>
                <c:pt idx="36">
                  <c:v>1988</c:v>
                </c:pt>
                <c:pt idx="37">
                  <c:v>1989</c:v>
                </c:pt>
                <c:pt idx="38">
                  <c:v>1990</c:v>
                </c:pt>
                <c:pt idx="39">
                  <c:v>1991</c:v>
                </c:pt>
                <c:pt idx="40">
                  <c:v>1992</c:v>
                </c:pt>
                <c:pt idx="41">
                  <c:v>1993</c:v>
                </c:pt>
                <c:pt idx="42">
                  <c:v>1994</c:v>
                </c:pt>
                <c:pt idx="43">
                  <c:v>1995</c:v>
                </c:pt>
                <c:pt idx="44">
                  <c:v>1996</c:v>
                </c:pt>
                <c:pt idx="45">
                  <c:v>1997</c:v>
                </c:pt>
                <c:pt idx="46">
                  <c:v>1998</c:v>
                </c:pt>
                <c:pt idx="47">
                  <c:v>1999</c:v>
                </c:pt>
                <c:pt idx="48">
                  <c:v>2000</c:v>
                </c:pt>
                <c:pt idx="49">
                  <c:v>2001</c:v>
                </c:pt>
                <c:pt idx="50">
                  <c:v>2002</c:v>
                </c:pt>
                <c:pt idx="51">
                  <c:v>2003</c:v>
                </c:pt>
                <c:pt idx="52">
                  <c:v>2004</c:v>
                </c:pt>
                <c:pt idx="53">
                  <c:v>2005</c:v>
                </c:pt>
                <c:pt idx="54">
                  <c:v>2006</c:v>
                </c:pt>
                <c:pt idx="55">
                  <c:v>2007</c:v>
                </c:pt>
                <c:pt idx="56">
                  <c:v>2008</c:v>
                </c:pt>
                <c:pt idx="57">
                  <c:v>2009</c:v>
                </c:pt>
                <c:pt idx="58">
                  <c:v>2010</c:v>
                </c:pt>
                <c:pt idx="59">
                  <c:v>2011</c:v>
                </c:pt>
                <c:pt idx="60">
                  <c:v>2012</c:v>
                </c:pt>
                <c:pt idx="61">
                  <c:v>2013</c:v>
                </c:pt>
                <c:pt idx="62">
                  <c:v>2014</c:v>
                </c:pt>
                <c:pt idx="63">
                  <c:v>2015</c:v>
                </c:pt>
                <c:pt idx="64">
                  <c:v>2016</c:v>
                </c:pt>
                <c:pt idx="65">
                  <c:v>2017</c:v>
                </c:pt>
                <c:pt idx="66">
                  <c:v>2018</c:v>
                </c:pt>
                <c:pt idx="67">
                  <c:v>2019</c:v>
                </c:pt>
                <c:pt idx="68">
                  <c:v>2020</c:v>
                </c:pt>
                <c:pt idx="69">
                  <c:v>2021</c:v>
                </c:pt>
              </c:numCache>
            </c:numRef>
          </c:cat>
          <c:val>
            <c:numRef>
              <c:f>'12.1'!$G$8:$G$77</c:f>
              <c:numCache>
                <c:formatCode>#,##0</c:formatCode>
                <c:ptCount val="70"/>
                <c:pt idx="0">
                  <c:v>2795</c:v>
                </c:pt>
                <c:pt idx="1">
                  <c:v>3426</c:v>
                </c:pt>
                <c:pt idx="2">
                  <c:v>3745</c:v>
                </c:pt>
                <c:pt idx="3">
                  <c:v>3805</c:v>
                </c:pt>
                <c:pt idx="4">
                  <c:v>5256</c:v>
                </c:pt>
                <c:pt idx="5">
                  <c:v>5987</c:v>
                </c:pt>
                <c:pt idx="6">
                  <c:v>7105</c:v>
                </c:pt>
                <c:pt idx="7">
                  <c:v>10287</c:v>
                </c:pt>
                <c:pt idx="8">
                  <c:v>14892</c:v>
                </c:pt>
                <c:pt idx="9">
                  <c:v>19021</c:v>
                </c:pt>
                <c:pt idx="10">
                  <c:v>22853</c:v>
                </c:pt>
                <c:pt idx="11">
                  <c:v>26283</c:v>
                </c:pt>
                <c:pt idx="12">
                  <c:v>28424</c:v>
                </c:pt>
                <c:pt idx="13">
                  <c:v>31901</c:v>
                </c:pt>
                <c:pt idx="14">
                  <c:v>36123</c:v>
                </c:pt>
                <c:pt idx="15">
                  <c:v>39717</c:v>
                </c:pt>
                <c:pt idx="16">
                  <c:v>43308</c:v>
                </c:pt>
                <c:pt idx="17">
                  <c:v>48351</c:v>
                </c:pt>
                <c:pt idx="18">
                  <c:v>60818</c:v>
                </c:pt>
                <c:pt idx="19">
                  <c:v>74529</c:v>
                </c:pt>
                <c:pt idx="20">
                  <c:v>96718</c:v>
                </c:pt>
                <c:pt idx="21">
                  <c:v>127621</c:v>
                </c:pt>
                <c:pt idx="22">
                  <c:v>169462</c:v>
                </c:pt>
                <c:pt idx="23">
                  <c:v>221695</c:v>
                </c:pt>
                <c:pt idx="24">
                  <c:v>267219</c:v>
                </c:pt>
                <c:pt idx="25">
                  <c:v>327903</c:v>
                </c:pt>
                <c:pt idx="26">
                  <c:v>398080</c:v>
                </c:pt>
                <c:pt idx="27">
                  <c:v>472402</c:v>
                </c:pt>
                <c:pt idx="28">
                  <c:v>560875</c:v>
                </c:pt>
                <c:pt idx="29">
                  <c:v>758964</c:v>
                </c:pt>
                <c:pt idx="30">
                  <c:v>829673</c:v>
                </c:pt>
                <c:pt idx="31">
                  <c:v>857475</c:v>
                </c:pt>
                <c:pt idx="32">
                  <c:v>975391</c:v>
                </c:pt>
                <c:pt idx="33">
                  <c:v>1052604</c:v>
                </c:pt>
                <c:pt idx="34">
                  <c:v>1249146</c:v>
                </c:pt>
                <c:pt idx="35">
                  <c:v>1259133</c:v>
                </c:pt>
                <c:pt idx="36">
                  <c:v>1330907</c:v>
                </c:pt>
                <c:pt idx="37">
                  <c:v>1349258</c:v>
                </c:pt>
                <c:pt idx="38">
                  <c:v>1661824</c:v>
                </c:pt>
                <c:pt idx="39">
                  <c:v>1761240</c:v>
                </c:pt>
                <c:pt idx="40">
                  <c:v>1820752</c:v>
                </c:pt>
                <c:pt idx="41">
                  <c:v>1848471</c:v>
                </c:pt>
                <c:pt idx="42">
                  <c:v>1918896</c:v>
                </c:pt>
                <c:pt idx="43">
                  <c:v>2103695</c:v>
                </c:pt>
                <c:pt idx="44">
                  <c:v>2276683</c:v>
                </c:pt>
                <c:pt idx="45">
                  <c:v>2376002</c:v>
                </c:pt>
                <c:pt idx="46">
                  <c:v>2469587</c:v>
                </c:pt>
                <c:pt idx="47">
                  <c:v>2531808</c:v>
                </c:pt>
                <c:pt idx="48">
                  <c:v>2601210</c:v>
                </c:pt>
                <c:pt idx="49">
                  <c:v>2654204</c:v>
                </c:pt>
                <c:pt idx="50">
                  <c:v>2692523</c:v>
                </c:pt>
                <c:pt idx="51">
                  <c:v>2737730</c:v>
                </c:pt>
                <c:pt idx="52">
                  <c:v>2771690</c:v>
                </c:pt>
                <c:pt idx="53">
                  <c:v>2805705</c:v>
                </c:pt>
                <c:pt idx="54">
                  <c:v>2823102</c:v>
                </c:pt>
                <c:pt idx="55">
                  <c:v>2845429</c:v>
                </c:pt>
                <c:pt idx="56">
                  <c:v>2864576</c:v>
                </c:pt>
                <c:pt idx="57">
                  <c:v>2871547</c:v>
                </c:pt>
                <c:pt idx="58">
                  <c:v>2870634</c:v>
                </c:pt>
                <c:pt idx="59">
                  <c:v>2869023</c:v>
                </c:pt>
                <c:pt idx="60">
                  <c:v>2868083.1</c:v>
                </c:pt>
                <c:pt idx="61">
                  <c:v>2860344.9</c:v>
                </c:pt>
                <c:pt idx="62">
                  <c:v>2849162</c:v>
                </c:pt>
                <c:pt idx="63">
                  <c:v>2844334</c:v>
                </c:pt>
                <c:pt idx="64">
                  <c:v>2840473</c:v>
                </c:pt>
                <c:pt idx="65">
                  <c:v>2844257</c:v>
                </c:pt>
                <c:pt idx="66">
                  <c:v>2840619</c:v>
                </c:pt>
                <c:pt idx="67">
                  <c:v>2834509</c:v>
                </c:pt>
                <c:pt idx="68">
                  <c:v>2829132</c:v>
                </c:pt>
                <c:pt idx="69">
                  <c:v>2820013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5-45FA-87F8-0602B1E34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764992"/>
        <c:axId val="177787264"/>
      </c:lineChart>
      <c:catAx>
        <c:axId val="17776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7787264"/>
        <c:crosses val="autoZero"/>
        <c:auto val="1"/>
        <c:lblAlgn val="ctr"/>
        <c:lblOffset val="100"/>
        <c:tickLblSkip val="3"/>
        <c:noMultiLvlLbl val="0"/>
      </c:catAx>
      <c:valAx>
        <c:axId val="177787264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7764992"/>
        <c:crosses val="autoZero"/>
        <c:crossBetween val="midCat"/>
        <c:majorUnit val="5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822942234780537E-2"/>
          <c:y val="1.8369893544328858E-2"/>
          <c:w val="0.94826989717962351"/>
          <c:h val="0.78564127424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'12.2'!$F$3:$G$3</c:f>
              <c:strCache>
                <c:ptCount val="1"/>
                <c:pt idx="0">
                  <c:v>VO+SO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cat>
            <c:numRef>
              <c:f>('12.2'!$A$5:$A$44,'12.2'!$A$48:$A$77)</c:f>
              <c:numCache>
                <c:formatCode>General</c:formatCode>
                <c:ptCount val="70"/>
                <c:pt idx="0">
                  <c:v>1952</c:v>
                </c:pt>
                <c:pt idx="1">
                  <c:v>1953</c:v>
                </c:pt>
                <c:pt idx="2">
                  <c:v>1954</c:v>
                </c:pt>
                <c:pt idx="3">
                  <c:v>1955</c:v>
                </c:pt>
                <c:pt idx="4">
                  <c:v>1956</c:v>
                </c:pt>
                <c:pt idx="5">
                  <c:v>1957</c:v>
                </c:pt>
                <c:pt idx="6">
                  <c:v>1958</c:v>
                </c:pt>
                <c:pt idx="7">
                  <c:v>1959</c:v>
                </c:pt>
                <c:pt idx="8">
                  <c:v>1960</c:v>
                </c:pt>
                <c:pt idx="9">
                  <c:v>1961</c:v>
                </c:pt>
                <c:pt idx="10">
                  <c:v>1962</c:v>
                </c:pt>
                <c:pt idx="11">
                  <c:v>1963</c:v>
                </c:pt>
                <c:pt idx="12">
                  <c:v>1964</c:v>
                </c:pt>
                <c:pt idx="13">
                  <c:v>1965</c:v>
                </c:pt>
                <c:pt idx="14">
                  <c:v>1966</c:v>
                </c:pt>
                <c:pt idx="15">
                  <c:v>1967</c:v>
                </c:pt>
                <c:pt idx="16">
                  <c:v>1968</c:v>
                </c:pt>
                <c:pt idx="17">
                  <c:v>1969</c:v>
                </c:pt>
                <c:pt idx="18">
                  <c:v>1970</c:v>
                </c:pt>
                <c:pt idx="19">
                  <c:v>1971</c:v>
                </c:pt>
                <c:pt idx="20">
                  <c:v>1972</c:v>
                </c:pt>
                <c:pt idx="21">
                  <c:v>1973</c:v>
                </c:pt>
                <c:pt idx="22">
                  <c:v>1974</c:v>
                </c:pt>
                <c:pt idx="23">
                  <c:v>1975</c:v>
                </c:pt>
                <c:pt idx="24">
                  <c:v>1976</c:v>
                </c:pt>
                <c:pt idx="25">
                  <c:v>1977</c:v>
                </c:pt>
                <c:pt idx="26">
                  <c:v>1978</c:v>
                </c:pt>
                <c:pt idx="27">
                  <c:v>1979</c:v>
                </c:pt>
                <c:pt idx="28">
                  <c:v>1980</c:v>
                </c:pt>
                <c:pt idx="29">
                  <c:v>1981</c:v>
                </c:pt>
                <c:pt idx="30">
                  <c:v>1982</c:v>
                </c:pt>
                <c:pt idx="31">
                  <c:v>1983</c:v>
                </c:pt>
                <c:pt idx="32">
                  <c:v>1984</c:v>
                </c:pt>
                <c:pt idx="33">
                  <c:v>1985</c:v>
                </c:pt>
                <c:pt idx="34">
                  <c:v>1986</c:v>
                </c:pt>
                <c:pt idx="35">
                  <c:v>1987</c:v>
                </c:pt>
                <c:pt idx="36">
                  <c:v>1988</c:v>
                </c:pt>
                <c:pt idx="37">
                  <c:v>1989</c:v>
                </c:pt>
                <c:pt idx="38">
                  <c:v>1990</c:v>
                </c:pt>
                <c:pt idx="39">
                  <c:v>1991</c:v>
                </c:pt>
                <c:pt idx="40">
                  <c:v>1992</c:v>
                </c:pt>
                <c:pt idx="41">
                  <c:v>1993</c:v>
                </c:pt>
                <c:pt idx="42">
                  <c:v>1994</c:v>
                </c:pt>
                <c:pt idx="43">
                  <c:v>1995</c:v>
                </c:pt>
                <c:pt idx="44">
                  <c:v>1996</c:v>
                </c:pt>
                <c:pt idx="45">
                  <c:v>1997</c:v>
                </c:pt>
                <c:pt idx="46">
                  <c:v>1998</c:v>
                </c:pt>
                <c:pt idx="47">
                  <c:v>1999</c:v>
                </c:pt>
                <c:pt idx="48">
                  <c:v>2000</c:v>
                </c:pt>
                <c:pt idx="49">
                  <c:v>2001</c:v>
                </c:pt>
                <c:pt idx="50">
                  <c:v>2002</c:v>
                </c:pt>
                <c:pt idx="51">
                  <c:v>2003</c:v>
                </c:pt>
                <c:pt idx="52">
                  <c:v>2004</c:v>
                </c:pt>
                <c:pt idx="53">
                  <c:v>2005</c:v>
                </c:pt>
                <c:pt idx="54">
                  <c:v>2006</c:v>
                </c:pt>
                <c:pt idx="55">
                  <c:v>2007</c:v>
                </c:pt>
                <c:pt idx="56">
                  <c:v>2008</c:v>
                </c:pt>
                <c:pt idx="57">
                  <c:v>2009</c:v>
                </c:pt>
                <c:pt idx="58">
                  <c:v>2010</c:v>
                </c:pt>
                <c:pt idx="59">
                  <c:v>2011</c:v>
                </c:pt>
                <c:pt idx="60">
                  <c:v>2012</c:v>
                </c:pt>
                <c:pt idx="61">
                  <c:v>2013</c:v>
                </c:pt>
                <c:pt idx="62">
                  <c:v>2014</c:v>
                </c:pt>
                <c:pt idx="63">
                  <c:v>2015</c:v>
                </c:pt>
                <c:pt idx="64">
                  <c:v>2016</c:v>
                </c:pt>
                <c:pt idx="65">
                  <c:v>2017</c:v>
                </c:pt>
                <c:pt idx="66">
                  <c:v>2018</c:v>
                </c:pt>
                <c:pt idx="67">
                  <c:v>2019</c:v>
                </c:pt>
                <c:pt idx="68">
                  <c:v>2020</c:v>
                </c:pt>
                <c:pt idx="69">
                  <c:v>2021</c:v>
                </c:pt>
              </c:numCache>
            </c:numRef>
          </c:cat>
          <c:val>
            <c:numRef>
              <c:f>('12.2'!$F$5:$F$44,'12.2'!$F$48:$F$77)</c:f>
              <c:numCache>
                <c:formatCode>#\ ##0.0</c:formatCode>
                <c:ptCount val="70"/>
                <c:pt idx="0">
                  <c:v>35.366</c:v>
                </c:pt>
                <c:pt idx="1">
                  <c:v>50.468000000000004</c:v>
                </c:pt>
                <c:pt idx="2">
                  <c:v>65.811000000000007</c:v>
                </c:pt>
                <c:pt idx="3">
                  <c:v>72.929000000000002</c:v>
                </c:pt>
                <c:pt idx="4">
                  <c:v>79.253999999999991</c:v>
                </c:pt>
                <c:pt idx="5">
                  <c:v>531.96900000000005</c:v>
                </c:pt>
                <c:pt idx="6">
                  <c:v>762.55400000000009</c:v>
                </c:pt>
                <c:pt idx="7">
                  <c:v>906.34199999999998</c:v>
                </c:pt>
                <c:pt idx="8">
                  <c:v>835.06200000000001</c:v>
                </c:pt>
                <c:pt idx="9">
                  <c:v>779.221</c:v>
                </c:pt>
                <c:pt idx="10">
                  <c:v>552.63</c:v>
                </c:pt>
                <c:pt idx="11">
                  <c:v>486.536</c:v>
                </c:pt>
                <c:pt idx="12">
                  <c:v>379.80999999999995</c:v>
                </c:pt>
                <c:pt idx="13">
                  <c:v>258.74</c:v>
                </c:pt>
                <c:pt idx="14">
                  <c:v>345.25599999999997</c:v>
                </c:pt>
                <c:pt idx="15">
                  <c:v>284.78199999999998</c:v>
                </c:pt>
                <c:pt idx="16">
                  <c:v>375.88200000000001</c:v>
                </c:pt>
                <c:pt idx="17">
                  <c:v>420.31200000000001</c:v>
                </c:pt>
                <c:pt idx="18">
                  <c:v>467.38400000000007</c:v>
                </c:pt>
                <c:pt idx="19">
                  <c:v>488.52000000000004</c:v>
                </c:pt>
                <c:pt idx="20">
                  <c:v>500.15199999999993</c:v>
                </c:pt>
                <c:pt idx="21">
                  <c:v>539.37700000000007</c:v>
                </c:pt>
                <c:pt idx="22">
                  <c:v>679.23300000000006</c:v>
                </c:pt>
                <c:pt idx="23">
                  <c:v>886.673</c:v>
                </c:pt>
                <c:pt idx="24">
                  <c:v>1157.614</c:v>
                </c:pt>
                <c:pt idx="25">
                  <c:v>1351.2539999999999</c:v>
                </c:pt>
                <c:pt idx="26">
                  <c:v>1638.3400000000001</c:v>
                </c:pt>
                <c:pt idx="27">
                  <c:v>2070.9499999999998</c:v>
                </c:pt>
                <c:pt idx="28">
                  <c:v>2405.2620000000002</c:v>
                </c:pt>
                <c:pt idx="29">
                  <c:v>3160.9645199999995</c:v>
                </c:pt>
                <c:pt idx="30">
                  <c:v>3502.6199599999991</c:v>
                </c:pt>
                <c:pt idx="31">
                  <c:v>3489.4036799999994</c:v>
                </c:pt>
                <c:pt idx="32">
                  <c:v>3724.4655000000002</c:v>
                </c:pt>
                <c:pt idx="33">
                  <c:v>3817.795799999999</c:v>
                </c:pt>
                <c:pt idx="34">
                  <c:v>4041.1637699999997</c:v>
                </c:pt>
                <c:pt idx="35">
                  <c:v>4147.8784199999991</c:v>
                </c:pt>
                <c:pt idx="36">
                  <c:v>3937.6160999999997</c:v>
                </c:pt>
                <c:pt idx="37">
                  <c:v>4011.5353999999998</c:v>
                </c:pt>
                <c:pt idx="38">
                  <c:v>5435.5</c:v>
                </c:pt>
                <c:pt idx="39">
                  <c:v>4910</c:v>
                </c:pt>
                <c:pt idx="40">
                  <c:v>4748.0999999999995</c:v>
                </c:pt>
                <c:pt idx="41">
                  <c:v>4887.4000000000005</c:v>
                </c:pt>
                <c:pt idx="42">
                  <c:v>4741.7</c:v>
                </c:pt>
                <c:pt idx="43">
                  <c:v>5261.1</c:v>
                </c:pt>
                <c:pt idx="44">
                  <c:v>5806</c:v>
                </c:pt>
                <c:pt idx="45">
                  <c:v>5878</c:v>
                </c:pt>
                <c:pt idx="46">
                  <c:v>5762</c:v>
                </c:pt>
                <c:pt idx="47">
                  <c:v>5749.4</c:v>
                </c:pt>
                <c:pt idx="48">
                  <c:v>5544.5</c:v>
                </c:pt>
                <c:pt idx="49">
                  <c:v>5727.9</c:v>
                </c:pt>
                <c:pt idx="50">
                  <c:v>5483.6</c:v>
                </c:pt>
                <c:pt idx="51">
                  <c:v>5432.5</c:v>
                </c:pt>
                <c:pt idx="52">
                  <c:v>5455.4</c:v>
                </c:pt>
                <c:pt idx="53">
                  <c:v>5287</c:v>
                </c:pt>
                <c:pt idx="54">
                  <c:v>5112.3</c:v>
                </c:pt>
                <c:pt idx="55">
                  <c:v>4867.8</c:v>
                </c:pt>
                <c:pt idx="56">
                  <c:v>4838.8372391187986</c:v>
                </c:pt>
                <c:pt idx="57">
                  <c:v>4243.2247167565656</c:v>
                </c:pt>
                <c:pt idx="58">
                  <c:v>4531.0413317797984</c:v>
                </c:pt>
                <c:pt idx="59">
                  <c:v>4327.4016043905467</c:v>
                </c:pt>
                <c:pt idx="60">
                  <c:v>4344.1745824367927</c:v>
                </c:pt>
                <c:pt idx="61">
                  <c:v>4446.4675166765255</c:v>
                </c:pt>
                <c:pt idx="62">
                  <c:v>4123.3538580979739</c:v>
                </c:pt>
                <c:pt idx="63">
                  <c:v>4263.3088368605377</c:v>
                </c:pt>
                <c:pt idx="64">
                  <c:v>4637.870263244994</c:v>
                </c:pt>
                <c:pt idx="65">
                  <c:v>4753.5570000000007</c:v>
                </c:pt>
                <c:pt idx="66">
                  <c:v>4657.2369184265208</c:v>
                </c:pt>
                <c:pt idx="67">
                  <c:v>5038.6963637417375</c:v>
                </c:pt>
                <c:pt idx="68">
                  <c:v>5108.7200785277382</c:v>
                </c:pt>
                <c:pt idx="69">
                  <c:v>5479.6614414029236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0-4F36-BC11-65A39A45546E}"/>
            </c:ext>
          </c:extLst>
        </c:ser>
        <c:ser>
          <c:idx val="1"/>
          <c:order val="1"/>
          <c:tx>
            <c:strRef>
              <c:f>'12.2'!$L$3:$M$3</c:f>
              <c:strCache>
                <c:ptCount val="1"/>
                <c:pt idx="0">
                  <c:v>MO+DOM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numRef>
              <c:f>('12.2'!$A$5:$A$44,'12.2'!$A$48:$A$77)</c:f>
              <c:numCache>
                <c:formatCode>General</c:formatCode>
                <c:ptCount val="70"/>
                <c:pt idx="0">
                  <c:v>1952</c:v>
                </c:pt>
                <c:pt idx="1">
                  <c:v>1953</c:v>
                </c:pt>
                <c:pt idx="2">
                  <c:v>1954</c:v>
                </c:pt>
                <c:pt idx="3">
                  <c:v>1955</c:v>
                </c:pt>
                <c:pt idx="4">
                  <c:v>1956</c:v>
                </c:pt>
                <c:pt idx="5">
                  <c:v>1957</c:v>
                </c:pt>
                <c:pt idx="6">
                  <c:v>1958</c:v>
                </c:pt>
                <c:pt idx="7">
                  <c:v>1959</c:v>
                </c:pt>
                <c:pt idx="8">
                  <c:v>1960</c:v>
                </c:pt>
                <c:pt idx="9">
                  <c:v>1961</c:v>
                </c:pt>
                <c:pt idx="10">
                  <c:v>1962</c:v>
                </c:pt>
                <c:pt idx="11">
                  <c:v>1963</c:v>
                </c:pt>
                <c:pt idx="12">
                  <c:v>1964</c:v>
                </c:pt>
                <c:pt idx="13">
                  <c:v>1965</c:v>
                </c:pt>
                <c:pt idx="14">
                  <c:v>1966</c:v>
                </c:pt>
                <c:pt idx="15">
                  <c:v>1967</c:v>
                </c:pt>
                <c:pt idx="16">
                  <c:v>1968</c:v>
                </c:pt>
                <c:pt idx="17">
                  <c:v>1969</c:v>
                </c:pt>
                <c:pt idx="18">
                  <c:v>1970</c:v>
                </c:pt>
                <c:pt idx="19">
                  <c:v>1971</c:v>
                </c:pt>
                <c:pt idx="20">
                  <c:v>1972</c:v>
                </c:pt>
                <c:pt idx="21">
                  <c:v>1973</c:v>
                </c:pt>
                <c:pt idx="22">
                  <c:v>1974</c:v>
                </c:pt>
                <c:pt idx="23">
                  <c:v>1975</c:v>
                </c:pt>
                <c:pt idx="24">
                  <c:v>1976</c:v>
                </c:pt>
                <c:pt idx="25">
                  <c:v>1977</c:v>
                </c:pt>
                <c:pt idx="26">
                  <c:v>1978</c:v>
                </c:pt>
                <c:pt idx="27">
                  <c:v>1979</c:v>
                </c:pt>
                <c:pt idx="28">
                  <c:v>1980</c:v>
                </c:pt>
                <c:pt idx="29">
                  <c:v>1981</c:v>
                </c:pt>
                <c:pt idx="30">
                  <c:v>1982</c:v>
                </c:pt>
                <c:pt idx="31">
                  <c:v>1983</c:v>
                </c:pt>
                <c:pt idx="32">
                  <c:v>1984</c:v>
                </c:pt>
                <c:pt idx="33">
                  <c:v>1985</c:v>
                </c:pt>
                <c:pt idx="34">
                  <c:v>1986</c:v>
                </c:pt>
                <c:pt idx="35">
                  <c:v>1987</c:v>
                </c:pt>
                <c:pt idx="36">
                  <c:v>1988</c:v>
                </c:pt>
                <c:pt idx="37">
                  <c:v>1989</c:v>
                </c:pt>
                <c:pt idx="38">
                  <c:v>1990</c:v>
                </c:pt>
                <c:pt idx="39">
                  <c:v>1991</c:v>
                </c:pt>
                <c:pt idx="40">
                  <c:v>1992</c:v>
                </c:pt>
                <c:pt idx="41">
                  <c:v>1993</c:v>
                </c:pt>
                <c:pt idx="42">
                  <c:v>1994</c:v>
                </c:pt>
                <c:pt idx="43">
                  <c:v>1995</c:v>
                </c:pt>
                <c:pt idx="44">
                  <c:v>1996</c:v>
                </c:pt>
                <c:pt idx="45">
                  <c:v>1997</c:v>
                </c:pt>
                <c:pt idx="46">
                  <c:v>1998</c:v>
                </c:pt>
                <c:pt idx="47">
                  <c:v>1999</c:v>
                </c:pt>
                <c:pt idx="48">
                  <c:v>2000</c:v>
                </c:pt>
                <c:pt idx="49">
                  <c:v>2001</c:v>
                </c:pt>
                <c:pt idx="50">
                  <c:v>2002</c:v>
                </c:pt>
                <c:pt idx="51">
                  <c:v>2003</c:v>
                </c:pt>
                <c:pt idx="52">
                  <c:v>2004</c:v>
                </c:pt>
                <c:pt idx="53">
                  <c:v>2005</c:v>
                </c:pt>
                <c:pt idx="54">
                  <c:v>2006</c:v>
                </c:pt>
                <c:pt idx="55">
                  <c:v>2007</c:v>
                </c:pt>
                <c:pt idx="56">
                  <c:v>2008</c:v>
                </c:pt>
                <c:pt idx="57">
                  <c:v>2009</c:v>
                </c:pt>
                <c:pt idx="58">
                  <c:v>2010</c:v>
                </c:pt>
                <c:pt idx="59">
                  <c:v>2011</c:v>
                </c:pt>
                <c:pt idx="60">
                  <c:v>2012</c:v>
                </c:pt>
                <c:pt idx="61">
                  <c:v>2013</c:v>
                </c:pt>
                <c:pt idx="62">
                  <c:v>2014</c:v>
                </c:pt>
                <c:pt idx="63">
                  <c:v>2015</c:v>
                </c:pt>
                <c:pt idx="64">
                  <c:v>2016</c:v>
                </c:pt>
                <c:pt idx="65">
                  <c:v>2017</c:v>
                </c:pt>
                <c:pt idx="66">
                  <c:v>2018</c:v>
                </c:pt>
                <c:pt idx="67">
                  <c:v>2019</c:v>
                </c:pt>
                <c:pt idx="68">
                  <c:v>2020</c:v>
                </c:pt>
                <c:pt idx="69">
                  <c:v>2021</c:v>
                </c:pt>
              </c:numCache>
            </c:numRef>
          </c:cat>
          <c:val>
            <c:numRef>
              <c:f>('12.2'!$L$5:$L$44,'12.2'!$L$48:$L$77)</c:f>
              <c:numCache>
                <c:formatCode>#\ ##0.0</c:formatCode>
                <c:ptCount val="70"/>
                <c:pt idx="0">
                  <c:v>0.79600000000000004</c:v>
                </c:pt>
                <c:pt idx="1">
                  <c:v>1.008</c:v>
                </c:pt>
                <c:pt idx="2">
                  <c:v>1.3149999999999999</c:v>
                </c:pt>
                <c:pt idx="3">
                  <c:v>1.302</c:v>
                </c:pt>
                <c:pt idx="4">
                  <c:v>2.2329999999999997</c:v>
                </c:pt>
                <c:pt idx="5">
                  <c:v>2.2919999999999998</c:v>
                </c:pt>
                <c:pt idx="6">
                  <c:v>2.9969999999999999</c:v>
                </c:pt>
                <c:pt idx="7">
                  <c:v>4.4260000000000002</c:v>
                </c:pt>
                <c:pt idx="8">
                  <c:v>6.8469999999999995</c:v>
                </c:pt>
                <c:pt idx="9">
                  <c:v>10.905000000000001</c:v>
                </c:pt>
                <c:pt idx="10">
                  <c:v>14.728</c:v>
                </c:pt>
                <c:pt idx="11">
                  <c:v>17.751000000000001</c:v>
                </c:pt>
                <c:pt idx="12">
                  <c:v>19.286999999999999</c:v>
                </c:pt>
                <c:pt idx="13">
                  <c:v>18.893999999999998</c:v>
                </c:pt>
                <c:pt idx="14">
                  <c:v>19.724999999999998</c:v>
                </c:pt>
                <c:pt idx="15">
                  <c:v>23.899000000000001</c:v>
                </c:pt>
                <c:pt idx="16">
                  <c:v>27.957000000000001</c:v>
                </c:pt>
                <c:pt idx="17">
                  <c:v>37.753999999999998</c:v>
                </c:pt>
                <c:pt idx="18">
                  <c:v>47.594999999999999</c:v>
                </c:pt>
                <c:pt idx="19">
                  <c:v>63.193999999999996</c:v>
                </c:pt>
                <c:pt idx="20">
                  <c:v>83.772999999999996</c:v>
                </c:pt>
                <c:pt idx="21">
                  <c:v>117.35300000000001</c:v>
                </c:pt>
                <c:pt idx="22">
                  <c:v>146.839</c:v>
                </c:pt>
                <c:pt idx="23">
                  <c:v>189.26500000000001</c:v>
                </c:pt>
                <c:pt idx="24">
                  <c:v>257.50299999999999</c:v>
                </c:pt>
                <c:pt idx="25">
                  <c:v>283.69499999999999</c:v>
                </c:pt>
                <c:pt idx="26">
                  <c:v>372.95400000000001</c:v>
                </c:pt>
                <c:pt idx="27">
                  <c:v>430.78100000000001</c:v>
                </c:pt>
                <c:pt idx="28">
                  <c:v>505.26299999999998</c:v>
                </c:pt>
                <c:pt idx="29">
                  <c:v>637.53753000000017</c:v>
                </c:pt>
                <c:pt idx="30">
                  <c:v>708.15682000000004</c:v>
                </c:pt>
                <c:pt idx="31">
                  <c:v>761.16894000000013</c:v>
                </c:pt>
                <c:pt idx="32">
                  <c:v>891.44474999999977</c:v>
                </c:pt>
                <c:pt idx="33">
                  <c:v>1027.8680999999999</c:v>
                </c:pt>
                <c:pt idx="34">
                  <c:v>1099.7775599999995</c:v>
                </c:pt>
                <c:pt idx="35">
                  <c:v>1251.9842999999998</c:v>
                </c:pt>
                <c:pt idx="36">
                  <c:v>1198.4049</c:v>
                </c:pt>
                <c:pt idx="37">
                  <c:v>1217.6933999999999</c:v>
                </c:pt>
                <c:pt idx="38">
                  <c:v>1586.2</c:v>
                </c:pt>
                <c:pt idx="39">
                  <c:v>1821.9</c:v>
                </c:pt>
                <c:pt idx="40">
                  <c:v>1808.1</c:v>
                </c:pt>
                <c:pt idx="41">
                  <c:v>2002.5</c:v>
                </c:pt>
                <c:pt idx="42">
                  <c:v>2076.1999999999998</c:v>
                </c:pt>
                <c:pt idx="43">
                  <c:v>2666.2</c:v>
                </c:pt>
                <c:pt idx="44">
                  <c:v>3350.8</c:v>
                </c:pt>
                <c:pt idx="45">
                  <c:v>3359.1</c:v>
                </c:pt>
                <c:pt idx="46">
                  <c:v>3490.8</c:v>
                </c:pt>
                <c:pt idx="47">
                  <c:v>3612.5</c:v>
                </c:pt>
                <c:pt idx="48">
                  <c:v>3526.2</c:v>
                </c:pt>
                <c:pt idx="49">
                  <c:v>4042.5</c:v>
                </c:pt>
                <c:pt idx="50">
                  <c:v>3951.4</c:v>
                </c:pt>
                <c:pt idx="51">
                  <c:v>4165.3999999999996</c:v>
                </c:pt>
                <c:pt idx="52">
                  <c:v>4102</c:v>
                </c:pt>
                <c:pt idx="53">
                  <c:v>4089.3</c:v>
                </c:pt>
                <c:pt idx="54">
                  <c:v>3985.1</c:v>
                </c:pt>
                <c:pt idx="55">
                  <c:v>3614.1</c:v>
                </c:pt>
                <c:pt idx="56">
                  <c:v>3666.3532233074229</c:v>
                </c:pt>
                <c:pt idx="57">
                  <c:v>3700.6866921180181</c:v>
                </c:pt>
                <c:pt idx="58">
                  <c:v>4270.9782124641279</c:v>
                </c:pt>
                <c:pt idx="59">
                  <c:v>3603.7620869927123</c:v>
                </c:pt>
                <c:pt idx="60">
                  <c:v>3665.6446064333522</c:v>
                </c:pt>
                <c:pt idx="61">
                  <c:v>3677.9811502191787</c:v>
                </c:pt>
                <c:pt idx="62">
                  <c:v>2979.7533569385932</c:v>
                </c:pt>
                <c:pt idx="63">
                  <c:v>3228.2989758991798</c:v>
                </c:pt>
                <c:pt idx="64">
                  <c:v>3521.1426151840242</c:v>
                </c:pt>
                <c:pt idx="65">
                  <c:v>3666.0260340930563</c:v>
                </c:pt>
                <c:pt idx="66">
                  <c:v>3393.5568736284004</c:v>
                </c:pt>
                <c:pt idx="67">
                  <c:v>3374.7097009646914</c:v>
                </c:pt>
                <c:pt idx="68">
                  <c:v>3443.2705074335531</c:v>
                </c:pt>
                <c:pt idx="69">
                  <c:v>3828.403080579862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50-4F36-BC11-65A39A455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951872"/>
        <c:axId val="179953664"/>
      </c:barChart>
      <c:catAx>
        <c:axId val="1799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9953664"/>
        <c:crosses val="autoZero"/>
        <c:auto val="1"/>
        <c:lblAlgn val="ctr"/>
        <c:lblOffset val="100"/>
        <c:tickLblSkip val="3"/>
        <c:noMultiLvlLbl val="0"/>
      </c:catAx>
      <c:valAx>
        <c:axId val="179953664"/>
        <c:scaling>
          <c:orientation val="minMax"/>
          <c:max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995187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3.45877836183551E-5"/>
          <c:y val="0.92575256700515185"/>
          <c:w val="0.13580352068343579"/>
          <c:h val="6.8588179054937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620254204348971E-2"/>
          <c:y val="1.927715346261329E-2"/>
          <c:w val="0.95613291152456958"/>
          <c:h val="0.75908229917862213"/>
        </c:manualLayout>
      </c:layout>
      <c:lineChart>
        <c:grouping val="standard"/>
        <c:varyColors val="0"/>
        <c:ser>
          <c:idx val="0"/>
          <c:order val="0"/>
          <c:tx>
            <c:strRef>
              <c:f>'12.2'!$F$3:$G$3</c:f>
              <c:strCache>
                <c:ptCount val="1"/>
                <c:pt idx="0">
                  <c:v>VO+SO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('12.2'!$A$5:$A$44,'12.2'!$A$48:$A$77)</c:f>
              <c:numCache>
                <c:formatCode>General</c:formatCode>
                <c:ptCount val="70"/>
                <c:pt idx="0">
                  <c:v>1952</c:v>
                </c:pt>
                <c:pt idx="1">
                  <c:v>1953</c:v>
                </c:pt>
                <c:pt idx="2">
                  <c:v>1954</c:v>
                </c:pt>
                <c:pt idx="3">
                  <c:v>1955</c:v>
                </c:pt>
                <c:pt idx="4">
                  <c:v>1956</c:v>
                </c:pt>
                <c:pt idx="5">
                  <c:v>1957</c:v>
                </c:pt>
                <c:pt idx="6">
                  <c:v>1958</c:v>
                </c:pt>
                <c:pt idx="7">
                  <c:v>1959</c:v>
                </c:pt>
                <c:pt idx="8">
                  <c:v>1960</c:v>
                </c:pt>
                <c:pt idx="9">
                  <c:v>1961</c:v>
                </c:pt>
                <c:pt idx="10">
                  <c:v>1962</c:v>
                </c:pt>
                <c:pt idx="11">
                  <c:v>1963</c:v>
                </c:pt>
                <c:pt idx="12">
                  <c:v>1964</c:v>
                </c:pt>
                <c:pt idx="13">
                  <c:v>1965</c:v>
                </c:pt>
                <c:pt idx="14">
                  <c:v>1966</c:v>
                </c:pt>
                <c:pt idx="15">
                  <c:v>1967</c:v>
                </c:pt>
                <c:pt idx="16">
                  <c:v>1968</c:v>
                </c:pt>
                <c:pt idx="17">
                  <c:v>1969</c:v>
                </c:pt>
                <c:pt idx="18">
                  <c:v>1970</c:v>
                </c:pt>
                <c:pt idx="19">
                  <c:v>1971</c:v>
                </c:pt>
                <c:pt idx="20">
                  <c:v>1972</c:v>
                </c:pt>
                <c:pt idx="21">
                  <c:v>1973</c:v>
                </c:pt>
                <c:pt idx="22">
                  <c:v>1974</c:v>
                </c:pt>
                <c:pt idx="23">
                  <c:v>1975</c:v>
                </c:pt>
                <c:pt idx="24">
                  <c:v>1976</c:v>
                </c:pt>
                <c:pt idx="25">
                  <c:v>1977</c:v>
                </c:pt>
                <c:pt idx="26">
                  <c:v>1978</c:v>
                </c:pt>
                <c:pt idx="27">
                  <c:v>1979</c:v>
                </c:pt>
                <c:pt idx="28">
                  <c:v>1980</c:v>
                </c:pt>
                <c:pt idx="29">
                  <c:v>1981</c:v>
                </c:pt>
                <c:pt idx="30">
                  <c:v>1982</c:v>
                </c:pt>
                <c:pt idx="31">
                  <c:v>1983</c:v>
                </c:pt>
                <c:pt idx="32">
                  <c:v>1984</c:v>
                </c:pt>
                <c:pt idx="33">
                  <c:v>1985</c:v>
                </c:pt>
                <c:pt idx="34">
                  <c:v>1986</c:v>
                </c:pt>
                <c:pt idx="35">
                  <c:v>1987</c:v>
                </c:pt>
                <c:pt idx="36">
                  <c:v>1988</c:v>
                </c:pt>
                <c:pt idx="37">
                  <c:v>1989</c:v>
                </c:pt>
                <c:pt idx="38">
                  <c:v>1990</c:v>
                </c:pt>
                <c:pt idx="39">
                  <c:v>1991</c:v>
                </c:pt>
                <c:pt idx="40">
                  <c:v>1992</c:v>
                </c:pt>
                <c:pt idx="41">
                  <c:v>1993</c:v>
                </c:pt>
                <c:pt idx="42">
                  <c:v>1994</c:v>
                </c:pt>
                <c:pt idx="43">
                  <c:v>1995</c:v>
                </c:pt>
                <c:pt idx="44">
                  <c:v>1996</c:v>
                </c:pt>
                <c:pt idx="45">
                  <c:v>1997</c:v>
                </c:pt>
                <c:pt idx="46">
                  <c:v>1998</c:v>
                </c:pt>
                <c:pt idx="47">
                  <c:v>1999</c:v>
                </c:pt>
                <c:pt idx="48">
                  <c:v>2000</c:v>
                </c:pt>
                <c:pt idx="49">
                  <c:v>2001</c:v>
                </c:pt>
                <c:pt idx="50">
                  <c:v>2002</c:v>
                </c:pt>
                <c:pt idx="51">
                  <c:v>2003</c:v>
                </c:pt>
                <c:pt idx="52">
                  <c:v>2004</c:v>
                </c:pt>
                <c:pt idx="53">
                  <c:v>2005</c:v>
                </c:pt>
                <c:pt idx="54">
                  <c:v>2006</c:v>
                </c:pt>
                <c:pt idx="55">
                  <c:v>2007</c:v>
                </c:pt>
                <c:pt idx="56">
                  <c:v>2008</c:v>
                </c:pt>
                <c:pt idx="57">
                  <c:v>2009</c:v>
                </c:pt>
                <c:pt idx="58">
                  <c:v>2010</c:v>
                </c:pt>
                <c:pt idx="59">
                  <c:v>2011</c:v>
                </c:pt>
                <c:pt idx="60">
                  <c:v>2012</c:v>
                </c:pt>
                <c:pt idx="61">
                  <c:v>2013</c:v>
                </c:pt>
                <c:pt idx="62">
                  <c:v>2014</c:v>
                </c:pt>
                <c:pt idx="63">
                  <c:v>2015</c:v>
                </c:pt>
                <c:pt idx="64">
                  <c:v>2016</c:v>
                </c:pt>
                <c:pt idx="65">
                  <c:v>2017</c:v>
                </c:pt>
                <c:pt idx="66">
                  <c:v>2018</c:v>
                </c:pt>
                <c:pt idx="67">
                  <c:v>2019</c:v>
                </c:pt>
                <c:pt idx="68">
                  <c:v>2020</c:v>
                </c:pt>
                <c:pt idx="69">
                  <c:v>2021</c:v>
                </c:pt>
              </c:numCache>
            </c:numRef>
          </c:cat>
          <c:val>
            <c:numRef>
              <c:f>('12.2'!$F$5:$F$44,'12.2'!$F$48:$F$77)</c:f>
              <c:numCache>
                <c:formatCode>#\ ##0.0</c:formatCode>
                <c:ptCount val="70"/>
                <c:pt idx="0">
                  <c:v>35.366</c:v>
                </c:pt>
                <c:pt idx="1">
                  <c:v>50.468000000000004</c:v>
                </c:pt>
                <c:pt idx="2">
                  <c:v>65.811000000000007</c:v>
                </c:pt>
                <c:pt idx="3">
                  <c:v>72.929000000000002</c:v>
                </c:pt>
                <c:pt idx="4">
                  <c:v>79.253999999999991</c:v>
                </c:pt>
                <c:pt idx="5">
                  <c:v>531.96900000000005</c:v>
                </c:pt>
                <c:pt idx="6">
                  <c:v>762.55400000000009</c:v>
                </c:pt>
                <c:pt idx="7">
                  <c:v>906.34199999999998</c:v>
                </c:pt>
                <c:pt idx="8">
                  <c:v>835.06200000000001</c:v>
                </c:pt>
                <c:pt idx="9">
                  <c:v>779.221</c:v>
                </c:pt>
                <c:pt idx="10">
                  <c:v>552.63</c:v>
                </c:pt>
                <c:pt idx="11">
                  <c:v>486.536</c:v>
                </c:pt>
                <c:pt idx="12">
                  <c:v>379.80999999999995</c:v>
                </c:pt>
                <c:pt idx="13">
                  <c:v>258.74</c:v>
                </c:pt>
                <c:pt idx="14">
                  <c:v>345.25599999999997</c:v>
                </c:pt>
                <c:pt idx="15">
                  <c:v>284.78199999999998</c:v>
                </c:pt>
                <c:pt idx="16">
                  <c:v>375.88200000000001</c:v>
                </c:pt>
                <c:pt idx="17">
                  <c:v>420.31200000000001</c:v>
                </c:pt>
                <c:pt idx="18">
                  <c:v>467.38400000000007</c:v>
                </c:pt>
                <c:pt idx="19">
                  <c:v>488.52000000000004</c:v>
                </c:pt>
                <c:pt idx="20">
                  <c:v>500.15199999999993</c:v>
                </c:pt>
                <c:pt idx="21">
                  <c:v>539.37700000000007</c:v>
                </c:pt>
                <c:pt idx="22">
                  <c:v>679.23300000000006</c:v>
                </c:pt>
                <c:pt idx="23">
                  <c:v>886.673</c:v>
                </c:pt>
                <c:pt idx="24">
                  <c:v>1157.614</c:v>
                </c:pt>
                <c:pt idx="25">
                  <c:v>1351.2539999999999</c:v>
                </c:pt>
                <c:pt idx="26">
                  <c:v>1638.3400000000001</c:v>
                </c:pt>
                <c:pt idx="27">
                  <c:v>2070.9499999999998</c:v>
                </c:pt>
                <c:pt idx="28">
                  <c:v>2405.2620000000002</c:v>
                </c:pt>
                <c:pt idx="29">
                  <c:v>3160.9645199999995</c:v>
                </c:pt>
                <c:pt idx="30">
                  <c:v>3502.6199599999991</c:v>
                </c:pt>
                <c:pt idx="31">
                  <c:v>3489.4036799999994</c:v>
                </c:pt>
                <c:pt idx="32">
                  <c:v>3724.4655000000002</c:v>
                </c:pt>
                <c:pt idx="33">
                  <c:v>3817.795799999999</c:v>
                </c:pt>
                <c:pt idx="34">
                  <c:v>4041.1637699999997</c:v>
                </c:pt>
                <c:pt idx="35">
                  <c:v>4147.8784199999991</c:v>
                </c:pt>
                <c:pt idx="36">
                  <c:v>3937.6160999999997</c:v>
                </c:pt>
                <c:pt idx="37">
                  <c:v>4011.5353999999998</c:v>
                </c:pt>
                <c:pt idx="38">
                  <c:v>5435.5</c:v>
                </c:pt>
                <c:pt idx="39">
                  <c:v>4910</c:v>
                </c:pt>
                <c:pt idx="40">
                  <c:v>4748.0999999999995</c:v>
                </c:pt>
                <c:pt idx="41">
                  <c:v>4887.4000000000005</c:v>
                </c:pt>
                <c:pt idx="42">
                  <c:v>4741.7</c:v>
                </c:pt>
                <c:pt idx="43">
                  <c:v>5261.1</c:v>
                </c:pt>
                <c:pt idx="44">
                  <c:v>5806</c:v>
                </c:pt>
                <c:pt idx="45">
                  <c:v>5878</c:v>
                </c:pt>
                <c:pt idx="46">
                  <c:v>5762</c:v>
                </c:pt>
                <c:pt idx="47">
                  <c:v>5749.4</c:v>
                </c:pt>
                <c:pt idx="48">
                  <c:v>5544.5</c:v>
                </c:pt>
                <c:pt idx="49">
                  <c:v>5727.9</c:v>
                </c:pt>
                <c:pt idx="50">
                  <c:v>5483.6</c:v>
                </c:pt>
                <c:pt idx="51">
                  <c:v>5432.5</c:v>
                </c:pt>
                <c:pt idx="52">
                  <c:v>5455.4</c:v>
                </c:pt>
                <c:pt idx="53">
                  <c:v>5287</c:v>
                </c:pt>
                <c:pt idx="54">
                  <c:v>5112.3</c:v>
                </c:pt>
                <c:pt idx="55">
                  <c:v>4867.8</c:v>
                </c:pt>
                <c:pt idx="56">
                  <c:v>4838.8372391187986</c:v>
                </c:pt>
                <c:pt idx="57">
                  <c:v>4243.2247167565656</c:v>
                </c:pt>
                <c:pt idx="58">
                  <c:v>4531.0413317797984</c:v>
                </c:pt>
                <c:pt idx="59">
                  <c:v>4327.4016043905467</c:v>
                </c:pt>
                <c:pt idx="60">
                  <c:v>4344.1745824367927</c:v>
                </c:pt>
                <c:pt idx="61">
                  <c:v>4446.4675166765255</c:v>
                </c:pt>
                <c:pt idx="62">
                  <c:v>4123.3538580979739</c:v>
                </c:pt>
                <c:pt idx="63">
                  <c:v>4263.3088368605377</c:v>
                </c:pt>
                <c:pt idx="64">
                  <c:v>4637.870263244994</c:v>
                </c:pt>
                <c:pt idx="65">
                  <c:v>4753.5570000000007</c:v>
                </c:pt>
                <c:pt idx="66">
                  <c:v>4657.2369184265208</c:v>
                </c:pt>
                <c:pt idx="67">
                  <c:v>5038.6963637417375</c:v>
                </c:pt>
                <c:pt idx="68">
                  <c:v>5108.7200785277382</c:v>
                </c:pt>
                <c:pt idx="69">
                  <c:v>5479.6614414029236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0-4F36-BC11-65A39A45546E}"/>
            </c:ext>
          </c:extLst>
        </c:ser>
        <c:ser>
          <c:idx val="1"/>
          <c:order val="1"/>
          <c:tx>
            <c:strRef>
              <c:f>'12.2'!$L$3:$M$3</c:f>
              <c:strCache>
                <c:ptCount val="1"/>
                <c:pt idx="0">
                  <c:v>MO+DOM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('12.2'!$A$5:$A$44,'12.2'!$A$48:$A$77)</c:f>
              <c:numCache>
                <c:formatCode>General</c:formatCode>
                <c:ptCount val="70"/>
                <c:pt idx="0">
                  <c:v>1952</c:v>
                </c:pt>
                <c:pt idx="1">
                  <c:v>1953</c:v>
                </c:pt>
                <c:pt idx="2">
                  <c:v>1954</c:v>
                </c:pt>
                <c:pt idx="3">
                  <c:v>1955</c:v>
                </c:pt>
                <c:pt idx="4">
                  <c:v>1956</c:v>
                </c:pt>
                <c:pt idx="5">
                  <c:v>1957</c:v>
                </c:pt>
                <c:pt idx="6">
                  <c:v>1958</c:v>
                </c:pt>
                <c:pt idx="7">
                  <c:v>1959</c:v>
                </c:pt>
                <c:pt idx="8">
                  <c:v>1960</c:v>
                </c:pt>
                <c:pt idx="9">
                  <c:v>1961</c:v>
                </c:pt>
                <c:pt idx="10">
                  <c:v>1962</c:v>
                </c:pt>
                <c:pt idx="11">
                  <c:v>1963</c:v>
                </c:pt>
                <c:pt idx="12">
                  <c:v>1964</c:v>
                </c:pt>
                <c:pt idx="13">
                  <c:v>1965</c:v>
                </c:pt>
                <c:pt idx="14">
                  <c:v>1966</c:v>
                </c:pt>
                <c:pt idx="15">
                  <c:v>1967</c:v>
                </c:pt>
                <c:pt idx="16">
                  <c:v>1968</c:v>
                </c:pt>
                <c:pt idx="17">
                  <c:v>1969</c:v>
                </c:pt>
                <c:pt idx="18">
                  <c:v>1970</c:v>
                </c:pt>
                <c:pt idx="19">
                  <c:v>1971</c:v>
                </c:pt>
                <c:pt idx="20">
                  <c:v>1972</c:v>
                </c:pt>
                <c:pt idx="21">
                  <c:v>1973</c:v>
                </c:pt>
                <c:pt idx="22">
                  <c:v>1974</c:v>
                </c:pt>
                <c:pt idx="23">
                  <c:v>1975</c:v>
                </c:pt>
                <c:pt idx="24">
                  <c:v>1976</c:v>
                </c:pt>
                <c:pt idx="25">
                  <c:v>1977</c:v>
                </c:pt>
                <c:pt idx="26">
                  <c:v>1978</c:v>
                </c:pt>
                <c:pt idx="27">
                  <c:v>1979</c:v>
                </c:pt>
                <c:pt idx="28">
                  <c:v>1980</c:v>
                </c:pt>
                <c:pt idx="29">
                  <c:v>1981</c:v>
                </c:pt>
                <c:pt idx="30">
                  <c:v>1982</c:v>
                </c:pt>
                <c:pt idx="31">
                  <c:v>1983</c:v>
                </c:pt>
                <c:pt idx="32">
                  <c:v>1984</c:v>
                </c:pt>
                <c:pt idx="33">
                  <c:v>1985</c:v>
                </c:pt>
                <c:pt idx="34">
                  <c:v>1986</c:v>
                </c:pt>
                <c:pt idx="35">
                  <c:v>1987</c:v>
                </c:pt>
                <c:pt idx="36">
                  <c:v>1988</c:v>
                </c:pt>
                <c:pt idx="37">
                  <c:v>1989</c:v>
                </c:pt>
                <c:pt idx="38">
                  <c:v>1990</c:v>
                </c:pt>
                <c:pt idx="39">
                  <c:v>1991</c:v>
                </c:pt>
                <c:pt idx="40">
                  <c:v>1992</c:v>
                </c:pt>
                <c:pt idx="41">
                  <c:v>1993</c:v>
                </c:pt>
                <c:pt idx="42">
                  <c:v>1994</c:v>
                </c:pt>
                <c:pt idx="43">
                  <c:v>1995</c:v>
                </c:pt>
                <c:pt idx="44">
                  <c:v>1996</c:v>
                </c:pt>
                <c:pt idx="45">
                  <c:v>1997</c:v>
                </c:pt>
                <c:pt idx="46">
                  <c:v>1998</c:v>
                </c:pt>
                <c:pt idx="47">
                  <c:v>1999</c:v>
                </c:pt>
                <c:pt idx="48">
                  <c:v>2000</c:v>
                </c:pt>
                <c:pt idx="49">
                  <c:v>2001</c:v>
                </c:pt>
                <c:pt idx="50">
                  <c:v>2002</c:v>
                </c:pt>
                <c:pt idx="51">
                  <c:v>2003</c:v>
                </c:pt>
                <c:pt idx="52">
                  <c:v>2004</c:v>
                </c:pt>
                <c:pt idx="53">
                  <c:v>2005</c:v>
                </c:pt>
                <c:pt idx="54">
                  <c:v>2006</c:v>
                </c:pt>
                <c:pt idx="55">
                  <c:v>2007</c:v>
                </c:pt>
                <c:pt idx="56">
                  <c:v>2008</c:v>
                </c:pt>
                <c:pt idx="57">
                  <c:v>2009</c:v>
                </c:pt>
                <c:pt idx="58">
                  <c:v>2010</c:v>
                </c:pt>
                <c:pt idx="59">
                  <c:v>2011</c:v>
                </c:pt>
                <c:pt idx="60">
                  <c:v>2012</c:v>
                </c:pt>
                <c:pt idx="61">
                  <c:v>2013</c:v>
                </c:pt>
                <c:pt idx="62">
                  <c:v>2014</c:v>
                </c:pt>
                <c:pt idx="63">
                  <c:v>2015</c:v>
                </c:pt>
                <c:pt idx="64">
                  <c:v>2016</c:v>
                </c:pt>
                <c:pt idx="65">
                  <c:v>2017</c:v>
                </c:pt>
                <c:pt idx="66">
                  <c:v>2018</c:v>
                </c:pt>
                <c:pt idx="67">
                  <c:v>2019</c:v>
                </c:pt>
                <c:pt idx="68">
                  <c:v>2020</c:v>
                </c:pt>
                <c:pt idx="69">
                  <c:v>2021</c:v>
                </c:pt>
              </c:numCache>
            </c:numRef>
          </c:cat>
          <c:val>
            <c:numRef>
              <c:f>('12.2'!$L$5:$L$44,'12.2'!$L$48:$L$77)</c:f>
              <c:numCache>
                <c:formatCode>#\ ##0.0</c:formatCode>
                <c:ptCount val="70"/>
                <c:pt idx="0">
                  <c:v>0.79600000000000004</c:v>
                </c:pt>
                <c:pt idx="1">
                  <c:v>1.008</c:v>
                </c:pt>
                <c:pt idx="2">
                  <c:v>1.3149999999999999</c:v>
                </c:pt>
                <c:pt idx="3">
                  <c:v>1.302</c:v>
                </c:pt>
                <c:pt idx="4">
                  <c:v>2.2329999999999997</c:v>
                </c:pt>
                <c:pt idx="5">
                  <c:v>2.2919999999999998</c:v>
                </c:pt>
                <c:pt idx="6">
                  <c:v>2.9969999999999999</c:v>
                </c:pt>
                <c:pt idx="7">
                  <c:v>4.4260000000000002</c:v>
                </c:pt>
                <c:pt idx="8">
                  <c:v>6.8469999999999995</c:v>
                </c:pt>
                <c:pt idx="9">
                  <c:v>10.905000000000001</c:v>
                </c:pt>
                <c:pt idx="10">
                  <c:v>14.728</c:v>
                </c:pt>
                <c:pt idx="11">
                  <c:v>17.751000000000001</c:v>
                </c:pt>
                <c:pt idx="12">
                  <c:v>19.286999999999999</c:v>
                </c:pt>
                <c:pt idx="13">
                  <c:v>18.893999999999998</c:v>
                </c:pt>
                <c:pt idx="14">
                  <c:v>19.724999999999998</c:v>
                </c:pt>
                <c:pt idx="15">
                  <c:v>23.899000000000001</c:v>
                </c:pt>
                <c:pt idx="16">
                  <c:v>27.957000000000001</c:v>
                </c:pt>
                <c:pt idx="17">
                  <c:v>37.753999999999998</c:v>
                </c:pt>
                <c:pt idx="18">
                  <c:v>47.594999999999999</c:v>
                </c:pt>
                <c:pt idx="19">
                  <c:v>63.193999999999996</c:v>
                </c:pt>
                <c:pt idx="20">
                  <c:v>83.772999999999996</c:v>
                </c:pt>
                <c:pt idx="21">
                  <c:v>117.35300000000001</c:v>
                </c:pt>
                <c:pt idx="22">
                  <c:v>146.839</c:v>
                </c:pt>
                <c:pt idx="23">
                  <c:v>189.26500000000001</c:v>
                </c:pt>
                <c:pt idx="24">
                  <c:v>257.50299999999999</c:v>
                </c:pt>
                <c:pt idx="25">
                  <c:v>283.69499999999999</c:v>
                </c:pt>
                <c:pt idx="26">
                  <c:v>372.95400000000001</c:v>
                </c:pt>
                <c:pt idx="27">
                  <c:v>430.78100000000001</c:v>
                </c:pt>
                <c:pt idx="28">
                  <c:v>505.26299999999998</c:v>
                </c:pt>
                <c:pt idx="29">
                  <c:v>637.53753000000017</c:v>
                </c:pt>
                <c:pt idx="30">
                  <c:v>708.15682000000004</c:v>
                </c:pt>
                <c:pt idx="31">
                  <c:v>761.16894000000013</c:v>
                </c:pt>
                <c:pt idx="32">
                  <c:v>891.44474999999977</c:v>
                </c:pt>
                <c:pt idx="33">
                  <c:v>1027.8680999999999</c:v>
                </c:pt>
                <c:pt idx="34">
                  <c:v>1099.7775599999995</c:v>
                </c:pt>
                <c:pt idx="35">
                  <c:v>1251.9842999999998</c:v>
                </c:pt>
                <c:pt idx="36">
                  <c:v>1198.4049</c:v>
                </c:pt>
                <c:pt idx="37">
                  <c:v>1217.6933999999999</c:v>
                </c:pt>
                <c:pt idx="38">
                  <c:v>1586.2</c:v>
                </c:pt>
                <c:pt idx="39">
                  <c:v>1821.9</c:v>
                </c:pt>
                <c:pt idx="40">
                  <c:v>1808.1</c:v>
                </c:pt>
                <c:pt idx="41">
                  <c:v>2002.5</c:v>
                </c:pt>
                <c:pt idx="42">
                  <c:v>2076.1999999999998</c:v>
                </c:pt>
                <c:pt idx="43">
                  <c:v>2666.2</c:v>
                </c:pt>
                <c:pt idx="44">
                  <c:v>3350.8</c:v>
                </c:pt>
                <c:pt idx="45">
                  <c:v>3359.1</c:v>
                </c:pt>
                <c:pt idx="46">
                  <c:v>3490.8</c:v>
                </c:pt>
                <c:pt idx="47">
                  <c:v>3612.5</c:v>
                </c:pt>
                <c:pt idx="48">
                  <c:v>3526.2</c:v>
                </c:pt>
                <c:pt idx="49">
                  <c:v>4042.5</c:v>
                </c:pt>
                <c:pt idx="50">
                  <c:v>3951.4</c:v>
                </c:pt>
                <c:pt idx="51">
                  <c:v>4165.3999999999996</c:v>
                </c:pt>
                <c:pt idx="52">
                  <c:v>4102</c:v>
                </c:pt>
                <c:pt idx="53">
                  <c:v>4089.3</c:v>
                </c:pt>
                <c:pt idx="54">
                  <c:v>3985.1</c:v>
                </c:pt>
                <c:pt idx="55">
                  <c:v>3614.1</c:v>
                </c:pt>
                <c:pt idx="56">
                  <c:v>3666.3532233074229</c:v>
                </c:pt>
                <c:pt idx="57">
                  <c:v>3700.6866921180181</c:v>
                </c:pt>
                <c:pt idx="58">
                  <c:v>4270.9782124641279</c:v>
                </c:pt>
                <c:pt idx="59">
                  <c:v>3603.7620869927123</c:v>
                </c:pt>
                <c:pt idx="60">
                  <c:v>3665.6446064333522</c:v>
                </c:pt>
                <c:pt idx="61">
                  <c:v>3677.9811502191787</c:v>
                </c:pt>
                <c:pt idx="62">
                  <c:v>2979.7533569385932</c:v>
                </c:pt>
                <c:pt idx="63">
                  <c:v>3228.2989758991798</c:v>
                </c:pt>
                <c:pt idx="64">
                  <c:v>3521.1426151840242</c:v>
                </c:pt>
                <c:pt idx="65">
                  <c:v>3666.0260340930563</c:v>
                </c:pt>
                <c:pt idx="66">
                  <c:v>3393.5568736284004</c:v>
                </c:pt>
                <c:pt idx="67">
                  <c:v>3374.7097009646914</c:v>
                </c:pt>
                <c:pt idx="68">
                  <c:v>3443.2705074335531</c:v>
                </c:pt>
                <c:pt idx="69">
                  <c:v>3828.403080579862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0-4F36-BC11-65A39A455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664384"/>
        <c:axId val="179665920"/>
      </c:lineChart>
      <c:catAx>
        <c:axId val="17966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9665920"/>
        <c:crosses val="autoZero"/>
        <c:auto val="1"/>
        <c:lblAlgn val="ctr"/>
        <c:lblOffset val="100"/>
        <c:tickLblSkip val="3"/>
        <c:noMultiLvlLbl val="0"/>
      </c:catAx>
      <c:valAx>
        <c:axId val="179665920"/>
        <c:scaling>
          <c:orientation val="minMax"/>
          <c:max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9664384"/>
        <c:crosses val="autoZero"/>
        <c:crossBetween val="between"/>
        <c:majorUnit val="500"/>
      </c:valAx>
    </c:plotArea>
    <c:legend>
      <c:legendPos val="b"/>
      <c:layout>
        <c:manualLayout>
          <c:xMode val="edge"/>
          <c:yMode val="edge"/>
          <c:x val="2.2675311281454055E-3"/>
          <c:y val="0.93162636223870088"/>
          <c:w val="0.17574455510941928"/>
          <c:h val="6.405864315504251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273305704936718E-2"/>
          <c:y val="4.8888888888888891E-2"/>
          <c:w val="0.95425440246136528"/>
          <c:h val="0.86010323709536307"/>
        </c:manualLayout>
      </c:layout>
      <c:lineChart>
        <c:grouping val="standard"/>
        <c:varyColors val="0"/>
        <c:ser>
          <c:idx val="0"/>
          <c:order val="0"/>
          <c:tx>
            <c:strRef>
              <c:f>'12.3'!$A$26</c:f>
              <c:strCache>
                <c:ptCount val="1"/>
                <c:pt idx="0">
                  <c:v>rok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dPt>
            <c:idx val="0"/>
            <c:bubble3D val="0"/>
            <c:spPr>
              <a:ln>
                <a:solidFill>
                  <a:schemeClr val="accent5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FB70-43BC-A6C1-4EB6902FBB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FB70-43BC-A6C1-4EB6902FBBF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FB70-43BC-A6C1-4EB6902FBBF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FB70-43BC-A6C1-4EB6902FBBF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FB70-43BC-A6C1-4EB6902FBBF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A-FB70-43BC-A6C1-4EB6902FBBF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C-FB70-43BC-A6C1-4EB6902FBBF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E-FB70-43BC-A6C1-4EB6902FBBF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0-FB70-43BC-A6C1-4EB6902FBBF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FB70-43BC-A6C1-4EB6902FBBF9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4-FB70-43BC-A6C1-4EB6902FBBF9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6-FB70-43BC-A6C1-4EB6902FBBF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8-FB70-43BC-A6C1-4EB6902FBBF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A-FB70-43BC-A6C1-4EB6902FBBF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C-FB70-43BC-A6C1-4EB6902FBBF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E-FB70-43BC-A6C1-4EB6902FBBF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20-FB70-43BC-A6C1-4EB6902FBBF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22-FB70-43BC-A6C1-4EB6902FBBF9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24-FB70-43BC-A6C1-4EB6902FBBF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26-FB70-43BC-A6C1-4EB6902FBBF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28-FB70-43BC-A6C1-4EB6902FBBF9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29-FB70-43BC-A6C1-4EB6902FBBF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2A-FB70-43BC-A6C1-4EB6902FBBF9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2B-FB70-43BC-A6C1-4EB6902FBBF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2C-FB70-43BC-A6C1-4EB6902FBBF9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2E-FB70-43BC-A6C1-4EB6902FBBF9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30-FB70-43BC-A6C1-4EB6902FBBF9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32-FB70-43BC-A6C1-4EB6902FBBF9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34-FB70-43BC-A6C1-4EB6902FBBF9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36-FB70-43BC-A6C1-4EB6902FBBF9}"/>
              </c:ext>
            </c:extLst>
          </c:dPt>
          <c:cat>
            <c:numRef>
              <c:f>'12.3'!$B$25:$AE$25</c:f>
              <c:numCache>
                <c:formatCode>0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'12.3'!$B$26:$AE$26</c:f>
              <c:numCache>
                <c:formatCode>0.0</c:formatCode>
                <c:ptCount val="30"/>
                <c:pt idx="0">
                  <c:v>9.0916666666666668</c:v>
                </c:pt>
                <c:pt idx="1">
                  <c:v>8.0583333333333318</c:v>
                </c:pt>
                <c:pt idx="2">
                  <c:v>9.3416666666666668</c:v>
                </c:pt>
                <c:pt idx="3">
                  <c:v>8.2916666666666661</c:v>
                </c:pt>
                <c:pt idx="4">
                  <c:v>6.6416666666666666</c:v>
                </c:pt>
                <c:pt idx="5">
                  <c:v>7.9416666666666664</c:v>
                </c:pt>
                <c:pt idx="6">
                  <c:v>8.4749999999999996</c:v>
                </c:pt>
                <c:pt idx="7">
                  <c:v>8.6916666666666682</c:v>
                </c:pt>
                <c:pt idx="8">
                  <c:v>9.4916666666666671</c:v>
                </c:pt>
                <c:pt idx="9">
                  <c:v>8.1499999999999968</c:v>
                </c:pt>
                <c:pt idx="10">
                  <c:v>9.0083333333333346</c:v>
                </c:pt>
                <c:pt idx="11">
                  <c:v>8.5666666666666647</c:v>
                </c:pt>
                <c:pt idx="12">
                  <c:v>8.1994623655913959</c:v>
                </c:pt>
                <c:pt idx="13">
                  <c:v>8.0333333333333332</c:v>
                </c:pt>
                <c:pt idx="14">
                  <c:v>8.5416666666666679</c:v>
                </c:pt>
                <c:pt idx="15">
                  <c:v>9.4466666666666672</c:v>
                </c:pt>
                <c:pt idx="16">
                  <c:v>9.2516487455197147</c:v>
                </c:pt>
                <c:pt idx="17">
                  <c:v>8.7999999999999989</c:v>
                </c:pt>
                <c:pt idx="18">
                  <c:v>7.5933806963645667</c:v>
                </c:pt>
                <c:pt idx="19">
                  <c:v>8.8790898617511527</c:v>
                </c:pt>
                <c:pt idx="20">
                  <c:v>8.7181908911135846</c:v>
                </c:pt>
                <c:pt idx="21">
                  <c:v>8.2918759600614447</c:v>
                </c:pt>
                <c:pt idx="22">
                  <c:v>9.7440194572452654</c:v>
                </c:pt>
                <c:pt idx="23">
                  <c:v>9.7857552483358941</c:v>
                </c:pt>
                <c:pt idx="24">
                  <c:v>8.9722459037378375</c:v>
                </c:pt>
                <c:pt idx="25">
                  <c:v>8.8161872759856621</c:v>
                </c:pt>
                <c:pt idx="26">
                  <c:v>9.8751190476190462</c:v>
                </c:pt>
                <c:pt idx="27">
                  <c:v>9.7526875320020494</c:v>
                </c:pt>
                <c:pt idx="28">
                  <c:v>9.3390104966717846</c:v>
                </c:pt>
                <c:pt idx="29">
                  <c:v>8.2528539426523277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FB70-43BC-A6C1-4EB6902FB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634496"/>
        <c:axId val="176648576"/>
      </c:lineChart>
      <c:catAx>
        <c:axId val="17663449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6648576"/>
        <c:crosses val="autoZero"/>
        <c:auto val="1"/>
        <c:lblAlgn val="ctr"/>
        <c:lblOffset val="100"/>
        <c:noMultiLvlLbl val="0"/>
      </c:catAx>
      <c:valAx>
        <c:axId val="176648576"/>
        <c:scaling>
          <c:orientation val="minMax"/>
          <c:max val="10"/>
          <c:min val="6.4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663449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45378787878789"/>
          <c:y val="3.1214495688209883E-2"/>
          <c:w val="0.87291893939393939"/>
          <c:h val="0.753124055886493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'3.5'!$L$28</c:f>
              <c:strCache>
                <c:ptCount val="1"/>
                <c:pt idx="0">
                  <c:v>Německo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'3.5'!$K$29:$K$38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'3.5'!$L$29:$L$38</c:f>
              <c:numCache>
                <c:formatCode>0</c:formatCode>
                <c:ptCount val="10"/>
                <c:pt idx="0">
                  <c:v>24407.6957</c:v>
                </c:pt>
                <c:pt idx="1">
                  <c:v>28960.214886600494</c:v>
                </c:pt>
                <c:pt idx="2">
                  <c:v>19445.680430693461</c:v>
                </c:pt>
                <c:pt idx="3">
                  <c:v>17255.655977554401</c:v>
                </c:pt>
                <c:pt idx="4">
                  <c:v>23167.632847425382</c:v>
                </c:pt>
                <c:pt idx="5">
                  <c:v>22628.825565408137</c:v>
                </c:pt>
                <c:pt idx="6">
                  <c:v>27888.889671508878</c:v>
                </c:pt>
                <c:pt idx="7">
                  <c:v>21639.0589693006</c:v>
                </c:pt>
                <c:pt idx="8">
                  <c:v>21512.656190526432</c:v>
                </c:pt>
                <c:pt idx="9">
                  <c:v>24926.487651651001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B-42CF-9281-F4D71C0CB4A8}"/>
            </c:ext>
          </c:extLst>
        </c:ser>
        <c:ser>
          <c:idx val="1"/>
          <c:order val="1"/>
          <c:tx>
            <c:strRef>
              <c:f>'3.5'!$M$28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numRef>
              <c:f>'3.5'!$K$29:$K$38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'3.5'!$M$29:$M$38</c:f>
              <c:numCache>
                <c:formatCode>0</c:formatCode>
                <c:ptCount val="10"/>
                <c:pt idx="0">
                  <c:v>7260.0204999999987</c:v>
                </c:pt>
                <c:pt idx="1">
                  <c:v>5522.0406468739557</c:v>
                </c:pt>
                <c:pt idx="2">
                  <c:v>9425.6564325856016</c:v>
                </c:pt>
                <c:pt idx="3">
                  <c:v>10934.865928601199</c:v>
                </c:pt>
                <c:pt idx="4">
                  <c:v>2677.8833210831585</c:v>
                </c:pt>
                <c:pt idx="5">
                  <c:v>3372.3352705981647</c:v>
                </c:pt>
                <c:pt idx="6">
                  <c:v>3504.9724200865076</c:v>
                </c:pt>
                <c:pt idx="7">
                  <c:v>4514.3007740475196</c:v>
                </c:pt>
                <c:pt idx="8">
                  <c:v>14040.645148222386</c:v>
                </c:pt>
                <c:pt idx="9">
                  <c:v>11593.930463129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BB-42CF-9281-F4D71C0CB4A8}"/>
            </c:ext>
          </c:extLst>
        </c:ser>
        <c:ser>
          <c:idx val="2"/>
          <c:order val="2"/>
          <c:tx>
            <c:strRef>
              <c:f>'3.5'!$N$28</c:f>
              <c:strCache>
                <c:ptCount val="1"/>
                <c:pt idx="0">
                  <c:v>Polsko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</c:spPr>
          <c:invertIfNegative val="0"/>
          <c:cat>
            <c:numRef>
              <c:f>'3.5'!$K$29:$K$38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'3.5'!$N$29:$N$38</c:f>
              <c:numCache>
                <c:formatCode>0</c:formatCode>
                <c:ptCount val="10"/>
                <c:pt idx="0">
                  <c:v>599.99756932540424</c:v>
                </c:pt>
                <c:pt idx="1">
                  <c:v>595.20243089382916</c:v>
                </c:pt>
                <c:pt idx="2">
                  <c:v>420.06924781095051</c:v>
                </c:pt>
                <c:pt idx="3">
                  <c:v>17.349299321276735</c:v>
                </c:pt>
                <c:pt idx="4">
                  <c:v>6.0604394373939252</c:v>
                </c:pt>
                <c:pt idx="5">
                  <c:v>118.0526715530339</c:v>
                </c:pt>
                <c:pt idx="6">
                  <c:v>366.61712195014911</c:v>
                </c:pt>
                <c:pt idx="7">
                  <c:v>439.69134445561298</c:v>
                </c:pt>
                <c:pt idx="8">
                  <c:v>338.30203133648109</c:v>
                </c:pt>
                <c:pt idx="9">
                  <c:v>412.94421748363197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BB-42CF-9281-F4D71C0CB4A8}"/>
            </c:ext>
          </c:extLst>
        </c:ser>
        <c:ser>
          <c:idx val="3"/>
          <c:order val="3"/>
          <c:tx>
            <c:strRef>
              <c:f>'3.5'!$O$28</c:f>
              <c:strCache>
                <c:ptCount val="1"/>
                <c:pt idx="0">
                  <c:v>Rakousko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</c:spPr>
          <c:invertIfNegative val="0"/>
          <c:cat>
            <c:numRef>
              <c:f>'3.5'!$K$29:$K$38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'3.5'!$O$29:$O$38</c:f>
              <c:numCache>
                <c:formatCode>0</c:formatCode>
                <c:ptCount val="10"/>
                <c:pt idx="0">
                  <c:v>6.7504306745899756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0.90380112489671616</c:v>
                </c:pt>
                <c:pt idx="6">
                  <c:v>1.295345231527778</c:v>
                </c:pt>
                <c:pt idx="7">
                  <c:v>0.89223144585704395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BB-42CF-9281-F4D71C0CB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297152"/>
        <c:axId val="163298688"/>
      </c:barChart>
      <c:catAx>
        <c:axId val="1632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3298688"/>
        <c:crosses val="autoZero"/>
        <c:auto val="1"/>
        <c:lblAlgn val="ctr"/>
        <c:lblOffset val="100"/>
        <c:noMultiLvlLbl val="0"/>
      </c:catAx>
      <c:valAx>
        <c:axId val="163298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3297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2143287230695858E-3"/>
          <c:y val="0.89471218254750506"/>
          <c:w val="0.65727811832220462"/>
          <c:h val="0.1049480711918410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3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chart" Target="../charts/chart4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microsoft.com/office/2007/relationships/hdphoto" Target="../media/hdphoto1.wdp"/><Relationship Id="rId1" Type="http://schemas.openxmlformats.org/officeDocument/2006/relationships/image" Target="../media/image7.png"/><Relationship Id="rId4" Type="http://schemas.openxmlformats.org/officeDocument/2006/relationships/chart" Target="../charts/chart6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1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4" Type="http://schemas.openxmlformats.org/officeDocument/2006/relationships/chart" Target="../charts/chart72.xml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13" Type="http://schemas.openxmlformats.org/officeDocument/2006/relationships/image" Target="../media/image26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12" Type="http://schemas.openxmlformats.org/officeDocument/2006/relationships/image" Target="../media/image25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11" Type="http://schemas.openxmlformats.org/officeDocument/2006/relationships/image" Target="../media/image24.png"/><Relationship Id="rId5" Type="http://schemas.openxmlformats.org/officeDocument/2006/relationships/image" Target="../media/image18.png"/><Relationship Id="rId10" Type="http://schemas.openxmlformats.org/officeDocument/2006/relationships/image" Target="../media/image23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Relationship Id="rId14" Type="http://schemas.openxmlformats.org/officeDocument/2006/relationships/image" Target="../media/image27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6.xml"/><Relationship Id="rId2" Type="http://schemas.openxmlformats.org/officeDocument/2006/relationships/chart" Target="../charts/chart75.xml"/><Relationship Id="rId1" Type="http://schemas.openxmlformats.org/officeDocument/2006/relationships/chart" Target="../charts/chart74.xml"/><Relationship Id="rId6" Type="http://schemas.openxmlformats.org/officeDocument/2006/relationships/chart" Target="../charts/chart79.xml"/><Relationship Id="rId5" Type="http://schemas.openxmlformats.org/officeDocument/2006/relationships/chart" Target="../charts/chart78.xml"/><Relationship Id="rId4" Type="http://schemas.openxmlformats.org/officeDocument/2006/relationships/chart" Target="../charts/chart77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1.xml"/><Relationship Id="rId1" Type="http://schemas.openxmlformats.org/officeDocument/2006/relationships/chart" Target="../charts/chart8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5.xml"/><Relationship Id="rId2" Type="http://schemas.openxmlformats.org/officeDocument/2006/relationships/chart" Target="../charts/chart84.xml"/><Relationship Id="rId1" Type="http://schemas.openxmlformats.org/officeDocument/2006/relationships/chart" Target="../charts/chart83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7.xml"/><Relationship Id="rId1" Type="http://schemas.openxmlformats.org/officeDocument/2006/relationships/chart" Target="../charts/chart86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29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7ED6116-8C2D-8A32-07FE-31E2CD267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135708</xdr:rowOff>
    </xdr:from>
    <xdr:to>
      <xdr:col>2</xdr:col>
      <xdr:colOff>985</xdr:colOff>
      <xdr:row>1</xdr:row>
      <xdr:rowOff>4871807</xdr:rowOff>
    </xdr:to>
    <xdr:pic>
      <xdr:nvPicPr>
        <xdr:cNvPr id="7" name="Grafický objekt 14">
          <a:extLst>
            <a:ext uri="{FF2B5EF4-FFF2-40B4-BE49-F238E27FC236}">
              <a16:creationId xmlns:a16="http://schemas.microsoft.com/office/drawing/2014/main" id="{8E61C2B8-2BC5-4BCF-D50B-A84837C9F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5212533"/>
          <a:ext cx="6135085" cy="4736099"/>
        </a:xfrm>
        <a:prstGeom prst="rect">
          <a:avLst/>
        </a:prstGeom>
      </xdr:spPr>
    </xdr:pic>
    <xdr:clientData/>
  </xdr:twoCellAnchor>
  <xdr:twoCellAnchor editAs="oneCell">
    <xdr:from>
      <xdr:col>1</xdr:col>
      <xdr:colOff>1585813</xdr:colOff>
      <xdr:row>1</xdr:row>
      <xdr:rowOff>3947730</xdr:rowOff>
    </xdr:from>
    <xdr:to>
      <xdr:col>2</xdr:col>
      <xdr:colOff>63003</xdr:colOff>
      <xdr:row>2</xdr:row>
      <xdr:rowOff>157748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A6FFA90-5937-4A97-9332-D84462E2B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5390" y="9025288"/>
          <a:ext cx="1840248" cy="12875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95252</xdr:colOff>
      <xdr:row>4</xdr:row>
      <xdr:rowOff>179967</xdr:rowOff>
    </xdr:from>
    <xdr:to>
      <xdr:col>16</xdr:col>
      <xdr:colOff>638176</xdr:colOff>
      <xdr:row>14</xdr:row>
      <xdr:rowOff>193302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28576</xdr:colOff>
      <xdr:row>14</xdr:row>
      <xdr:rowOff>161363</xdr:rowOff>
    </xdr:from>
    <xdr:to>
      <xdr:col>16</xdr:col>
      <xdr:colOff>647700</xdr:colOff>
      <xdr:row>26</xdr:row>
      <xdr:rowOff>238124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3</xdr:row>
      <xdr:rowOff>485775</xdr:rowOff>
    </xdr:from>
    <xdr:to>
      <xdr:col>11</xdr:col>
      <xdr:colOff>57150</xdr:colOff>
      <xdr:row>23</xdr:row>
      <xdr:rowOff>190500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247649</xdr:colOff>
      <xdr:row>4</xdr:row>
      <xdr:rowOff>27216</xdr:rowOff>
    </xdr:from>
    <xdr:to>
      <xdr:col>15</xdr:col>
      <xdr:colOff>332920</xdr:colOff>
      <xdr:row>12</xdr:row>
      <xdr:rowOff>190500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238125</xdr:colOff>
      <xdr:row>15</xdr:row>
      <xdr:rowOff>19050</xdr:rowOff>
    </xdr:from>
    <xdr:to>
      <xdr:col>15</xdr:col>
      <xdr:colOff>323396</xdr:colOff>
      <xdr:row>24</xdr:row>
      <xdr:rowOff>172809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314325</xdr:colOff>
      <xdr:row>2</xdr:row>
      <xdr:rowOff>184784</xdr:rowOff>
    </xdr:from>
    <xdr:to>
      <xdr:col>16</xdr:col>
      <xdr:colOff>1181099</xdr:colOff>
      <xdr:row>11</xdr:row>
      <xdr:rowOff>186689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304799</xdr:colOff>
      <xdr:row>12</xdr:row>
      <xdr:rowOff>0</xdr:rowOff>
    </xdr:from>
    <xdr:to>
      <xdr:col>16</xdr:col>
      <xdr:colOff>1257298</xdr:colOff>
      <xdr:row>23</xdr:row>
      <xdr:rowOff>198120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52253</xdr:colOff>
      <xdr:row>31</xdr:row>
      <xdr:rowOff>64316</xdr:rowOff>
    </xdr:from>
    <xdr:to>
      <xdr:col>12</xdr:col>
      <xdr:colOff>452304</xdr:colOff>
      <xdr:row>45</xdr:row>
      <xdr:rowOff>78604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50118</xdr:colOff>
      <xdr:row>45</xdr:row>
      <xdr:rowOff>102416</xdr:rowOff>
    </xdr:from>
    <xdr:to>
      <xdr:col>12</xdr:col>
      <xdr:colOff>491384</xdr:colOff>
      <xdr:row>56</xdr:row>
      <xdr:rowOff>97654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23857</xdr:rowOff>
    </xdr:from>
    <xdr:to>
      <xdr:col>12</xdr:col>
      <xdr:colOff>495300</xdr:colOff>
      <xdr:row>31</xdr:row>
      <xdr:rowOff>14332</xdr:rowOff>
    </xdr:to>
    <xdr:graphicFrame macro="">
      <xdr:nvGraphicFramePr>
        <xdr:cNvPr id="15" name="Graf 14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281941</xdr:colOff>
      <xdr:row>21</xdr:row>
      <xdr:rowOff>22860</xdr:rowOff>
    </xdr:from>
    <xdr:to>
      <xdr:col>12</xdr:col>
      <xdr:colOff>704851</xdr:colOff>
      <xdr:row>42</xdr:row>
      <xdr:rowOff>144780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40005</xdr:colOff>
      <xdr:row>21</xdr:row>
      <xdr:rowOff>133350</xdr:rowOff>
    </xdr:from>
    <xdr:to>
      <xdr:col>6</xdr:col>
      <xdr:colOff>268605</xdr:colOff>
      <xdr:row>43</xdr:row>
      <xdr:rowOff>57150</xdr:rowOff>
    </xdr:to>
    <xdr:graphicFrame macro="">
      <xdr:nvGraphicFramePr>
        <xdr:cNvPr id="15" name="Graf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42</xdr:row>
      <xdr:rowOff>76200</xdr:rowOff>
    </xdr:from>
    <xdr:to>
      <xdr:col>8</xdr:col>
      <xdr:colOff>594360</xdr:colOff>
      <xdr:row>57</xdr:row>
      <xdr:rowOff>156210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138112</xdr:rowOff>
    </xdr:from>
    <xdr:to>
      <xdr:col>8</xdr:col>
      <xdr:colOff>609599</xdr:colOff>
      <xdr:row>38</xdr:row>
      <xdr:rowOff>142876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31749</xdr:rowOff>
    </xdr:from>
    <xdr:to>
      <xdr:col>11</xdr:col>
      <xdr:colOff>447676</xdr:colOff>
      <xdr:row>57</xdr:row>
      <xdr:rowOff>79374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52</xdr:row>
      <xdr:rowOff>47625</xdr:rowOff>
    </xdr:from>
    <xdr:to>
      <xdr:col>7</xdr:col>
      <xdr:colOff>171450</xdr:colOff>
      <xdr:row>52</xdr:row>
      <xdr:rowOff>47625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CxnSpPr/>
      </xdr:nvCxnSpPr>
      <xdr:spPr>
        <a:xfrm>
          <a:off x="523875" y="9067800"/>
          <a:ext cx="3495675" cy="0"/>
        </a:xfrm>
        <a:prstGeom prst="straightConnector1">
          <a:avLst/>
        </a:prstGeom>
        <a:ln w="15875">
          <a:solidFill>
            <a:schemeClr val="accent5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</xdr:row>
      <xdr:rowOff>52387</xdr:rowOff>
    </xdr:from>
    <xdr:to>
      <xdr:col>12</xdr:col>
      <xdr:colOff>19050</xdr:colOff>
      <xdr:row>32</xdr:row>
      <xdr:rowOff>95250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0.17997</cdr:x>
      <cdr:y>0.14718</cdr:y>
    </cdr:from>
    <cdr:to>
      <cdr:x>0.68661</cdr:x>
      <cdr:y>0.63643</cdr:y>
    </cdr:to>
    <cdr:cxnSp macro="">
      <cdr:nvCxnSpPr>
        <cdr:cNvPr id="3" name="Přímá spojnice 2">
          <a:extLst xmlns:a="http://schemas.openxmlformats.org/drawingml/2006/main">
            <a:ext uri="{FF2B5EF4-FFF2-40B4-BE49-F238E27FC236}">
              <a16:creationId xmlns:a16="http://schemas.microsoft.com/office/drawing/2014/main" id="{F61C53FE-A6C9-461D-A245-79DBE81B5091}"/>
            </a:ext>
          </a:extLst>
        </cdr:cNvPr>
        <cdr:cNvCxnSpPr/>
      </cdr:nvCxnSpPr>
      <cdr:spPr>
        <a:xfrm xmlns:a="http://schemas.openxmlformats.org/drawingml/2006/main">
          <a:off x="1095375" y="587376"/>
          <a:ext cx="3083660" cy="195260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5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0.28582</cdr:x>
      <cdr:y>0.72629</cdr:y>
    </cdr:from>
    <cdr:to>
      <cdr:x>0.46567</cdr:x>
      <cdr:y>0.77098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1739637" y="2898591"/>
          <a:ext cx="1094653" cy="17835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cs-CZ" sz="800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topná sezóna</a:t>
          </a:r>
        </a:p>
      </cdr:txBody>
    </cdr:sp>
  </cdr:relSizeAnchor>
  <cdr:relSizeAnchor xmlns:cdr="http://schemas.openxmlformats.org/drawingml/2006/chartDrawing">
    <cdr:from>
      <cdr:x>0.68656</cdr:x>
      <cdr:y>0.63644</cdr:y>
    </cdr:from>
    <cdr:to>
      <cdr:x>0.92229</cdr:x>
      <cdr:y>0.64099</cdr:y>
    </cdr:to>
    <cdr:cxnSp macro="">
      <cdr:nvCxnSpPr>
        <cdr:cNvPr id="9" name="Přímá spojnice 3">
          <a:extLst xmlns:a="http://schemas.openxmlformats.org/drawingml/2006/main">
            <a:ext uri="{FF2B5EF4-FFF2-40B4-BE49-F238E27FC236}">
              <a16:creationId xmlns:a16="http://schemas.microsoft.com/office/drawing/2014/main" id="{802B8A59-0D79-4E44-8250-1A2949402006}"/>
            </a:ext>
          </a:extLst>
        </cdr:cNvPr>
        <cdr:cNvCxnSpPr/>
      </cdr:nvCxnSpPr>
      <cdr:spPr>
        <a:xfrm xmlns:a="http://schemas.openxmlformats.org/drawingml/2006/main">
          <a:off x="4165652" y="2557445"/>
          <a:ext cx="1430285" cy="18275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3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2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0.01621</cdr:x>
      <cdr:y>0.89499</cdr:y>
    </cdr:from>
    <cdr:to>
      <cdr:x>0.72555</cdr:x>
      <cdr:y>0.94988</cdr:y>
    </cdr:to>
    <cdr:sp macro="" textlink="">
      <cdr:nvSpPr>
        <cdr:cNvPr id="27" name="TextovéPole 26"/>
        <cdr:cNvSpPr txBox="1"/>
      </cdr:nvSpPr>
      <cdr:spPr>
        <a:xfrm xmlns:a="http://schemas.openxmlformats.org/drawingml/2006/main">
          <a:off x="98662" y="3571883"/>
          <a:ext cx="4317381" cy="2190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6350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800" i="1">
              <a:latin typeface="+mn-lt"/>
              <a:cs typeface="Arial" pitchFamily="34" charset="0"/>
            </a:rPr>
            <a:t>každý bod představuje jeden plynárenský den</a:t>
          </a:r>
        </a:p>
      </cdr:txBody>
    </cdr:sp>
  </cdr:relSizeAnchor>
  <cdr:relSizeAnchor xmlns:cdr="http://schemas.openxmlformats.org/drawingml/2006/chartDrawing">
    <cdr:from>
      <cdr:x>0</cdr:x>
      <cdr:y>0.90547</cdr:y>
    </cdr:from>
    <cdr:to>
      <cdr:x>0.02348</cdr:x>
      <cdr:y>0.94123</cdr:y>
    </cdr:to>
    <cdr:sp macro="" textlink="">
      <cdr:nvSpPr>
        <cdr:cNvPr id="28" name="Ovál 27"/>
        <cdr:cNvSpPr/>
      </cdr:nvSpPr>
      <cdr:spPr>
        <a:xfrm xmlns:a="http://schemas.openxmlformats.org/drawingml/2006/main">
          <a:off x="0" y="3613709"/>
          <a:ext cx="142911" cy="142717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cs-CZ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47627</xdr:rowOff>
    </xdr:from>
    <xdr:to>
      <xdr:col>12</xdr:col>
      <xdr:colOff>1</xdr:colOff>
      <xdr:row>54</xdr:row>
      <xdr:rowOff>22861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4</xdr:row>
      <xdr:rowOff>57150</xdr:rowOff>
    </xdr:from>
    <xdr:to>
      <xdr:col>10</xdr:col>
      <xdr:colOff>361950</xdr:colOff>
      <xdr:row>12</xdr:row>
      <xdr:rowOff>147636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13</xdr:row>
      <xdr:rowOff>142875</xdr:rowOff>
    </xdr:from>
    <xdr:to>
      <xdr:col>10</xdr:col>
      <xdr:colOff>361950</xdr:colOff>
      <xdr:row>25</xdr:row>
      <xdr:rowOff>42861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161925</xdr:colOff>
      <xdr:row>26</xdr:row>
      <xdr:rowOff>47625</xdr:rowOff>
    </xdr:from>
    <xdr:to>
      <xdr:col>10</xdr:col>
      <xdr:colOff>333376</xdr:colOff>
      <xdr:row>34</xdr:row>
      <xdr:rowOff>138111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28575</xdr:colOff>
      <xdr:row>35</xdr:row>
      <xdr:rowOff>57150</xdr:rowOff>
    </xdr:from>
    <xdr:to>
      <xdr:col>10</xdr:col>
      <xdr:colOff>352425</xdr:colOff>
      <xdr:row>46</xdr:row>
      <xdr:rowOff>152400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5</xdr:row>
      <xdr:rowOff>57150</xdr:rowOff>
    </xdr:from>
    <xdr:to>
      <xdr:col>10</xdr:col>
      <xdr:colOff>390525</xdr:colOff>
      <xdr:row>13</xdr:row>
      <xdr:rowOff>147636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14</xdr:row>
      <xdr:rowOff>34636</xdr:rowOff>
    </xdr:from>
    <xdr:to>
      <xdr:col>10</xdr:col>
      <xdr:colOff>371475</xdr:colOff>
      <xdr:row>26</xdr:row>
      <xdr:rowOff>138545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114300</xdr:colOff>
      <xdr:row>27</xdr:row>
      <xdr:rowOff>47625</xdr:rowOff>
    </xdr:from>
    <xdr:to>
      <xdr:col>10</xdr:col>
      <xdr:colOff>381000</xdr:colOff>
      <xdr:row>35</xdr:row>
      <xdr:rowOff>138111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85725</xdr:colOff>
      <xdr:row>36</xdr:row>
      <xdr:rowOff>38099</xdr:rowOff>
    </xdr:from>
    <xdr:to>
      <xdr:col>10</xdr:col>
      <xdr:colOff>352425</xdr:colOff>
      <xdr:row>47</xdr:row>
      <xdr:rowOff>95249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717850</xdr:colOff>
      <xdr:row>4</xdr:row>
      <xdr:rowOff>54811</xdr:rowOff>
    </xdr:from>
    <xdr:to>
      <xdr:col>2</xdr:col>
      <xdr:colOff>13670</xdr:colOff>
      <xdr:row>4</xdr:row>
      <xdr:rowOff>527028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17850" y="755851"/>
          <a:ext cx="667420" cy="472217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16</xdr:row>
      <xdr:rowOff>76200</xdr:rowOff>
    </xdr:from>
    <xdr:to>
      <xdr:col>3</xdr:col>
      <xdr:colOff>523876</xdr:colOff>
      <xdr:row>26</xdr:row>
      <xdr:rowOff>76200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CxnSpPr/>
      </xdr:nvCxnSpPr>
      <xdr:spPr>
        <a:xfrm flipH="1">
          <a:off x="3095625" y="4057650"/>
          <a:ext cx="9526" cy="2590800"/>
        </a:xfrm>
        <a:prstGeom prst="straightConnector1">
          <a:avLst/>
        </a:prstGeom>
        <a:ln w="508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</xdr:colOff>
      <xdr:row>27</xdr:row>
      <xdr:rowOff>133350</xdr:rowOff>
    </xdr:from>
    <xdr:to>
      <xdr:col>4</xdr:col>
      <xdr:colOff>1000125</xdr:colOff>
      <xdr:row>27</xdr:row>
      <xdr:rowOff>133350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CxnSpPr/>
      </xdr:nvCxnSpPr>
      <xdr:spPr>
        <a:xfrm>
          <a:off x="3390900" y="6200775"/>
          <a:ext cx="933450" cy="0"/>
        </a:xfrm>
        <a:prstGeom prst="straightConnector1">
          <a:avLst/>
        </a:prstGeom>
        <a:ln w="508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523875</xdr:colOff>
      <xdr:row>28</xdr:row>
      <xdr:rowOff>47625</xdr:rowOff>
    </xdr:from>
    <xdr:to>
      <xdr:col>5</xdr:col>
      <xdr:colOff>533399</xdr:colOff>
      <xdr:row>31</xdr:row>
      <xdr:rowOff>95251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CxnSpPr/>
      </xdr:nvCxnSpPr>
      <xdr:spPr>
        <a:xfrm flipV="1">
          <a:off x="4895850" y="6400800"/>
          <a:ext cx="9524" cy="962026"/>
        </a:xfrm>
        <a:prstGeom prst="straightConnector1">
          <a:avLst/>
        </a:prstGeom>
        <a:ln w="127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542925</xdr:colOff>
      <xdr:row>24</xdr:row>
      <xdr:rowOff>38100</xdr:rowOff>
    </xdr:from>
    <xdr:to>
      <xdr:col>5</xdr:col>
      <xdr:colOff>542926</xdr:colOff>
      <xdr:row>26</xdr:row>
      <xdr:rowOff>104775</xdr:rowOff>
    </xdr:to>
    <xdr:cxnSp macro="">
      <xdr:nvCxnSpPr>
        <xdr:cNvPr id="6" name="Přímá spojnice se šipkou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CxnSpPr/>
      </xdr:nvCxnSpPr>
      <xdr:spPr>
        <a:xfrm>
          <a:off x="5219700" y="6038850"/>
          <a:ext cx="1" cy="638175"/>
        </a:xfrm>
        <a:prstGeom prst="straightConnector1">
          <a:avLst/>
        </a:prstGeom>
        <a:ln w="2540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10</xdr:row>
      <xdr:rowOff>76202</xdr:rowOff>
    </xdr:from>
    <xdr:to>
      <xdr:col>4</xdr:col>
      <xdr:colOff>523876</xdr:colOff>
      <xdr:row>14</xdr:row>
      <xdr:rowOff>133354</xdr:rowOff>
    </xdr:to>
    <xdr:cxnSp macro="">
      <xdr:nvCxnSpPr>
        <xdr:cNvPr id="10" name="Pravoúhlá spojnice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CxnSpPr/>
      </xdr:nvCxnSpPr>
      <xdr:spPr>
        <a:xfrm rot="5400000">
          <a:off x="3086100" y="2847977"/>
          <a:ext cx="1047752" cy="476251"/>
        </a:xfrm>
        <a:prstGeom prst="bentConnector3">
          <a:avLst>
            <a:gd name="adj1" fmla="val 100000"/>
          </a:avLst>
        </a:prstGeom>
        <a:ln w="63500">
          <a:solidFill>
            <a:schemeClr val="tx1">
              <a:lumMod val="85000"/>
              <a:lumOff val="1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1019173</xdr:colOff>
      <xdr:row>6</xdr:row>
      <xdr:rowOff>38100</xdr:rowOff>
    </xdr:from>
    <xdr:to>
      <xdr:col>2</xdr:col>
      <xdr:colOff>1000129</xdr:colOff>
      <xdr:row>14</xdr:row>
      <xdr:rowOff>133353</xdr:rowOff>
    </xdr:to>
    <xdr:cxnSp macro="">
      <xdr:nvCxnSpPr>
        <xdr:cNvPr id="11" name="Pravoúhlá spojnice 10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CxnSpPr/>
      </xdr:nvCxnSpPr>
      <xdr:spPr>
        <a:xfrm rot="16200000" flipV="1">
          <a:off x="676274" y="2066924"/>
          <a:ext cx="2076453" cy="1028706"/>
        </a:xfrm>
        <a:prstGeom prst="bentConnector3">
          <a:avLst>
            <a:gd name="adj1" fmla="val 0"/>
          </a:avLst>
        </a:prstGeom>
        <a:ln w="63500">
          <a:solidFill>
            <a:srgbClr val="646363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10</xdr:row>
      <xdr:rowOff>57152</xdr:rowOff>
    </xdr:from>
    <xdr:to>
      <xdr:col>5</xdr:col>
      <xdr:colOff>485777</xdr:colOff>
      <xdr:row>15</xdr:row>
      <xdr:rowOff>142877</xdr:rowOff>
    </xdr:to>
    <xdr:cxnSp macro="">
      <xdr:nvCxnSpPr>
        <xdr:cNvPr id="12" name="Pravoúhlá spojnice 11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CxnSpPr/>
      </xdr:nvCxnSpPr>
      <xdr:spPr>
        <a:xfrm rot="10800000" flipV="1">
          <a:off x="3352800" y="2543177"/>
          <a:ext cx="1504952" cy="1323975"/>
        </a:xfrm>
        <a:prstGeom prst="bentConnector3">
          <a:avLst>
            <a:gd name="adj1" fmla="val -633"/>
          </a:avLst>
        </a:prstGeom>
        <a:ln w="4445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38108</xdr:colOff>
      <xdr:row>16</xdr:row>
      <xdr:rowOff>76200</xdr:rowOff>
    </xdr:from>
    <xdr:to>
      <xdr:col>3</xdr:col>
      <xdr:colOff>114300</xdr:colOff>
      <xdr:row>18</xdr:row>
      <xdr:rowOff>123820</xdr:rowOff>
    </xdr:to>
    <xdr:cxnSp macro="">
      <xdr:nvCxnSpPr>
        <xdr:cNvPr id="14" name="Pravoúhlá spojnice 13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CxnSpPr/>
      </xdr:nvCxnSpPr>
      <xdr:spPr>
        <a:xfrm rot="10800000" flipV="1">
          <a:off x="1571633" y="4057650"/>
          <a:ext cx="1123942" cy="542920"/>
        </a:xfrm>
        <a:prstGeom prst="bentConnector3">
          <a:avLst>
            <a:gd name="adj1" fmla="val 0"/>
          </a:avLst>
        </a:prstGeom>
        <a:ln w="12700">
          <a:solidFill>
            <a:schemeClr val="accent5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26</xdr:row>
      <xdr:rowOff>123825</xdr:rowOff>
    </xdr:from>
    <xdr:to>
      <xdr:col>2</xdr:col>
      <xdr:colOff>981075</xdr:colOff>
      <xdr:row>27</xdr:row>
      <xdr:rowOff>95250</xdr:rowOff>
    </xdr:to>
    <xdr:cxnSp macro="">
      <xdr:nvCxnSpPr>
        <xdr:cNvPr id="17" name="Pravoúhlá spojnice 16">
          <a:extLst>
            <a:ext uri="{FF2B5EF4-FFF2-40B4-BE49-F238E27FC236}">
              <a16:creationId xmlns:a16="http://schemas.microsoft.com/office/drawing/2014/main" id="{00000000-0008-0000-1900-000011000000}"/>
            </a:ext>
          </a:extLst>
        </xdr:cNvPr>
        <xdr:cNvCxnSpPr/>
      </xdr:nvCxnSpPr>
      <xdr:spPr>
        <a:xfrm>
          <a:off x="1295400" y="5905500"/>
          <a:ext cx="914400" cy="257175"/>
        </a:xfrm>
        <a:prstGeom prst="bentConnector3">
          <a:avLst/>
        </a:prstGeom>
        <a:ln w="127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27</xdr:row>
      <xdr:rowOff>200022</xdr:rowOff>
    </xdr:from>
    <xdr:to>
      <xdr:col>2</xdr:col>
      <xdr:colOff>981077</xdr:colOff>
      <xdr:row>28</xdr:row>
      <xdr:rowOff>152399</xdr:rowOff>
    </xdr:to>
    <xdr:cxnSp macro="">
      <xdr:nvCxnSpPr>
        <xdr:cNvPr id="18" name="Pravoúhlá spojnice 17">
          <a:extLst>
            <a:ext uri="{FF2B5EF4-FFF2-40B4-BE49-F238E27FC236}">
              <a16:creationId xmlns:a16="http://schemas.microsoft.com/office/drawing/2014/main" id="{00000000-0008-0000-1900-000012000000}"/>
            </a:ext>
          </a:extLst>
        </xdr:cNvPr>
        <xdr:cNvCxnSpPr/>
      </xdr:nvCxnSpPr>
      <xdr:spPr>
        <a:xfrm rot="10800000" flipV="1">
          <a:off x="1257300" y="6267447"/>
          <a:ext cx="952502" cy="238127"/>
        </a:xfrm>
        <a:prstGeom prst="bentConnector3">
          <a:avLst>
            <a:gd name="adj1" fmla="val 50000"/>
          </a:avLst>
        </a:prstGeom>
        <a:ln w="127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32808</xdr:colOff>
      <xdr:row>33</xdr:row>
      <xdr:rowOff>31222</xdr:rowOff>
    </xdr:from>
    <xdr:to>
      <xdr:col>3</xdr:col>
      <xdr:colOff>518583</xdr:colOff>
      <xdr:row>35</xdr:row>
      <xdr:rowOff>174098</xdr:rowOff>
    </xdr:to>
    <xdr:cxnSp macro="">
      <xdr:nvCxnSpPr>
        <xdr:cNvPr id="21" name="Pravoúhlá spojnice 20">
          <a:extLst>
            <a:ext uri="{FF2B5EF4-FFF2-40B4-BE49-F238E27FC236}">
              <a16:creationId xmlns:a16="http://schemas.microsoft.com/office/drawing/2014/main" id="{00000000-0008-0000-1900-000015000000}"/>
            </a:ext>
          </a:extLst>
        </xdr:cNvPr>
        <xdr:cNvCxnSpPr/>
      </xdr:nvCxnSpPr>
      <xdr:spPr>
        <a:xfrm rot="5400000" flipH="1" flipV="1">
          <a:off x="2466446" y="8321147"/>
          <a:ext cx="777876" cy="485775"/>
        </a:xfrm>
        <a:prstGeom prst="bentConnector3">
          <a:avLst>
            <a:gd name="adj1" fmla="val 1852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504825</xdr:colOff>
      <xdr:row>28</xdr:row>
      <xdr:rowOff>38100</xdr:rowOff>
    </xdr:from>
    <xdr:to>
      <xdr:col>3</xdr:col>
      <xdr:colOff>514350</xdr:colOff>
      <xdr:row>31</xdr:row>
      <xdr:rowOff>95250</xdr:rowOff>
    </xdr:to>
    <xdr:cxnSp macro="">
      <xdr:nvCxnSpPr>
        <xdr:cNvPr id="39" name="Přímá spojnice se šipkou 38">
          <a:extLst>
            <a:ext uri="{FF2B5EF4-FFF2-40B4-BE49-F238E27FC236}">
              <a16:creationId xmlns:a16="http://schemas.microsoft.com/office/drawing/2014/main" id="{00000000-0008-0000-1900-000027000000}"/>
            </a:ext>
          </a:extLst>
        </xdr:cNvPr>
        <xdr:cNvCxnSpPr/>
      </xdr:nvCxnSpPr>
      <xdr:spPr>
        <a:xfrm flipV="1">
          <a:off x="3086100" y="6648450"/>
          <a:ext cx="9525" cy="971550"/>
        </a:xfrm>
        <a:prstGeom prst="straightConnector1">
          <a:avLst/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476253</xdr:colOff>
      <xdr:row>33</xdr:row>
      <xdr:rowOff>19051</xdr:rowOff>
    </xdr:from>
    <xdr:to>
      <xdr:col>4</xdr:col>
      <xdr:colOff>514351</xdr:colOff>
      <xdr:row>35</xdr:row>
      <xdr:rowOff>161925</xdr:rowOff>
    </xdr:to>
    <xdr:cxnSp macro="">
      <xdr:nvCxnSpPr>
        <xdr:cNvPr id="63" name="Pravoúhlá spojnice 62">
          <a:extLst>
            <a:ext uri="{FF2B5EF4-FFF2-40B4-BE49-F238E27FC236}">
              <a16:creationId xmlns:a16="http://schemas.microsoft.com/office/drawing/2014/main" id="{00000000-0008-0000-1900-00003F000000}"/>
            </a:ext>
          </a:extLst>
        </xdr:cNvPr>
        <xdr:cNvCxnSpPr/>
      </xdr:nvCxnSpPr>
      <xdr:spPr>
        <a:xfrm flipV="1">
          <a:off x="3057528" y="8172451"/>
          <a:ext cx="1085848" cy="771524"/>
        </a:xfrm>
        <a:prstGeom prst="bentConnector3">
          <a:avLst>
            <a:gd name="adj1" fmla="val 100000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510120</xdr:colOff>
      <xdr:row>33</xdr:row>
      <xdr:rowOff>39161</xdr:rowOff>
    </xdr:from>
    <xdr:to>
      <xdr:col>5</xdr:col>
      <xdr:colOff>510121</xdr:colOff>
      <xdr:row>35</xdr:row>
      <xdr:rowOff>162983</xdr:rowOff>
    </xdr:to>
    <xdr:cxnSp macro="">
      <xdr:nvCxnSpPr>
        <xdr:cNvPr id="66" name="Pravoúhlá spojnice 65">
          <a:extLst>
            <a:ext uri="{FF2B5EF4-FFF2-40B4-BE49-F238E27FC236}">
              <a16:creationId xmlns:a16="http://schemas.microsoft.com/office/drawing/2014/main" id="{00000000-0008-0000-1900-000042000000}"/>
            </a:ext>
          </a:extLst>
        </xdr:cNvPr>
        <xdr:cNvCxnSpPr/>
      </xdr:nvCxnSpPr>
      <xdr:spPr>
        <a:xfrm flipV="1">
          <a:off x="4140203" y="8198911"/>
          <a:ext cx="1047751" cy="748239"/>
        </a:xfrm>
        <a:prstGeom prst="bentConnector3">
          <a:avLst>
            <a:gd name="adj1" fmla="val 100000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492125</xdr:colOff>
      <xdr:row>29</xdr:row>
      <xdr:rowOff>206375</xdr:rowOff>
    </xdr:from>
    <xdr:to>
      <xdr:col>5</xdr:col>
      <xdr:colOff>531812</xdr:colOff>
      <xdr:row>31</xdr:row>
      <xdr:rowOff>142875</xdr:rowOff>
    </xdr:to>
    <xdr:cxnSp macro="">
      <xdr:nvCxnSpPr>
        <xdr:cNvPr id="75" name="Pravoúhlá spojnice 74">
          <a:extLst>
            <a:ext uri="{FF2B5EF4-FFF2-40B4-BE49-F238E27FC236}">
              <a16:creationId xmlns:a16="http://schemas.microsoft.com/office/drawing/2014/main" id="{00000000-0008-0000-1900-00004B000000}"/>
            </a:ext>
          </a:extLst>
        </xdr:cNvPr>
        <xdr:cNvCxnSpPr/>
      </xdr:nvCxnSpPr>
      <xdr:spPr>
        <a:xfrm flipV="1">
          <a:off x="4119563" y="7080250"/>
          <a:ext cx="1087437" cy="571500"/>
        </a:xfrm>
        <a:prstGeom prst="bentConnector3">
          <a:avLst>
            <a:gd name="adj1" fmla="val 365"/>
          </a:avLst>
        </a:prstGeom>
        <a:ln w="12700">
          <a:solidFill>
            <a:srgbClr val="9196B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38106</xdr:colOff>
      <xdr:row>16</xdr:row>
      <xdr:rowOff>38099</xdr:rowOff>
    </xdr:from>
    <xdr:to>
      <xdr:col>3</xdr:col>
      <xdr:colOff>285750</xdr:colOff>
      <xdr:row>20</xdr:row>
      <xdr:rowOff>123820</xdr:rowOff>
    </xdr:to>
    <xdr:cxnSp macro="">
      <xdr:nvCxnSpPr>
        <xdr:cNvPr id="92" name="Pravoúhlá spojnice 91">
          <a:extLst>
            <a:ext uri="{FF2B5EF4-FFF2-40B4-BE49-F238E27FC236}">
              <a16:creationId xmlns:a16="http://schemas.microsoft.com/office/drawing/2014/main" id="{00000000-0008-0000-1900-00005C000000}"/>
            </a:ext>
          </a:extLst>
        </xdr:cNvPr>
        <xdr:cNvCxnSpPr/>
      </xdr:nvCxnSpPr>
      <xdr:spPr>
        <a:xfrm rot="10800000" flipV="1">
          <a:off x="1571631" y="4019549"/>
          <a:ext cx="1295394" cy="1076321"/>
        </a:xfrm>
        <a:prstGeom prst="bentConnector3">
          <a:avLst>
            <a:gd name="adj1" fmla="val 0"/>
          </a:avLst>
        </a:prstGeom>
        <a:ln w="50800">
          <a:solidFill>
            <a:schemeClr val="accent5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1038226</xdr:colOff>
      <xdr:row>6</xdr:row>
      <xdr:rowOff>19047</xdr:rowOff>
    </xdr:from>
    <xdr:to>
      <xdr:col>5</xdr:col>
      <xdr:colOff>485776</xdr:colOff>
      <xdr:row>8</xdr:row>
      <xdr:rowOff>219074</xdr:rowOff>
    </xdr:to>
    <xdr:cxnSp macro="">
      <xdr:nvCxnSpPr>
        <xdr:cNvPr id="35" name="Pravoúhlá spojnice 34">
          <a:extLst>
            <a:ext uri="{FF2B5EF4-FFF2-40B4-BE49-F238E27FC236}">
              <a16:creationId xmlns:a16="http://schemas.microsoft.com/office/drawing/2014/main" id="{00000000-0008-0000-1900-000023000000}"/>
            </a:ext>
          </a:extLst>
        </xdr:cNvPr>
        <xdr:cNvCxnSpPr/>
      </xdr:nvCxnSpPr>
      <xdr:spPr>
        <a:xfrm rot="16200000" flipH="1">
          <a:off x="4673917" y="1549716"/>
          <a:ext cx="702947" cy="521970"/>
        </a:xfrm>
        <a:prstGeom prst="bentConnector3">
          <a:avLst>
            <a:gd name="adj1" fmla="val 50000"/>
          </a:avLst>
        </a:prstGeom>
        <a:ln w="381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533400</xdr:colOff>
      <xdr:row>6</xdr:row>
      <xdr:rowOff>19053</xdr:rowOff>
    </xdr:from>
    <xdr:to>
      <xdr:col>4</xdr:col>
      <xdr:colOff>1038225</xdr:colOff>
      <xdr:row>8</xdr:row>
      <xdr:rowOff>219079</xdr:rowOff>
    </xdr:to>
    <xdr:cxnSp macro="">
      <xdr:nvCxnSpPr>
        <xdr:cNvPr id="40" name="Pravoúhlá spojnice 39">
          <a:extLst>
            <a:ext uri="{FF2B5EF4-FFF2-40B4-BE49-F238E27FC236}">
              <a16:creationId xmlns:a16="http://schemas.microsoft.com/office/drawing/2014/main" id="{00000000-0008-0000-1900-000028000000}"/>
            </a:ext>
          </a:extLst>
        </xdr:cNvPr>
        <xdr:cNvCxnSpPr/>
      </xdr:nvCxnSpPr>
      <xdr:spPr>
        <a:xfrm rot="5400000">
          <a:off x="4067175" y="1619253"/>
          <a:ext cx="695326" cy="504825"/>
        </a:xfrm>
        <a:prstGeom prst="bentConnector3">
          <a:avLst>
            <a:gd name="adj1" fmla="val 50000"/>
          </a:avLst>
        </a:prstGeom>
        <a:ln w="63500">
          <a:solidFill>
            <a:srgbClr val="646363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23</xdr:row>
      <xdr:rowOff>142875</xdr:rowOff>
    </xdr:from>
    <xdr:to>
      <xdr:col>4</xdr:col>
      <xdr:colOff>1019175</xdr:colOff>
      <xdr:row>23</xdr:row>
      <xdr:rowOff>142875</xdr:rowOff>
    </xdr:to>
    <xdr:cxnSp macro="">
      <xdr:nvCxnSpPr>
        <xdr:cNvPr id="25" name="Přímá spojnice se šipkou 24">
          <a:extLst>
            <a:ext uri="{FF2B5EF4-FFF2-40B4-BE49-F238E27FC236}">
              <a16:creationId xmlns:a16="http://schemas.microsoft.com/office/drawing/2014/main" id="{3C8BB26B-FA3C-4D42-878E-A1B5BC7BCEB9}"/>
            </a:ext>
          </a:extLst>
        </xdr:cNvPr>
        <xdr:cNvCxnSpPr/>
      </xdr:nvCxnSpPr>
      <xdr:spPr>
        <a:xfrm>
          <a:off x="3105150" y="5791200"/>
          <a:ext cx="1543050" cy="0"/>
        </a:xfrm>
        <a:prstGeom prst="straightConnector1">
          <a:avLst/>
        </a:prstGeom>
        <a:ln w="254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19</xdr:row>
      <xdr:rowOff>142875</xdr:rowOff>
    </xdr:from>
    <xdr:to>
      <xdr:col>4</xdr:col>
      <xdr:colOff>1009650</xdr:colOff>
      <xdr:row>19</xdr:row>
      <xdr:rowOff>142875</xdr:rowOff>
    </xdr:to>
    <xdr:cxnSp macro="">
      <xdr:nvCxnSpPr>
        <xdr:cNvPr id="27" name="Přímá spojnice se šipkou 26">
          <a:extLst>
            <a:ext uri="{FF2B5EF4-FFF2-40B4-BE49-F238E27FC236}">
              <a16:creationId xmlns:a16="http://schemas.microsoft.com/office/drawing/2014/main" id="{DE2FC046-1B31-45E4-8F5F-F0A44B018D71}"/>
            </a:ext>
          </a:extLst>
        </xdr:cNvPr>
        <xdr:cNvCxnSpPr/>
      </xdr:nvCxnSpPr>
      <xdr:spPr>
        <a:xfrm>
          <a:off x="3133725" y="4800600"/>
          <a:ext cx="1504950" cy="0"/>
        </a:xfrm>
        <a:prstGeom prst="straightConnector1">
          <a:avLst/>
        </a:prstGeom>
        <a:ln w="19050">
          <a:solidFill>
            <a:srgbClr val="D0D0D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33337</xdr:rowOff>
    </xdr:from>
    <xdr:to>
      <xdr:col>12</xdr:col>
      <xdr:colOff>85725</xdr:colOff>
      <xdr:row>36</xdr:row>
      <xdr:rowOff>121920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49530</xdr:rowOff>
    </xdr:from>
    <xdr:to>
      <xdr:col>12</xdr:col>
      <xdr:colOff>95250</xdr:colOff>
      <xdr:row>57</xdr:row>
      <xdr:rowOff>76200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</xdr:row>
      <xdr:rowOff>180975</xdr:rowOff>
    </xdr:from>
    <xdr:to>
      <xdr:col>12</xdr:col>
      <xdr:colOff>104775</xdr:colOff>
      <xdr:row>16</xdr:row>
      <xdr:rowOff>61913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52568</xdr:colOff>
      <xdr:row>5</xdr:row>
      <xdr:rowOff>1904</xdr:rowOff>
    </xdr:from>
    <xdr:to>
      <xdr:col>15</xdr:col>
      <xdr:colOff>411143</xdr:colOff>
      <xdr:row>13</xdr:row>
      <xdr:rowOff>66675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36194</xdr:colOff>
      <xdr:row>27</xdr:row>
      <xdr:rowOff>45720</xdr:rowOff>
    </xdr:from>
    <xdr:to>
      <xdr:col>15</xdr:col>
      <xdr:colOff>394769</xdr:colOff>
      <xdr:row>39</xdr:row>
      <xdr:rowOff>30480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C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1905</xdr:colOff>
      <xdr:row>15</xdr:row>
      <xdr:rowOff>47624</xdr:rowOff>
    </xdr:from>
    <xdr:to>
      <xdr:col>15</xdr:col>
      <xdr:colOff>360480</xdr:colOff>
      <xdr:row>25</xdr:row>
      <xdr:rowOff>21095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19048</xdr:colOff>
      <xdr:row>3</xdr:row>
      <xdr:rowOff>205153</xdr:rowOff>
    </xdr:from>
    <xdr:to>
      <xdr:col>15</xdr:col>
      <xdr:colOff>429644</xdr:colOff>
      <xdr:row>11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112539</xdr:colOff>
      <xdr:row>13</xdr:row>
      <xdr:rowOff>114300</xdr:rowOff>
    </xdr:from>
    <xdr:to>
      <xdr:col>15</xdr:col>
      <xdr:colOff>405905</xdr:colOff>
      <xdr:row>23</xdr:row>
      <xdr:rowOff>140677</xdr:rowOff>
    </xdr:to>
    <xdr:graphicFrame macro="">
      <xdr:nvGraphicFramePr>
        <xdr:cNvPr id="24" name="Graf 23">
          <a:extLst>
            <a:ext uri="{FF2B5EF4-FFF2-40B4-BE49-F238E27FC236}">
              <a16:creationId xmlns:a16="http://schemas.microsoft.com/office/drawing/2014/main" id="{00000000-0008-0000-1D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66675</xdr:colOff>
      <xdr:row>25</xdr:row>
      <xdr:rowOff>5715</xdr:rowOff>
    </xdr:from>
    <xdr:to>
      <xdr:col>15</xdr:col>
      <xdr:colOff>417190</xdr:colOff>
      <xdr:row>35</xdr:row>
      <xdr:rowOff>120015</xdr:rowOff>
    </xdr:to>
    <xdr:graphicFrame macro="">
      <xdr:nvGraphicFramePr>
        <xdr:cNvPr id="25" name="Graf 24">
          <a:extLst>
            <a:ext uri="{FF2B5EF4-FFF2-40B4-BE49-F238E27FC236}">
              <a16:creationId xmlns:a16="http://schemas.microsoft.com/office/drawing/2014/main" id="{00000000-0008-0000-1D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3</xdr:row>
      <xdr:rowOff>47625</xdr:rowOff>
    </xdr:from>
    <xdr:to>
      <xdr:col>15</xdr:col>
      <xdr:colOff>396675</xdr:colOff>
      <xdr:row>11</xdr:row>
      <xdr:rowOff>123825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36195</xdr:colOff>
      <xdr:row>13</xdr:row>
      <xdr:rowOff>76201</xdr:rowOff>
    </xdr:from>
    <xdr:to>
      <xdr:col>15</xdr:col>
      <xdr:colOff>442395</xdr:colOff>
      <xdr:row>23</xdr:row>
      <xdr:rowOff>123825</xdr:rowOff>
    </xdr:to>
    <xdr:graphicFrame macro="">
      <xdr:nvGraphicFramePr>
        <xdr:cNvPr id="15" name="Graf 14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57149</xdr:colOff>
      <xdr:row>25</xdr:row>
      <xdr:rowOff>45720</xdr:rowOff>
    </xdr:from>
    <xdr:to>
      <xdr:col>15</xdr:col>
      <xdr:colOff>349049</xdr:colOff>
      <xdr:row>35</xdr:row>
      <xdr:rowOff>104775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</xdr:colOff>
      <xdr:row>3</xdr:row>
      <xdr:rowOff>42865</xdr:rowOff>
    </xdr:from>
    <xdr:to>
      <xdr:col>15</xdr:col>
      <xdr:colOff>434774</xdr:colOff>
      <xdr:row>11</xdr:row>
      <xdr:rowOff>133351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22859</xdr:colOff>
      <xdr:row>13</xdr:row>
      <xdr:rowOff>145393</xdr:rowOff>
    </xdr:from>
    <xdr:to>
      <xdr:col>15</xdr:col>
      <xdr:colOff>419534</xdr:colOff>
      <xdr:row>23</xdr:row>
      <xdr:rowOff>133351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1F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26669</xdr:colOff>
      <xdr:row>25</xdr:row>
      <xdr:rowOff>76200</xdr:rowOff>
    </xdr:from>
    <xdr:to>
      <xdr:col>15</xdr:col>
      <xdr:colOff>423344</xdr:colOff>
      <xdr:row>35</xdr:row>
      <xdr:rowOff>123825</xdr:rowOff>
    </xdr:to>
    <xdr:graphicFrame macro="">
      <xdr:nvGraphicFramePr>
        <xdr:cNvPr id="15" name="Graf 14">
          <a:extLst>
            <a:ext uri="{FF2B5EF4-FFF2-40B4-BE49-F238E27FC236}">
              <a16:creationId xmlns:a16="http://schemas.microsoft.com/office/drawing/2014/main" id="{00000000-0008-0000-1F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95249</xdr:colOff>
      <xdr:row>3</xdr:row>
      <xdr:rowOff>4764</xdr:rowOff>
    </xdr:from>
    <xdr:to>
      <xdr:col>15</xdr:col>
      <xdr:colOff>491924</xdr:colOff>
      <xdr:row>11</xdr:row>
      <xdr:rowOff>142875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112395</xdr:colOff>
      <xdr:row>13</xdr:row>
      <xdr:rowOff>28575</xdr:rowOff>
    </xdr:from>
    <xdr:to>
      <xdr:col>15</xdr:col>
      <xdr:colOff>394770</xdr:colOff>
      <xdr:row>23</xdr:row>
      <xdr:rowOff>112395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2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</xdr:colOff>
      <xdr:row>25</xdr:row>
      <xdr:rowOff>45720</xdr:rowOff>
    </xdr:from>
    <xdr:to>
      <xdr:col>15</xdr:col>
      <xdr:colOff>425250</xdr:colOff>
      <xdr:row>35</xdr:row>
      <xdr:rowOff>114300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2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104774</xdr:colOff>
      <xdr:row>2</xdr:row>
      <xdr:rowOff>200025</xdr:rowOff>
    </xdr:from>
    <xdr:to>
      <xdr:col>15</xdr:col>
      <xdr:colOff>387149</xdr:colOff>
      <xdr:row>11</xdr:row>
      <xdr:rowOff>95250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7619</xdr:rowOff>
    </xdr:from>
    <xdr:to>
      <xdr:col>15</xdr:col>
      <xdr:colOff>406200</xdr:colOff>
      <xdr:row>23</xdr:row>
      <xdr:rowOff>104774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114299</xdr:colOff>
      <xdr:row>25</xdr:row>
      <xdr:rowOff>0</xdr:rowOff>
    </xdr:from>
    <xdr:to>
      <xdr:col>15</xdr:col>
      <xdr:colOff>396674</xdr:colOff>
      <xdr:row>36</xdr:row>
      <xdr:rowOff>7620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3</xdr:row>
      <xdr:rowOff>123825</xdr:rowOff>
    </xdr:from>
    <xdr:to>
      <xdr:col>17</xdr:col>
      <xdr:colOff>314325</xdr:colOff>
      <xdr:row>11</xdr:row>
      <xdr:rowOff>95250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28575</xdr:colOff>
      <xdr:row>13</xdr:row>
      <xdr:rowOff>62275</xdr:rowOff>
    </xdr:from>
    <xdr:to>
      <xdr:col>17</xdr:col>
      <xdr:colOff>285750</xdr:colOff>
      <xdr:row>23</xdr:row>
      <xdr:rowOff>104774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2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11430</xdr:colOff>
      <xdr:row>25</xdr:row>
      <xdr:rowOff>68580</xdr:rowOff>
    </xdr:from>
    <xdr:to>
      <xdr:col>17</xdr:col>
      <xdr:colOff>238125</xdr:colOff>
      <xdr:row>36</xdr:row>
      <xdr:rowOff>30480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2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1</xdr:row>
      <xdr:rowOff>0</xdr:rowOff>
    </xdr:from>
    <xdr:to>
      <xdr:col>11</xdr:col>
      <xdr:colOff>123825</xdr:colOff>
      <xdr:row>3</xdr:row>
      <xdr:rowOff>37113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2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359411"/>
          <a:ext cx="257175" cy="303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</xdr:row>
      <xdr:rowOff>152400</xdr:rowOff>
    </xdr:from>
    <xdr:to>
      <xdr:col>7</xdr:col>
      <xdr:colOff>409575</xdr:colOff>
      <xdr:row>25</xdr:row>
      <xdr:rowOff>66675</xdr:rowOff>
    </xdr:to>
    <xdr:graphicFrame macro="">
      <xdr:nvGraphicFramePr>
        <xdr:cNvPr id="21" name="Graf 20">
          <a:extLst>
            <a:ext uri="{FF2B5EF4-FFF2-40B4-BE49-F238E27FC236}">
              <a16:creationId xmlns:a16="http://schemas.microsoft.com/office/drawing/2014/main" id="{00000000-0008-0000-24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35</xdr:row>
      <xdr:rowOff>47626</xdr:rowOff>
    </xdr:from>
    <xdr:to>
      <xdr:col>7</xdr:col>
      <xdr:colOff>657225</xdr:colOff>
      <xdr:row>51</xdr:row>
      <xdr:rowOff>142876</xdr:rowOff>
    </xdr:to>
    <xdr:graphicFrame macro="">
      <xdr:nvGraphicFramePr>
        <xdr:cNvPr id="27" name="Graf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54427</xdr:rowOff>
    </xdr:from>
    <xdr:to>
      <xdr:col>15</xdr:col>
      <xdr:colOff>826</xdr:colOff>
      <xdr:row>48</xdr:row>
      <xdr:rowOff>125794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DBC03A4-8604-4205-BC4B-393F93423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7070"/>
          <a:ext cx="9634683" cy="6806903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66547</xdr:colOff>
      <xdr:row>9</xdr:row>
      <xdr:rowOff>152400</xdr:rowOff>
    </xdr:from>
    <xdr:to>
      <xdr:col>1</xdr:col>
      <xdr:colOff>180916</xdr:colOff>
      <xdr:row>16</xdr:row>
      <xdr:rowOff>18925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547" y="1809750"/>
          <a:ext cx="1362144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63964</xdr:colOff>
      <xdr:row>18</xdr:row>
      <xdr:rowOff>152400</xdr:rowOff>
    </xdr:from>
    <xdr:to>
      <xdr:col>1</xdr:col>
      <xdr:colOff>145399</xdr:colOff>
      <xdr:row>24</xdr:row>
      <xdr:rowOff>155369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2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964" y="3101340"/>
          <a:ext cx="1361595" cy="963089"/>
        </a:xfrm>
        <a:prstGeom prst="rect">
          <a:avLst/>
        </a:prstGeom>
      </xdr:spPr>
    </xdr:pic>
    <xdr:clientData/>
  </xdr:twoCellAnchor>
  <xdr:twoCellAnchor editAs="oneCell">
    <xdr:from>
      <xdr:col>0</xdr:col>
      <xdr:colOff>66348</xdr:colOff>
      <xdr:row>28</xdr:row>
      <xdr:rowOff>1905</xdr:rowOff>
    </xdr:from>
    <xdr:to>
      <xdr:col>1</xdr:col>
      <xdr:colOff>181114</xdr:colOff>
      <xdr:row>34</xdr:row>
      <xdr:rowOff>28450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2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348" y="4551045"/>
          <a:ext cx="1394926" cy="986665"/>
        </a:xfrm>
        <a:prstGeom prst="rect">
          <a:avLst/>
        </a:prstGeom>
      </xdr:spPr>
    </xdr:pic>
    <xdr:clientData/>
  </xdr:twoCellAnchor>
  <xdr:twoCellAnchor editAs="oneCell">
    <xdr:from>
      <xdr:col>0</xdr:col>
      <xdr:colOff>66348</xdr:colOff>
      <xdr:row>36</xdr:row>
      <xdr:rowOff>152400</xdr:rowOff>
    </xdr:from>
    <xdr:to>
      <xdr:col>1</xdr:col>
      <xdr:colOff>181114</xdr:colOff>
      <xdr:row>43</xdr:row>
      <xdr:rowOff>18925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2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348" y="6181725"/>
          <a:ext cx="1362541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124511</xdr:colOff>
      <xdr:row>45</xdr:row>
      <xdr:rowOff>152399</xdr:rowOff>
    </xdr:from>
    <xdr:to>
      <xdr:col>1</xdr:col>
      <xdr:colOff>161350</xdr:colOff>
      <xdr:row>51</xdr:row>
      <xdr:rowOff>123824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2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4511" y="7421879"/>
          <a:ext cx="1316999" cy="931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142876</xdr:rowOff>
    </xdr:from>
    <xdr:to>
      <xdr:col>4</xdr:col>
      <xdr:colOff>571500</xdr:colOff>
      <xdr:row>36</xdr:row>
      <xdr:rowOff>142876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542924</xdr:colOff>
      <xdr:row>27</xdr:row>
      <xdr:rowOff>28575</xdr:rowOff>
    </xdr:from>
    <xdr:to>
      <xdr:col>10</xdr:col>
      <xdr:colOff>561975</xdr:colOff>
      <xdr:row>36</xdr:row>
      <xdr:rowOff>133350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2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8964</xdr:colOff>
      <xdr:row>36</xdr:row>
      <xdr:rowOff>175260</xdr:rowOff>
    </xdr:from>
    <xdr:to>
      <xdr:col>11</xdr:col>
      <xdr:colOff>62865</xdr:colOff>
      <xdr:row>44</xdr:row>
      <xdr:rowOff>106680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65A225D-483F-1E2D-AEBD-3072CBF0F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9889" y="7519035"/>
          <a:ext cx="3054276" cy="223647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34290</xdr:rowOff>
    </xdr:from>
    <xdr:to>
      <xdr:col>9</xdr:col>
      <xdr:colOff>552450</xdr:colOff>
      <xdr:row>62</xdr:row>
      <xdr:rowOff>57150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47625</xdr:rowOff>
    </xdr:from>
    <xdr:to>
      <xdr:col>5</xdr:col>
      <xdr:colOff>304801</xdr:colOff>
      <xdr:row>39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25</xdr:row>
      <xdr:rowOff>95250</xdr:rowOff>
    </xdr:from>
    <xdr:to>
      <xdr:col>13</xdr:col>
      <xdr:colOff>561975</xdr:colOff>
      <xdr:row>39</xdr:row>
      <xdr:rowOff>76201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71436</xdr:rowOff>
    </xdr:from>
    <xdr:to>
      <xdr:col>12</xdr:col>
      <xdr:colOff>561975</xdr:colOff>
      <xdr:row>39</xdr:row>
      <xdr:rowOff>133349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9526</xdr:rowOff>
    </xdr:from>
    <xdr:to>
      <xdr:col>10</xdr:col>
      <xdr:colOff>9525</xdr:colOff>
      <xdr:row>50</xdr:row>
      <xdr:rowOff>19051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49B6403-16AD-4E5A-AF8D-26C2BE45C6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3810</xdr:colOff>
      <xdr:row>36</xdr:row>
      <xdr:rowOff>66675</xdr:rowOff>
    </xdr:from>
    <xdr:to>
      <xdr:col>20</xdr:col>
      <xdr:colOff>308610</xdr:colOff>
      <xdr:row>50</xdr:row>
      <xdr:rowOff>154950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142FE5A-1A0D-478C-9049-037D5904D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53</xdr:row>
      <xdr:rowOff>45720</xdr:rowOff>
    </xdr:from>
    <xdr:to>
      <xdr:col>9</xdr:col>
      <xdr:colOff>419100</xdr:colOff>
      <xdr:row>66</xdr:row>
      <xdr:rowOff>32460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C0BF21A-DC37-4F57-B1F1-E287A2188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438150</xdr:colOff>
      <xdr:row>53</xdr:row>
      <xdr:rowOff>66675</xdr:rowOff>
    </xdr:from>
    <xdr:to>
      <xdr:col>20</xdr:col>
      <xdr:colOff>276225</xdr:colOff>
      <xdr:row>66</xdr:row>
      <xdr:rowOff>38175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57F19653-5945-4137-A0CE-011CDB40F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9525</xdr:rowOff>
    </xdr:from>
    <xdr:to>
      <xdr:col>1</xdr:col>
      <xdr:colOff>125095</xdr:colOff>
      <xdr:row>15</xdr:row>
      <xdr:rowOff>170180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4BA86D8B-C4B9-4211-AEAB-4BC4C1A6F2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</xdr:row>
      <xdr:rowOff>7620</xdr:rowOff>
    </xdr:from>
    <xdr:to>
      <xdr:col>1</xdr:col>
      <xdr:colOff>125095</xdr:colOff>
      <xdr:row>22</xdr:row>
      <xdr:rowOff>168275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2AB2D50F-3E67-4BBF-A811-87B30C8E67D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654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31</xdr:row>
      <xdr:rowOff>7620</xdr:rowOff>
    </xdr:from>
    <xdr:to>
      <xdr:col>1</xdr:col>
      <xdr:colOff>125095</xdr:colOff>
      <xdr:row>36</xdr:row>
      <xdr:rowOff>168275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EBA3CEAF-3BC7-4B57-84CD-A645BD0CF12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684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</xdr:row>
      <xdr:rowOff>9525</xdr:rowOff>
    </xdr:from>
    <xdr:to>
      <xdr:col>1</xdr:col>
      <xdr:colOff>125095</xdr:colOff>
      <xdr:row>29</xdr:row>
      <xdr:rowOff>170180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66F347FE-5045-4033-8763-6F64494FF9BF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860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38</xdr:row>
      <xdr:rowOff>9525</xdr:rowOff>
    </xdr:from>
    <xdr:to>
      <xdr:col>1</xdr:col>
      <xdr:colOff>125095</xdr:colOff>
      <xdr:row>43</xdr:row>
      <xdr:rowOff>170180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4ACEE74-6BBC-404D-B91C-0EBBCA635FAA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3890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</xdr:row>
      <xdr:rowOff>11430</xdr:rowOff>
    </xdr:from>
    <xdr:to>
      <xdr:col>1</xdr:col>
      <xdr:colOff>125095</xdr:colOff>
      <xdr:row>51</xdr:row>
      <xdr:rowOff>635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3A5C4F1E-C851-4B75-8E60-D113974C5DDB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4095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52</xdr:row>
      <xdr:rowOff>11430</xdr:rowOff>
    </xdr:from>
    <xdr:to>
      <xdr:col>1</xdr:col>
      <xdr:colOff>125095</xdr:colOff>
      <xdr:row>58</xdr:row>
      <xdr:rowOff>635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5071ABE8-5918-4B3D-A5F0-96D742BBD31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4110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</xdr:row>
      <xdr:rowOff>9525</xdr:rowOff>
    </xdr:from>
    <xdr:to>
      <xdr:col>1</xdr:col>
      <xdr:colOff>125095</xdr:colOff>
      <xdr:row>71</xdr:row>
      <xdr:rowOff>170180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18203B4A-1C20-4217-B61B-AF3C29D0F08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4427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73</xdr:row>
      <xdr:rowOff>9525</xdr:rowOff>
    </xdr:from>
    <xdr:to>
      <xdr:col>1</xdr:col>
      <xdr:colOff>125095</xdr:colOff>
      <xdr:row>78</xdr:row>
      <xdr:rowOff>170180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1F75AFBC-39FC-4A24-86E3-5E27FF4F7808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4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</xdr:row>
      <xdr:rowOff>9525</xdr:rowOff>
    </xdr:from>
    <xdr:to>
      <xdr:col>1</xdr:col>
      <xdr:colOff>125095</xdr:colOff>
      <xdr:row>85</xdr:row>
      <xdr:rowOff>170180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17CC0593-CB3C-432F-8496-B7E2C27BC0D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4457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87</xdr:row>
      <xdr:rowOff>9525</xdr:rowOff>
    </xdr:from>
    <xdr:to>
      <xdr:col>1</xdr:col>
      <xdr:colOff>125095</xdr:colOff>
      <xdr:row>92</xdr:row>
      <xdr:rowOff>170180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4587021E-7F74-4217-A5FC-54E4973DE8C1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44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94</xdr:row>
      <xdr:rowOff>9525</xdr:rowOff>
    </xdr:from>
    <xdr:to>
      <xdr:col>1</xdr:col>
      <xdr:colOff>125095</xdr:colOff>
      <xdr:row>99</xdr:row>
      <xdr:rowOff>170180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9C5DEBD0-77F1-40E3-9B46-85D9B453B80C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4487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101</xdr:row>
      <xdr:rowOff>9525</xdr:rowOff>
    </xdr:from>
    <xdr:to>
      <xdr:col>1</xdr:col>
      <xdr:colOff>125095</xdr:colOff>
      <xdr:row>106</xdr:row>
      <xdr:rowOff>170180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CB9257E3-5AB5-4241-A29E-80A0B258A77F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450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108</xdr:row>
      <xdr:rowOff>11430</xdr:rowOff>
    </xdr:from>
    <xdr:to>
      <xdr:col>1</xdr:col>
      <xdr:colOff>125095</xdr:colOff>
      <xdr:row>114</xdr:row>
      <xdr:rowOff>635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91A6E35F-014A-438D-B847-3C7D1E0D6517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4708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3</xdr:row>
      <xdr:rowOff>85725</xdr:rowOff>
    </xdr:from>
    <xdr:to>
      <xdr:col>14</xdr:col>
      <xdr:colOff>523875</xdr:colOff>
      <xdr:row>40</xdr:row>
      <xdr:rowOff>38101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13</xdr:row>
      <xdr:rowOff>47625</xdr:rowOff>
    </xdr:from>
    <xdr:to>
      <xdr:col>8</xdr:col>
      <xdr:colOff>1</xdr:colOff>
      <xdr:row>23</xdr:row>
      <xdr:rowOff>122625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</xdr:colOff>
      <xdr:row>13</xdr:row>
      <xdr:rowOff>28575</xdr:rowOff>
    </xdr:from>
    <xdr:to>
      <xdr:col>15</xdr:col>
      <xdr:colOff>439650</xdr:colOff>
      <xdr:row>23</xdr:row>
      <xdr:rowOff>103575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2F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25</xdr:row>
      <xdr:rowOff>57150</xdr:rowOff>
    </xdr:from>
    <xdr:to>
      <xdr:col>8</xdr:col>
      <xdr:colOff>39600</xdr:colOff>
      <xdr:row>38</xdr:row>
      <xdr:rowOff>46425</xdr:rowOff>
    </xdr:to>
    <xdr:graphicFrame macro="">
      <xdr:nvGraphicFramePr>
        <xdr:cNvPr id="15" name="Graf 14">
          <a:extLst>
            <a:ext uri="{FF2B5EF4-FFF2-40B4-BE49-F238E27FC236}">
              <a16:creationId xmlns:a16="http://schemas.microsoft.com/office/drawing/2014/main" id="{00000000-0008-0000-2F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57151</xdr:colOff>
      <xdr:row>25</xdr:row>
      <xdr:rowOff>47625</xdr:rowOff>
    </xdr:from>
    <xdr:to>
      <xdr:col>15</xdr:col>
      <xdr:colOff>430126</xdr:colOff>
      <xdr:row>38</xdr:row>
      <xdr:rowOff>36900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2F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40</xdr:row>
      <xdr:rowOff>57150</xdr:rowOff>
    </xdr:from>
    <xdr:to>
      <xdr:col>8</xdr:col>
      <xdr:colOff>30075</xdr:colOff>
      <xdr:row>53</xdr:row>
      <xdr:rowOff>141675</xdr:rowOff>
    </xdr:to>
    <xdr:graphicFrame macro="">
      <xdr:nvGraphicFramePr>
        <xdr:cNvPr id="19" name="Graf 18">
          <a:extLst>
            <a:ext uri="{FF2B5EF4-FFF2-40B4-BE49-F238E27FC236}">
              <a16:creationId xmlns:a16="http://schemas.microsoft.com/office/drawing/2014/main" id="{00000000-0008-0000-2F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66675</xdr:colOff>
      <xdr:row>40</xdr:row>
      <xdr:rowOff>47625</xdr:rowOff>
    </xdr:from>
    <xdr:to>
      <xdr:col>15</xdr:col>
      <xdr:colOff>439650</xdr:colOff>
      <xdr:row>53</xdr:row>
      <xdr:rowOff>132150</xdr:rowOff>
    </xdr:to>
    <xdr:graphicFrame macro="">
      <xdr:nvGraphicFramePr>
        <xdr:cNvPr id="21" name="Graf 20">
          <a:extLst>
            <a:ext uri="{FF2B5EF4-FFF2-40B4-BE49-F238E27FC236}">
              <a16:creationId xmlns:a16="http://schemas.microsoft.com/office/drawing/2014/main" id="{00000000-0008-0000-2F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76495</xdr:rowOff>
    </xdr:from>
    <xdr:to>
      <xdr:col>17</xdr:col>
      <xdr:colOff>281940</xdr:colOff>
      <xdr:row>60</xdr:row>
      <xdr:rowOff>104776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98</xdr:row>
      <xdr:rowOff>57149</xdr:rowOff>
    </xdr:from>
    <xdr:to>
      <xdr:col>17</xdr:col>
      <xdr:colOff>346710</xdr:colOff>
      <xdr:row>122</xdr:row>
      <xdr:rowOff>28574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0C54679-C6F7-4657-8443-1196A850E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340995</xdr:colOff>
      <xdr:row>26</xdr:row>
      <xdr:rowOff>64771</xdr:rowOff>
    </xdr:from>
    <xdr:to>
      <xdr:col>18</xdr:col>
      <xdr:colOff>234315</xdr:colOff>
      <xdr:row>36</xdr:row>
      <xdr:rowOff>133350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139066</xdr:colOff>
      <xdr:row>31</xdr:row>
      <xdr:rowOff>139064</xdr:rowOff>
    </xdr:from>
    <xdr:to>
      <xdr:col>18</xdr:col>
      <xdr:colOff>221796</xdr:colOff>
      <xdr:row>33</xdr:row>
      <xdr:rowOff>15239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8654416" y="5730239"/>
          <a:ext cx="578030" cy="1809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800">
              <a:solidFill>
                <a:sysClr val="windowText" lastClr="000000"/>
              </a:solidFill>
              <a:latin typeface="+mn-lt"/>
            </a:rPr>
            <a:t>do ČR</a:t>
          </a:r>
        </a:p>
      </xdr:txBody>
    </xdr:sp>
    <xdr:clientData/>
  </xdr:twoCellAnchor>
  <xdr:twoCellAnchor>
    <xdr:from>
      <xdr:col>0</xdr:col>
      <xdr:colOff>409575</xdr:colOff>
      <xdr:row>31</xdr:row>
      <xdr:rowOff>125730</xdr:rowOff>
    </xdr:from>
    <xdr:to>
      <xdr:col>1</xdr:col>
      <xdr:colOff>304800</xdr:colOff>
      <xdr:row>32</xdr:row>
      <xdr:rowOff>142875</xdr:rowOff>
    </xdr:to>
    <xdr:sp macro="" textlink="">
      <xdr:nvSpPr>
        <xdr:cNvPr id="8" name="Obdélník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409575" y="5716905"/>
          <a:ext cx="428625" cy="16954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800">
              <a:solidFill>
                <a:sysClr val="windowText" lastClr="000000"/>
              </a:solidFill>
              <a:latin typeface="+mn-lt"/>
            </a:rPr>
            <a:t>z ČR</a:t>
          </a:r>
        </a:p>
      </xdr:txBody>
    </xdr:sp>
    <xdr:clientData/>
  </xdr:twoCellAnchor>
  <xdr:twoCellAnchor>
    <xdr:from>
      <xdr:col>10</xdr:col>
      <xdr:colOff>152759</xdr:colOff>
      <xdr:row>29</xdr:row>
      <xdr:rowOff>81257</xdr:rowOff>
    </xdr:from>
    <xdr:to>
      <xdr:col>11</xdr:col>
      <xdr:colOff>86084</xdr:colOff>
      <xdr:row>31</xdr:row>
      <xdr:rowOff>5715</xdr:rowOff>
    </xdr:to>
    <xdr:sp macro="" textlink="">
      <xdr:nvSpPr>
        <xdr:cNvPr id="10" name="Obdélník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5143859" y="5329532"/>
          <a:ext cx="457200" cy="22925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800">
              <a:solidFill>
                <a:sysClr val="windowText" lastClr="000000"/>
              </a:solidFill>
              <a:latin typeface="+mn-lt"/>
            </a:rPr>
            <a:t>ze ZP</a:t>
          </a:r>
        </a:p>
      </xdr:txBody>
    </xdr:sp>
    <xdr:clientData/>
  </xdr:twoCellAnchor>
  <xdr:twoCellAnchor>
    <xdr:from>
      <xdr:col>5</xdr:col>
      <xdr:colOff>485775</xdr:colOff>
      <xdr:row>29</xdr:row>
      <xdr:rowOff>81915</xdr:rowOff>
    </xdr:from>
    <xdr:to>
      <xdr:col>7</xdr:col>
      <xdr:colOff>17146</xdr:colOff>
      <xdr:row>30</xdr:row>
      <xdr:rowOff>148591</xdr:rowOff>
    </xdr:to>
    <xdr:sp macro="" textlink="">
      <xdr:nvSpPr>
        <xdr:cNvPr id="11" name="Obdélník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3000375" y="5330190"/>
          <a:ext cx="521971" cy="2190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cs-CZ" sz="800">
              <a:solidFill>
                <a:sysClr val="windowText" lastClr="000000"/>
              </a:solidFill>
              <a:latin typeface="+mn-lt"/>
            </a:rPr>
            <a:t>do ZP</a:t>
          </a:r>
        </a:p>
      </xdr:txBody>
    </xdr:sp>
    <xdr:clientData/>
  </xdr:twoCellAnchor>
  <xdr:twoCellAnchor>
    <xdr:from>
      <xdr:col>9</xdr:col>
      <xdr:colOff>280036</xdr:colOff>
      <xdr:row>27</xdr:row>
      <xdr:rowOff>68579</xdr:rowOff>
    </xdr:from>
    <xdr:to>
      <xdr:col>11</xdr:col>
      <xdr:colOff>371476</xdr:colOff>
      <xdr:row>28</xdr:row>
      <xdr:rowOff>106680</xdr:rowOff>
    </xdr:to>
    <xdr:sp macro="" textlink="">
      <xdr:nvSpPr>
        <xdr:cNvPr id="12" name="Obdélník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4912996" y="5135879"/>
          <a:ext cx="1112520" cy="19050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800">
              <a:solidFill>
                <a:sysClr val="windowText" lastClr="000000"/>
              </a:solidFill>
              <a:latin typeface="+mn-lt"/>
            </a:rPr>
            <a:t>Výroba plynu v ČR</a:t>
          </a:r>
        </a:p>
      </xdr:txBody>
    </xdr:sp>
    <xdr:clientData/>
  </xdr:twoCellAnchor>
  <xdr:twoCellAnchor>
    <xdr:from>
      <xdr:col>4</xdr:col>
      <xdr:colOff>64770</xdr:colOff>
      <xdr:row>27</xdr:row>
      <xdr:rowOff>38100</xdr:rowOff>
    </xdr:from>
    <xdr:to>
      <xdr:col>6</xdr:col>
      <xdr:colOff>350520</xdr:colOff>
      <xdr:row>29</xdr:row>
      <xdr:rowOff>1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2145030" y="5105400"/>
          <a:ext cx="1306830" cy="26670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cs-CZ" sz="800">
              <a:solidFill>
                <a:sysClr val="windowText" lastClr="000000"/>
              </a:solidFill>
              <a:latin typeface="+mn-lt"/>
            </a:rPr>
            <a:t>Spotřeba plynu v ČR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62865</xdr:rowOff>
    </xdr:from>
    <xdr:to>
      <xdr:col>15</xdr:col>
      <xdr:colOff>390525</xdr:colOff>
      <xdr:row>61</xdr:row>
      <xdr:rowOff>66674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3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28575</xdr:rowOff>
    </xdr:from>
    <xdr:to>
      <xdr:col>8</xdr:col>
      <xdr:colOff>714376</xdr:colOff>
      <xdr:row>100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AAAD24A-19B7-4E9F-B6B9-020E6511E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124</xdr:row>
      <xdr:rowOff>19050</xdr:rowOff>
    </xdr:from>
    <xdr:to>
      <xdr:col>8</xdr:col>
      <xdr:colOff>695325</xdr:colOff>
      <xdr:row>142</xdr:row>
      <xdr:rowOff>112059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AF4961F-CE7C-4272-8826-63068F485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103</xdr:row>
      <xdr:rowOff>45721</xdr:rowOff>
    </xdr:from>
    <xdr:to>
      <xdr:col>8</xdr:col>
      <xdr:colOff>685800</xdr:colOff>
      <xdr:row>121</xdr:row>
      <xdr:rowOff>93346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5544CB6E-E369-4FE0-B6E2-441B3A701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87</xdr:row>
      <xdr:rowOff>63254</xdr:rowOff>
    </xdr:from>
    <xdr:to>
      <xdr:col>16</xdr:col>
      <xdr:colOff>388621</xdr:colOff>
      <xdr:row>105</xdr:row>
      <xdr:rowOff>57149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EE5D94A-B3E9-4067-B7E5-72DC49A3C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107</xdr:row>
      <xdr:rowOff>95249</xdr:rowOff>
    </xdr:from>
    <xdr:to>
      <xdr:col>16</xdr:col>
      <xdr:colOff>457201</xdr:colOff>
      <xdr:row>125</xdr:row>
      <xdr:rowOff>123824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DDE0D741-E3CE-43CC-9399-9F7A1D49B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</xdr:rowOff>
    </xdr:from>
    <xdr:to>
      <xdr:col>31</xdr:col>
      <xdr:colOff>0</xdr:colOff>
      <xdr:row>43</xdr:row>
      <xdr:rowOff>142875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3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133350</xdr:rowOff>
    </xdr:from>
    <xdr:to>
      <xdr:col>20</xdr:col>
      <xdr:colOff>166779</xdr:colOff>
      <xdr:row>24</xdr:row>
      <xdr:rowOff>2419350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9E59B21-456D-40C8-A625-172233123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2950"/>
          <a:ext cx="6319929" cy="617220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6209</xdr:colOff>
      <xdr:row>56</xdr:row>
      <xdr:rowOff>37991</xdr:rowOff>
    </xdr:from>
    <xdr:to>
      <xdr:col>8</xdr:col>
      <xdr:colOff>22720</xdr:colOff>
      <xdr:row>57</xdr:row>
      <xdr:rowOff>144967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3AD60D3-57E8-4B75-A9B6-74D83D71D7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809" y="9172466"/>
          <a:ext cx="1235711" cy="2689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160384</xdr:rowOff>
    </xdr:from>
    <xdr:to>
      <xdr:col>5</xdr:col>
      <xdr:colOff>433899</xdr:colOff>
      <xdr:row>57</xdr:row>
      <xdr:rowOff>154829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1585D5B-2D84-4C0C-B2E7-7A1B98C85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09072"/>
          <a:ext cx="3469993" cy="9945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66674</xdr:rowOff>
    </xdr:from>
    <xdr:to>
      <xdr:col>8</xdr:col>
      <xdr:colOff>381000</xdr:colOff>
      <xdr:row>35</xdr:row>
      <xdr:rowOff>158115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</xdr:colOff>
      <xdr:row>18</xdr:row>
      <xdr:rowOff>114300</xdr:rowOff>
    </xdr:from>
    <xdr:to>
      <xdr:col>18</xdr:col>
      <xdr:colOff>295275</xdr:colOff>
      <xdr:row>36</xdr:row>
      <xdr:rowOff>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</xdr:colOff>
      <xdr:row>27</xdr:row>
      <xdr:rowOff>76200</xdr:rowOff>
    </xdr:from>
    <xdr:to>
      <xdr:col>7</xdr:col>
      <xdr:colOff>332880</xdr:colOff>
      <xdr:row>41</xdr:row>
      <xdr:rowOff>99060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24766</xdr:colOff>
      <xdr:row>27</xdr:row>
      <xdr:rowOff>28574</xdr:rowOff>
    </xdr:from>
    <xdr:to>
      <xdr:col>16</xdr:col>
      <xdr:colOff>346216</xdr:colOff>
      <xdr:row>41</xdr:row>
      <xdr:rowOff>85725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16</xdr:row>
      <xdr:rowOff>57149</xdr:rowOff>
    </xdr:from>
    <xdr:to>
      <xdr:col>5</xdr:col>
      <xdr:colOff>624524</xdr:colOff>
      <xdr:row>31</xdr:row>
      <xdr:rowOff>133350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16</xdr:row>
      <xdr:rowOff>76200</xdr:rowOff>
    </xdr:from>
    <xdr:to>
      <xdr:col>11</xdr:col>
      <xdr:colOff>576900</xdr:colOff>
      <xdr:row>31</xdr:row>
      <xdr:rowOff>61912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619126</xdr:colOff>
      <xdr:row>17</xdr:row>
      <xdr:rowOff>9525</xdr:rowOff>
    </xdr:from>
    <xdr:to>
      <xdr:col>13</xdr:col>
      <xdr:colOff>470535</xdr:colOff>
      <xdr:row>38</xdr:row>
      <xdr:rowOff>0</xdr:rowOff>
    </xdr:to>
    <xdr:graphicFrame macro="">
      <xdr:nvGraphicFramePr>
        <xdr:cNvPr id="20" name="Graf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66675</xdr:rowOff>
    </xdr:from>
    <xdr:to>
      <xdr:col>6</xdr:col>
      <xdr:colOff>285750</xdr:colOff>
      <xdr:row>38</xdr:row>
      <xdr:rowOff>146685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22860</xdr:rowOff>
    </xdr:from>
    <xdr:to>
      <xdr:col>4</xdr:col>
      <xdr:colOff>838200</xdr:colOff>
      <xdr:row>38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110415</xdr:colOff>
      <xdr:row>17</xdr:row>
      <xdr:rowOff>121919</xdr:rowOff>
    </xdr:from>
    <xdr:to>
      <xdr:col>9</xdr:col>
      <xdr:colOff>904875</xdr:colOff>
      <xdr:row>37</xdr:row>
      <xdr:rowOff>104775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YN/Plyn%20statistika/Plyn%20-%20Mesic/2018/Tarifni_statistika_2011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  <sheetName val="2015"/>
      <sheetName val="2016"/>
      <sheetName val="2017"/>
      <sheetName val="2018"/>
      <sheetName val="TS-tab"/>
      <sheetName val="TS-graf"/>
    </sheetNames>
    <sheetDataSet>
      <sheetData sheetId="0">
        <row r="3">
          <cell r="T3">
            <v>24414754.37145</v>
          </cell>
        </row>
      </sheetData>
      <sheetData sheetId="1">
        <row r="3">
          <cell r="T3">
            <v>24367008.777959999</v>
          </cell>
        </row>
      </sheetData>
      <sheetData sheetId="2">
        <row r="3">
          <cell r="T3">
            <v>23981279.542849999</v>
          </cell>
        </row>
      </sheetData>
      <sheetData sheetId="3">
        <row r="3">
          <cell r="T3">
            <v>23351837.419780001</v>
          </cell>
        </row>
      </sheetData>
      <sheetData sheetId="4">
        <row r="3">
          <cell r="I3">
            <v>23514168.522999998</v>
          </cell>
        </row>
      </sheetData>
      <sheetData sheetId="5">
        <row r="3">
          <cell r="I3">
            <v>24135731.601999998</v>
          </cell>
        </row>
      </sheetData>
      <sheetData sheetId="6">
        <row r="3">
          <cell r="I3">
            <v>24867154.788480002</v>
          </cell>
        </row>
      </sheetData>
      <sheetData sheetId="7"/>
      <sheetData sheetId="8">
        <row r="7">
          <cell r="A7" t="str">
            <v>VO+SO</v>
          </cell>
        </row>
        <row r="8">
          <cell r="A8" t="str">
            <v>zákazníci připojeni přímo k PS</v>
          </cell>
        </row>
        <row r="9">
          <cell r="A9" t="str">
            <v>odběr z dálkovodu</v>
          </cell>
        </row>
        <row r="10">
          <cell r="A10" t="str">
            <v>z místní sítě</v>
          </cell>
        </row>
        <row r="12">
          <cell r="A12" t="str">
            <v>0 - 1,89</v>
          </cell>
        </row>
        <row r="13">
          <cell r="A13" t="str">
            <v>1,89 - 7,56</v>
          </cell>
        </row>
        <row r="14">
          <cell r="A14" t="str">
            <v>7,56 - 15</v>
          </cell>
        </row>
        <row r="15">
          <cell r="A15" t="str">
            <v>15 - 25</v>
          </cell>
        </row>
        <row r="16">
          <cell r="A16" t="str">
            <v>25 - 45</v>
          </cell>
        </row>
        <row r="17">
          <cell r="A17" t="str">
            <v>45 - 63</v>
          </cell>
        </row>
        <row r="18">
          <cell r="A18" t="str">
            <v>63 - 630</v>
          </cell>
        </row>
        <row r="20">
          <cell r="A20" t="str">
            <v>0 - 1,89</v>
          </cell>
        </row>
        <row r="21">
          <cell r="A21" t="str">
            <v>1,89 - 7,56</v>
          </cell>
        </row>
        <row r="22">
          <cell r="A22" t="str">
            <v>7,56 - 15</v>
          </cell>
        </row>
        <row r="23">
          <cell r="A23" t="str">
            <v>15 - 25</v>
          </cell>
        </row>
        <row r="24">
          <cell r="A24" t="str">
            <v>25 - 45</v>
          </cell>
        </row>
        <row r="25">
          <cell r="A25" t="str">
            <v>45 - 63</v>
          </cell>
        </row>
        <row r="26">
          <cell r="A26" t="str">
            <v>63 - 630</v>
          </cell>
        </row>
        <row r="27">
          <cell r="A27" t="str">
            <v>MO+DOM</v>
          </cell>
        </row>
      </sheetData>
      <sheetData sheetId="9">
        <row r="7">
          <cell r="S7">
            <v>2011</v>
          </cell>
        </row>
      </sheetData>
    </sheetDataSet>
  </externalBook>
</externalLink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295EB-3138-4849-9D19-8951DACDD23E}">
  <dimension ref="A1:K50"/>
  <sheetViews>
    <sheetView showGridLines="0" tabSelected="1" showWhiteSpace="0" zoomScaleNormal="100" zoomScaleSheetLayoutView="70" zoomScalePageLayoutView="70" workbookViewId="0">
      <selection activeCell="D1" sqref="D1"/>
    </sheetView>
  </sheetViews>
  <sheetFormatPr defaultColWidth="9.140625" defaultRowHeight="12.75"/>
  <cols>
    <col min="1" max="1" width="41.5703125" style="413" customWidth="1"/>
    <col min="2" max="2" width="50.42578125" style="413" customWidth="1"/>
    <col min="3" max="9" width="9.85546875" style="413" customWidth="1"/>
    <col min="10" max="10" width="10.28515625" style="413" customWidth="1"/>
    <col min="11" max="16384" width="9.140625" style="413"/>
  </cols>
  <sheetData>
    <row r="1" spans="1:11" ht="399.75" customHeight="1">
      <c r="A1" s="1486" t="s">
        <v>406</v>
      </c>
      <c r="B1" s="1487"/>
    </row>
    <row r="2" spans="1:11" ht="400.15" customHeight="1">
      <c r="A2" s="463"/>
      <c r="B2" s="461"/>
      <c r="C2" s="414"/>
      <c r="D2" s="414"/>
      <c r="E2" s="414"/>
      <c r="F2" s="414"/>
      <c r="G2" s="414"/>
      <c r="H2" s="414"/>
      <c r="I2" s="414"/>
      <c r="J2" s="414"/>
      <c r="K2" s="413" t="s">
        <v>0</v>
      </c>
    </row>
    <row r="3" spans="1:11">
      <c r="B3" s="415"/>
      <c r="D3" s="416"/>
      <c r="E3" s="417"/>
      <c r="F3" s="417"/>
      <c r="G3" s="417"/>
      <c r="J3" s="418"/>
    </row>
    <row r="9" spans="1:11">
      <c r="B9" s="419"/>
      <c r="I9" s="420"/>
    </row>
    <row r="10" spans="1:11">
      <c r="B10" s="421"/>
      <c r="C10" s="422"/>
    </row>
    <row r="11" spans="1:11">
      <c r="B11" s="421"/>
      <c r="C11" s="422"/>
    </row>
    <row r="12" spans="1:11">
      <c r="B12" s="421"/>
      <c r="C12" s="422"/>
    </row>
    <row r="13" spans="1:11">
      <c r="A13" s="423"/>
      <c r="B13" s="424"/>
      <c r="C13" s="425"/>
      <c r="D13" s="423"/>
      <c r="E13" s="423"/>
      <c r="F13" s="423"/>
      <c r="G13" s="423"/>
      <c r="H13" s="423"/>
      <c r="I13" s="423"/>
      <c r="J13" s="423"/>
    </row>
    <row r="14" spans="1:11">
      <c r="A14" s="423"/>
      <c r="B14" s="424"/>
      <c r="C14" s="425"/>
      <c r="D14" s="423"/>
      <c r="E14" s="423"/>
      <c r="F14" s="423"/>
      <c r="G14" s="423"/>
      <c r="H14" s="423"/>
      <c r="I14" s="423"/>
      <c r="J14" s="423"/>
    </row>
    <row r="15" spans="1:11">
      <c r="A15" s="423"/>
      <c r="B15" s="424"/>
      <c r="C15" s="425"/>
      <c r="D15" s="423"/>
      <c r="E15" s="423"/>
      <c r="F15" s="423"/>
      <c r="G15" s="423"/>
      <c r="H15" s="423"/>
      <c r="I15" s="423"/>
      <c r="J15" s="423"/>
    </row>
    <row r="16" spans="1:11">
      <c r="A16" s="423"/>
      <c r="B16" s="424"/>
      <c r="C16" s="425"/>
      <c r="D16" s="423"/>
      <c r="E16" s="423"/>
      <c r="F16" s="423"/>
      <c r="G16" s="423"/>
      <c r="H16" s="423"/>
      <c r="I16" s="423"/>
      <c r="J16" s="423"/>
    </row>
    <row r="17" spans="1:10">
      <c r="A17" s="423"/>
      <c r="B17" s="424"/>
      <c r="C17" s="425"/>
      <c r="D17" s="423"/>
      <c r="E17" s="423"/>
      <c r="F17" s="423"/>
      <c r="G17" s="423"/>
      <c r="H17" s="423"/>
      <c r="I17" s="423"/>
      <c r="J17" s="423"/>
    </row>
    <row r="18" spans="1:10">
      <c r="A18" s="423"/>
      <c r="B18" s="424"/>
      <c r="C18" s="425"/>
      <c r="D18" s="423"/>
      <c r="E18" s="423"/>
      <c r="F18" s="423"/>
      <c r="G18" s="423"/>
      <c r="H18" s="423"/>
      <c r="I18" s="423"/>
      <c r="J18" s="423"/>
    </row>
    <row r="19" spans="1:10">
      <c r="A19" s="423"/>
      <c r="B19" s="424"/>
      <c r="C19" s="425"/>
      <c r="D19" s="423"/>
      <c r="E19" s="423"/>
      <c r="F19" s="423"/>
      <c r="G19" s="423"/>
      <c r="H19" s="423"/>
      <c r="I19" s="423"/>
      <c r="J19" s="423"/>
    </row>
    <row r="21" spans="1:10">
      <c r="A21" s="423"/>
      <c r="B21" s="424"/>
      <c r="C21" s="425"/>
      <c r="D21" s="423"/>
      <c r="E21" s="423"/>
      <c r="F21" s="423"/>
      <c r="G21" s="423"/>
      <c r="H21" s="423"/>
      <c r="I21" s="423"/>
      <c r="J21" s="423"/>
    </row>
    <row r="22" spans="1:10">
      <c r="A22" s="423"/>
      <c r="B22" s="424"/>
      <c r="C22" s="425"/>
      <c r="D22" s="423"/>
      <c r="E22" s="423"/>
      <c r="F22" s="423"/>
      <c r="G22" s="423"/>
      <c r="H22" s="423"/>
      <c r="I22" s="423"/>
      <c r="J22" s="423"/>
    </row>
    <row r="23" spans="1:10">
      <c r="A23" s="423"/>
      <c r="B23" s="424"/>
      <c r="C23" s="425"/>
      <c r="D23" s="423"/>
      <c r="E23" s="423"/>
      <c r="F23" s="423"/>
      <c r="G23" s="423"/>
      <c r="H23" s="423"/>
      <c r="I23" s="423"/>
      <c r="J23" s="423"/>
    </row>
    <row r="25" spans="1:10">
      <c r="A25" s="423"/>
      <c r="C25" s="425"/>
      <c r="D25" s="423"/>
      <c r="E25" s="423"/>
      <c r="F25" s="423"/>
      <c r="G25" s="423"/>
      <c r="H25" s="423"/>
      <c r="I25" s="423"/>
      <c r="J25" s="423"/>
    </row>
    <row r="26" spans="1:10">
      <c r="A26" s="423"/>
      <c r="C26" s="425"/>
      <c r="D26" s="423"/>
      <c r="E26" s="423"/>
      <c r="F26" s="423"/>
      <c r="G26" s="423"/>
      <c r="H26" s="423"/>
      <c r="I26" s="423"/>
      <c r="J26" s="423"/>
    </row>
    <row r="27" spans="1:10">
      <c r="A27" s="423"/>
      <c r="C27" s="425"/>
      <c r="D27" s="423"/>
      <c r="E27" s="423"/>
      <c r="F27" s="423"/>
      <c r="G27" s="423"/>
      <c r="H27" s="423"/>
      <c r="I27" s="423"/>
      <c r="J27" s="423"/>
    </row>
    <row r="28" spans="1:10">
      <c r="A28" s="1483"/>
      <c r="B28" s="1483"/>
      <c r="C28" s="1483"/>
      <c r="D28" s="1483"/>
      <c r="E28" s="1483"/>
      <c r="F28" s="1483"/>
      <c r="G28" s="1483"/>
      <c r="H28" s="1483"/>
      <c r="I28" s="1483"/>
      <c r="J28" s="1483"/>
    </row>
    <row r="29" spans="1:10">
      <c r="A29" s="423"/>
      <c r="B29" s="424"/>
      <c r="C29" s="425"/>
      <c r="D29" s="423"/>
      <c r="E29" s="423"/>
      <c r="F29" s="423"/>
      <c r="G29" s="423"/>
      <c r="H29" s="423"/>
      <c r="I29" s="423"/>
      <c r="J29" s="423"/>
    </row>
    <row r="31" spans="1:10">
      <c r="A31" s="423"/>
      <c r="B31" s="424"/>
      <c r="C31" s="425"/>
      <c r="D31" s="423"/>
      <c r="E31" s="423"/>
      <c r="F31" s="423"/>
      <c r="G31" s="423"/>
      <c r="H31" s="423"/>
      <c r="I31" s="423"/>
      <c r="J31" s="423"/>
    </row>
    <row r="32" spans="1:10">
      <c r="A32" s="423"/>
      <c r="B32" s="424"/>
      <c r="C32" s="425"/>
      <c r="D32" s="423"/>
      <c r="E32" s="423"/>
      <c r="F32" s="423"/>
      <c r="G32" s="423"/>
      <c r="H32" s="423"/>
      <c r="I32" s="423"/>
      <c r="J32" s="423"/>
    </row>
    <row r="33" spans="1:10">
      <c r="A33" s="1484"/>
      <c r="B33" s="1484"/>
      <c r="C33" s="1484"/>
      <c r="D33" s="1484"/>
      <c r="E33" s="1484"/>
      <c r="F33" s="1484"/>
      <c r="G33" s="1484"/>
      <c r="H33" s="1484"/>
      <c r="I33" s="1484"/>
      <c r="J33" s="1484"/>
    </row>
    <row r="34" spans="1:10">
      <c r="B34" s="418"/>
      <c r="C34" s="418"/>
      <c r="D34" s="418"/>
      <c r="E34" s="418"/>
      <c r="F34" s="418"/>
      <c r="G34" s="418"/>
      <c r="H34" s="418"/>
      <c r="I34" s="418"/>
      <c r="J34" s="418"/>
    </row>
    <row r="37" spans="1:10">
      <c r="B37" s="421"/>
      <c r="C37" s="422"/>
    </row>
    <row r="39" spans="1:10">
      <c r="B39" s="426"/>
      <c r="C39" s="426"/>
      <c r="D39" s="426"/>
      <c r="E39" s="426"/>
      <c r="F39" s="426"/>
      <c r="G39" s="426"/>
      <c r="H39" s="426"/>
      <c r="I39" s="426"/>
    </row>
    <row r="50" spans="1:10">
      <c r="A50" s="1485"/>
      <c r="B50" s="1485"/>
      <c r="C50" s="1485"/>
      <c r="D50" s="1485"/>
      <c r="E50" s="1485"/>
      <c r="F50" s="1485"/>
      <c r="G50" s="1485"/>
      <c r="H50" s="1485"/>
      <c r="I50" s="1485"/>
      <c r="J50" s="1485"/>
    </row>
  </sheetData>
  <mergeCells count="4">
    <mergeCell ref="A28:J28"/>
    <mergeCell ref="A33:J33"/>
    <mergeCell ref="A50:J50"/>
    <mergeCell ref="A1:B1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AG50"/>
  <sheetViews>
    <sheetView showGridLines="0" topLeftCell="A10" zoomScaleNormal="100" zoomScaleSheetLayoutView="100" workbookViewId="0">
      <selection activeCell="D1" sqref="D1"/>
    </sheetView>
  </sheetViews>
  <sheetFormatPr defaultColWidth="9.140625" defaultRowHeight="12.75"/>
  <cols>
    <col min="1" max="1" width="7.140625" style="51" customWidth="1"/>
    <col min="2" max="2" width="6" style="51" customWidth="1"/>
    <col min="3" max="17" width="8.7109375" style="51" customWidth="1"/>
    <col min="18" max="19" width="9.140625" style="51"/>
    <col min="20" max="22" width="12.7109375" style="51" customWidth="1"/>
    <col min="23" max="16384" width="9.140625" style="51"/>
  </cols>
  <sheetData>
    <row r="1" spans="1:33" s="9" customFormat="1" ht="18">
      <c r="A1" s="1535" t="s">
        <v>129</v>
      </c>
      <c r="B1" s="1535"/>
      <c r="C1" s="1535"/>
      <c r="D1" s="1535"/>
      <c r="E1" s="1535"/>
      <c r="F1" s="1535"/>
      <c r="G1" s="1535"/>
      <c r="H1" s="1535"/>
      <c r="I1" s="1535"/>
      <c r="J1" s="1535"/>
      <c r="K1" s="1535"/>
      <c r="L1" s="1535"/>
      <c r="M1" s="1535"/>
      <c r="N1" s="1535"/>
      <c r="O1" s="1535"/>
      <c r="P1" s="1535"/>
      <c r="Q1" s="1535"/>
    </row>
    <row r="2" spans="1:33" ht="5.0999999999999996" customHeight="1">
      <c r="A2" s="748"/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50"/>
      <c r="Q2" s="748"/>
    </row>
    <row r="3" spans="1:33" ht="36.75" customHeight="1">
      <c r="A3" s="1538" t="s">
        <v>133</v>
      </c>
      <c r="B3" s="1539"/>
      <c r="C3" s="1512" t="s">
        <v>130</v>
      </c>
      <c r="D3" s="1513"/>
      <c r="E3" s="1513"/>
      <c r="F3" s="1513"/>
      <c r="G3" s="1536"/>
      <c r="H3" s="1512" t="s">
        <v>131</v>
      </c>
      <c r="I3" s="1513"/>
      <c r="J3" s="1513"/>
      <c r="K3" s="1513"/>
      <c r="L3" s="1536"/>
      <c r="M3" s="1513" t="s">
        <v>132</v>
      </c>
      <c r="N3" s="1513"/>
      <c r="O3" s="1513"/>
      <c r="P3" s="1513"/>
      <c r="Q3" s="1513"/>
      <c r="T3" s="58"/>
      <c r="U3" s="49"/>
      <c r="V3" s="49"/>
    </row>
    <row r="4" spans="1:33" ht="12" customHeight="1">
      <c r="A4" s="1540"/>
      <c r="B4" s="1541"/>
      <c r="C4" s="1149" t="s">
        <v>134</v>
      </c>
      <c r="D4" s="1150" t="s">
        <v>135</v>
      </c>
      <c r="E4" s="803" t="s">
        <v>136</v>
      </c>
      <c r="F4" s="803" t="s">
        <v>137</v>
      </c>
      <c r="G4" s="1151" t="s">
        <v>152</v>
      </c>
      <c r="H4" s="1149" t="str">
        <f>C4</f>
        <v>Německo</v>
      </c>
      <c r="I4" s="1150" t="str">
        <f>D4</f>
        <v>Slovensko</v>
      </c>
      <c r="J4" s="803" t="str">
        <f>E4</f>
        <v>Polsko</v>
      </c>
      <c r="K4" s="803" t="str">
        <f>F4</f>
        <v>Rakousko</v>
      </c>
      <c r="L4" s="1151" t="str">
        <f>G4</f>
        <v>Celkem</v>
      </c>
      <c r="M4" s="1150" t="str">
        <f>C4</f>
        <v>Německo</v>
      </c>
      <c r="N4" s="1150" t="str">
        <f>D4</f>
        <v>Slovensko</v>
      </c>
      <c r="O4" s="803" t="str">
        <f>E4</f>
        <v>Polsko</v>
      </c>
      <c r="P4" s="803" t="str">
        <f>F4</f>
        <v>Rakousko</v>
      </c>
      <c r="Q4" s="803" t="str">
        <f>G4</f>
        <v>Celkem</v>
      </c>
      <c r="R4" s="65"/>
      <c r="S4" s="66"/>
      <c r="T4" s="67"/>
      <c r="U4" s="67"/>
      <c r="V4" s="49"/>
      <c r="W4" s="50"/>
    </row>
    <row r="5" spans="1:33" ht="12.95" customHeight="1">
      <c r="A5" s="1537" t="s">
        <v>123</v>
      </c>
      <c r="B5" s="939">
        <v>2012</v>
      </c>
      <c r="C5" s="1120">
        <v>21569.867699999995</v>
      </c>
      <c r="D5" s="729">
        <v>18168.370599999998</v>
      </c>
      <c r="E5" s="729">
        <v>0</v>
      </c>
      <c r="F5" s="729">
        <v>0</v>
      </c>
      <c r="G5" s="1207">
        <v>39738.238299999997</v>
      </c>
      <c r="H5" s="1120">
        <v>24407.6957</v>
      </c>
      <c r="I5" s="729">
        <v>7260.0204999999987</v>
      </c>
      <c r="J5" s="729">
        <v>599.99756932540424</v>
      </c>
      <c r="K5" s="729">
        <v>6.7504306745899756</v>
      </c>
      <c r="L5" s="1207">
        <v>32274.464199999995</v>
      </c>
      <c r="M5" s="729">
        <v>-2837.828000000005</v>
      </c>
      <c r="N5" s="729">
        <v>10908.3501</v>
      </c>
      <c r="O5" s="729">
        <v>-599.99756932540424</v>
      </c>
      <c r="P5" s="729">
        <v>-6.7504306745899756</v>
      </c>
      <c r="Q5" s="837">
        <v>7463.7741000000024</v>
      </c>
      <c r="R5" s="46"/>
      <c r="S5" s="47"/>
      <c r="T5" s="48"/>
      <c r="U5" s="48"/>
      <c r="V5" s="49"/>
      <c r="W5" s="50"/>
      <c r="X5" s="50"/>
      <c r="Y5" s="50"/>
      <c r="AA5" s="50"/>
      <c r="AB5" s="50"/>
    </row>
    <row r="6" spans="1:33" ht="12.95" customHeight="1">
      <c r="A6" s="1531"/>
      <c r="B6" s="752">
        <v>2013</v>
      </c>
      <c r="C6" s="1122">
        <v>31484.850992683652</v>
      </c>
      <c r="D6" s="735">
        <v>12063.874336402767</v>
      </c>
      <c r="E6" s="735">
        <v>0</v>
      </c>
      <c r="F6" s="735">
        <v>0</v>
      </c>
      <c r="G6" s="1209">
        <v>43548.725329086417</v>
      </c>
      <c r="H6" s="1122">
        <v>28960.214886600494</v>
      </c>
      <c r="I6" s="735">
        <v>5522.0406468739557</v>
      </c>
      <c r="J6" s="735">
        <v>595.20243089382916</v>
      </c>
      <c r="K6" s="735">
        <v>0</v>
      </c>
      <c r="L6" s="1209">
        <v>35077.457964368274</v>
      </c>
      <c r="M6" s="735">
        <v>2524.6361060831587</v>
      </c>
      <c r="N6" s="735">
        <v>6541.8336895288112</v>
      </c>
      <c r="O6" s="735">
        <v>-595.20243089382916</v>
      </c>
      <c r="P6" s="735">
        <v>0</v>
      </c>
      <c r="Q6" s="832">
        <v>8471.2673647181437</v>
      </c>
      <c r="R6" s="46"/>
      <c r="S6" s="47"/>
      <c r="T6" s="48"/>
      <c r="U6" s="52"/>
      <c r="V6" s="53"/>
      <c r="W6" s="50"/>
      <c r="X6" s="50"/>
      <c r="Y6" s="50"/>
      <c r="AA6" s="50"/>
      <c r="AB6" s="50"/>
    </row>
    <row r="7" spans="1:33" ht="12.95" customHeight="1">
      <c r="A7" s="1531"/>
      <c r="B7" s="939">
        <v>2014</v>
      </c>
      <c r="C7" s="1120">
        <v>36041.816490405341</v>
      </c>
      <c r="D7" s="729">
        <v>498.92663820769997</v>
      </c>
      <c r="E7" s="729">
        <v>0</v>
      </c>
      <c r="F7" s="729">
        <v>0</v>
      </c>
      <c r="G7" s="1207">
        <v>36540.743128613038</v>
      </c>
      <c r="H7" s="1120">
        <v>19445.680430693461</v>
      </c>
      <c r="I7" s="729">
        <v>9425.6564325856016</v>
      </c>
      <c r="J7" s="729">
        <v>420.06924781095051</v>
      </c>
      <c r="K7" s="729">
        <v>0</v>
      </c>
      <c r="L7" s="1207">
        <v>29291.406111090015</v>
      </c>
      <c r="M7" s="729">
        <v>16596.13605971188</v>
      </c>
      <c r="N7" s="729">
        <v>-8926.7297943779013</v>
      </c>
      <c r="O7" s="729">
        <v>-420.06924781095051</v>
      </c>
      <c r="P7" s="729">
        <v>0</v>
      </c>
      <c r="Q7" s="837">
        <v>7249.337017523023</v>
      </c>
      <c r="R7" s="46"/>
      <c r="S7" s="47"/>
      <c r="T7" s="48"/>
      <c r="U7" s="52"/>
      <c r="W7" s="50"/>
      <c r="X7" s="50"/>
      <c r="Y7" s="50"/>
      <c r="AA7" s="50"/>
      <c r="AB7" s="50"/>
    </row>
    <row r="8" spans="1:33" ht="12.95" customHeight="1">
      <c r="A8" s="1531"/>
      <c r="B8" s="752">
        <v>2015</v>
      </c>
      <c r="C8" s="1122">
        <v>35668.352425516699</v>
      </c>
      <c r="D8" s="735">
        <v>13.3220516438</v>
      </c>
      <c r="E8" s="735">
        <v>0</v>
      </c>
      <c r="F8" s="735">
        <v>0</v>
      </c>
      <c r="G8" s="1209">
        <v>35681.674477160501</v>
      </c>
      <c r="H8" s="1122">
        <v>17255.655977554401</v>
      </c>
      <c r="I8" s="735">
        <v>10934.865928601199</v>
      </c>
      <c r="J8" s="735">
        <v>17.349299321276735</v>
      </c>
      <c r="K8" s="735">
        <v>0</v>
      </c>
      <c r="L8" s="1209">
        <v>28207.871205476877</v>
      </c>
      <c r="M8" s="735">
        <v>18412.696447962298</v>
      </c>
      <c r="N8" s="735">
        <v>-10921.543876957399</v>
      </c>
      <c r="O8" s="735">
        <v>-17.349299321276735</v>
      </c>
      <c r="P8" s="735">
        <v>0</v>
      </c>
      <c r="Q8" s="832">
        <v>7473.8032716836242</v>
      </c>
      <c r="R8" s="46"/>
      <c r="S8" s="47"/>
      <c r="T8" s="48"/>
      <c r="U8" s="52"/>
      <c r="W8" s="50"/>
      <c r="X8" s="50"/>
      <c r="Y8" s="50"/>
      <c r="AA8" s="50"/>
      <c r="AB8" s="50"/>
    </row>
    <row r="9" spans="1:33" ht="12.95" customHeight="1">
      <c r="A9" s="1531"/>
      <c r="B9" s="939">
        <v>2016</v>
      </c>
      <c r="C9" s="1120">
        <v>32326.028315238218</v>
      </c>
      <c r="D9" s="729">
        <v>1648.6281678393757</v>
      </c>
      <c r="E9" s="729">
        <v>0</v>
      </c>
      <c r="F9" s="729">
        <v>0</v>
      </c>
      <c r="G9" s="1207">
        <v>33974.656483077597</v>
      </c>
      <c r="H9" s="1120">
        <v>23167.632847425382</v>
      </c>
      <c r="I9" s="729">
        <v>2677.8833210831585</v>
      </c>
      <c r="J9" s="729">
        <v>6.0604394373939252</v>
      </c>
      <c r="K9" s="729">
        <v>0</v>
      </c>
      <c r="L9" s="1207">
        <v>25851.576607945935</v>
      </c>
      <c r="M9" s="729">
        <v>9158.3954678128357</v>
      </c>
      <c r="N9" s="729">
        <v>-1029.2551532437828</v>
      </c>
      <c r="O9" s="729">
        <v>-6.0604394373939252</v>
      </c>
      <c r="P9" s="729">
        <v>0</v>
      </c>
      <c r="Q9" s="837">
        <v>8123.0798751316615</v>
      </c>
      <c r="R9" s="46"/>
      <c r="S9" s="47"/>
      <c r="T9" s="48"/>
      <c r="U9" s="48"/>
      <c r="V9" s="54"/>
      <c r="W9" s="50"/>
      <c r="X9" s="50"/>
      <c r="Y9" s="50"/>
      <c r="AA9" s="50"/>
      <c r="AB9" s="50"/>
    </row>
    <row r="10" spans="1:33" ht="12.95" customHeight="1">
      <c r="A10" s="1531"/>
      <c r="B10" s="752">
        <v>2017</v>
      </c>
      <c r="C10" s="1122">
        <v>34749.522928376326</v>
      </c>
      <c r="D10" s="735">
        <v>259.66897457537715</v>
      </c>
      <c r="E10" s="735">
        <v>0</v>
      </c>
      <c r="F10" s="735">
        <v>0</v>
      </c>
      <c r="G10" s="1209">
        <v>35009.191902951701</v>
      </c>
      <c r="H10" s="1122">
        <v>22628.825565408137</v>
      </c>
      <c r="I10" s="735">
        <v>3372.3352705981647</v>
      </c>
      <c r="J10" s="735">
        <v>118.0526715530339</v>
      </c>
      <c r="K10" s="735">
        <v>0.90380112489671616</v>
      </c>
      <c r="L10" s="1209">
        <v>26120.117308684228</v>
      </c>
      <c r="M10" s="735">
        <v>12120.697362968189</v>
      </c>
      <c r="N10" s="735">
        <v>-3112.6662960227877</v>
      </c>
      <c r="O10" s="735">
        <v>-118.0526715530339</v>
      </c>
      <c r="P10" s="735">
        <v>-0.90380112489671616</v>
      </c>
      <c r="Q10" s="832">
        <v>8889.074594267473</v>
      </c>
      <c r="R10" s="46"/>
      <c r="S10" s="47"/>
      <c r="T10" s="48"/>
      <c r="U10" s="52"/>
      <c r="W10" s="50"/>
      <c r="X10" s="50"/>
      <c r="Y10" s="50"/>
      <c r="AA10" s="50"/>
      <c r="AB10" s="50"/>
    </row>
    <row r="11" spans="1:33" ht="12.95" customHeight="1">
      <c r="A11" s="1531"/>
      <c r="B11" s="939">
        <v>2018</v>
      </c>
      <c r="C11" s="1120">
        <v>38428.361870454697</v>
      </c>
      <c r="D11" s="729">
        <v>1341.40355839224</v>
      </c>
      <c r="E11" s="729">
        <v>0</v>
      </c>
      <c r="F11" s="729">
        <v>0</v>
      </c>
      <c r="G11" s="1207">
        <v>39769.765428846935</v>
      </c>
      <c r="H11" s="1120">
        <v>27888.889671508878</v>
      </c>
      <c r="I11" s="729">
        <v>3504.9724200865076</v>
      </c>
      <c r="J11" s="729">
        <v>366.61712195014911</v>
      </c>
      <c r="K11" s="729">
        <v>1.295345231527778</v>
      </c>
      <c r="L11" s="1207">
        <v>31761.774558777062</v>
      </c>
      <c r="M11" s="729">
        <v>10539.472198945819</v>
      </c>
      <c r="N11" s="729">
        <v>-2163.5688616942675</v>
      </c>
      <c r="O11" s="729">
        <v>-366.61712195014911</v>
      </c>
      <c r="P11" s="729">
        <v>-1.295345231527778</v>
      </c>
      <c r="Q11" s="837">
        <v>8007.9908700698725</v>
      </c>
      <c r="R11" s="46"/>
      <c r="S11" s="47"/>
      <c r="T11" s="48"/>
      <c r="U11" s="52"/>
      <c r="W11" s="50"/>
      <c r="X11" s="50"/>
      <c r="Y11" s="50"/>
      <c r="AA11" s="50"/>
      <c r="AB11" s="50"/>
    </row>
    <row r="12" spans="1:33" ht="12.95" customHeight="1">
      <c r="A12" s="1531"/>
      <c r="B12" s="752">
        <v>2019</v>
      </c>
      <c r="C12" s="1122">
        <v>34582.645301719502</v>
      </c>
      <c r="D12" s="735">
        <v>1544.4914769490499</v>
      </c>
      <c r="E12" s="735">
        <v>0</v>
      </c>
      <c r="F12" s="735">
        <v>0</v>
      </c>
      <c r="G12" s="1209">
        <v>36127.136778668551</v>
      </c>
      <c r="H12" s="1122">
        <v>21639.0589693006</v>
      </c>
      <c r="I12" s="735">
        <v>4514.3007740475196</v>
      </c>
      <c r="J12" s="735">
        <v>439.69134445561298</v>
      </c>
      <c r="K12" s="735">
        <v>0.89223144585704395</v>
      </c>
      <c r="L12" s="1209">
        <v>26593.943319249589</v>
      </c>
      <c r="M12" s="735">
        <v>12943.586332418901</v>
      </c>
      <c r="N12" s="735">
        <v>-2969.8092970984699</v>
      </c>
      <c r="O12" s="735">
        <v>-439.69134445561298</v>
      </c>
      <c r="P12" s="735">
        <v>-0.89223144585704395</v>
      </c>
      <c r="Q12" s="832">
        <v>9533.1934594189624</v>
      </c>
      <c r="R12" s="46"/>
      <c r="S12" s="47"/>
      <c r="T12" s="48"/>
      <c r="U12" s="52"/>
      <c r="W12" s="50"/>
      <c r="X12" s="50"/>
      <c r="Y12" s="50"/>
      <c r="AA12" s="50"/>
      <c r="AB12" s="50"/>
    </row>
    <row r="13" spans="1:33" ht="12.95" customHeight="1">
      <c r="A13" s="1531"/>
      <c r="B13" s="939">
        <v>2020</v>
      </c>
      <c r="C13" s="1120">
        <v>43459.075476657235</v>
      </c>
      <c r="D13" s="729">
        <v>22.495271653127972</v>
      </c>
      <c r="E13" s="729">
        <v>0</v>
      </c>
      <c r="F13" s="729">
        <v>0</v>
      </c>
      <c r="G13" s="1207">
        <v>43481.570748310362</v>
      </c>
      <c r="H13" s="1120">
        <v>21512.656190526432</v>
      </c>
      <c r="I13" s="729">
        <v>14040.645148222386</v>
      </c>
      <c r="J13" s="729">
        <v>338.30203133648109</v>
      </c>
      <c r="K13" s="729">
        <v>0</v>
      </c>
      <c r="L13" s="1207">
        <v>35891.6033700853</v>
      </c>
      <c r="M13" s="729">
        <v>21946.419286130804</v>
      </c>
      <c r="N13" s="729">
        <v>-14018.149876569258</v>
      </c>
      <c r="O13" s="729">
        <v>-338.30203133648109</v>
      </c>
      <c r="P13" s="729">
        <v>0</v>
      </c>
      <c r="Q13" s="837">
        <v>7589.9673782250611</v>
      </c>
      <c r="R13" s="46"/>
      <c r="S13" s="47"/>
      <c r="T13" s="48"/>
      <c r="U13" s="400"/>
      <c r="W13" s="50"/>
      <c r="X13" s="50"/>
      <c r="Y13" s="50"/>
      <c r="AA13" s="50"/>
      <c r="AB13" s="50"/>
    </row>
    <row r="14" spans="1:33" ht="12.95" customHeight="1">
      <c r="A14" s="1532"/>
      <c r="B14" s="752">
        <v>2021</v>
      </c>
      <c r="C14" s="1122">
        <v>45604.8596989867</v>
      </c>
      <c r="D14" s="735">
        <v>47.399625487920702</v>
      </c>
      <c r="E14" s="735">
        <v>0</v>
      </c>
      <c r="F14" s="735">
        <v>0</v>
      </c>
      <c r="G14" s="1209">
        <f>SUM(C14:F14)</f>
        <v>45652.259324474624</v>
      </c>
      <c r="H14" s="1122">
        <v>24926.487651651001</v>
      </c>
      <c r="I14" s="735">
        <v>11593.930463129</v>
      </c>
      <c r="J14" s="735">
        <v>412.94421748363197</v>
      </c>
      <c r="K14" s="735">
        <v>0</v>
      </c>
      <c r="L14" s="1209">
        <f t="shared" ref="L14" si="0">SUM(H14:K14)</f>
        <v>36933.362332263627</v>
      </c>
      <c r="M14" s="735">
        <f>C14-H14</f>
        <v>20678.372047335699</v>
      </c>
      <c r="N14" s="735">
        <f t="shared" ref="N14" si="1">D14-I14</f>
        <v>-11546.530837641079</v>
      </c>
      <c r="O14" s="735">
        <f t="shared" ref="O14" si="2">E14-J14</f>
        <v>-412.94421748363197</v>
      </c>
      <c r="P14" s="735">
        <f t="shared" ref="P14" si="3">F14-K14</f>
        <v>0</v>
      </c>
      <c r="Q14" s="832">
        <f t="shared" ref="Q14" si="4">G14-L14</f>
        <v>8718.8969922109973</v>
      </c>
      <c r="R14" s="46"/>
      <c r="S14" s="47"/>
      <c r="T14" s="48"/>
      <c r="U14" s="400"/>
      <c r="W14" s="50"/>
      <c r="X14" s="50"/>
      <c r="Y14" s="50"/>
      <c r="AA14" s="50"/>
      <c r="AB14" s="50"/>
    </row>
    <row r="15" spans="1:33" ht="12.95" customHeight="1">
      <c r="A15" s="1531" t="s">
        <v>124</v>
      </c>
      <c r="B15" s="939">
        <v>2012</v>
      </c>
      <c r="C15" s="1120">
        <v>227495.37578900007</v>
      </c>
      <c r="D15" s="729">
        <v>193223.35860000001</v>
      </c>
      <c r="E15" s="729">
        <v>0</v>
      </c>
      <c r="F15" s="729">
        <v>0</v>
      </c>
      <c r="G15" s="1207">
        <v>420718.73438900011</v>
      </c>
      <c r="H15" s="1120">
        <v>258212.24038599999</v>
      </c>
      <c r="I15" s="729">
        <v>77223.778299999976</v>
      </c>
      <c r="J15" s="729">
        <v>6367.0278140500368</v>
      </c>
      <c r="K15" s="729">
        <v>71.751785949999984</v>
      </c>
      <c r="L15" s="1207">
        <v>341874.79828599998</v>
      </c>
      <c r="M15" s="729">
        <v>-30716.86459699992</v>
      </c>
      <c r="N15" s="729">
        <v>115999.58030000003</v>
      </c>
      <c r="O15" s="729">
        <v>-6367.0278140500368</v>
      </c>
      <c r="P15" s="729">
        <v>-71.751785949999984</v>
      </c>
      <c r="Q15" s="837">
        <v>78843.936103000131</v>
      </c>
      <c r="R15" s="50"/>
      <c r="S15" s="55"/>
      <c r="T15" s="52"/>
      <c r="U15" s="52"/>
      <c r="W15" s="50"/>
      <c r="X15" s="50"/>
      <c r="Y15" s="50"/>
      <c r="AA15" s="50"/>
      <c r="AB15" s="50"/>
    </row>
    <row r="16" spans="1:33" ht="12.95" customHeight="1">
      <c r="A16" s="1531"/>
      <c r="B16" s="1138">
        <v>2013</v>
      </c>
      <c r="C16" s="1121">
        <v>333485.91122352006</v>
      </c>
      <c r="D16" s="1060">
        <v>128681.11338</v>
      </c>
      <c r="E16" s="1060">
        <v>0</v>
      </c>
      <c r="F16" s="1060">
        <v>0</v>
      </c>
      <c r="G16" s="1330">
        <v>462167.02460352005</v>
      </c>
      <c r="H16" s="1121">
        <v>307072.74095675995</v>
      </c>
      <c r="I16" s="1060">
        <v>58697.150022000009</v>
      </c>
      <c r="J16" s="1060">
        <v>6323.3629389999996</v>
      </c>
      <c r="K16" s="1060">
        <v>0</v>
      </c>
      <c r="L16" s="1330">
        <v>372093.25391775998</v>
      </c>
      <c r="M16" s="732">
        <v>26413.170266760106</v>
      </c>
      <c r="N16" s="732">
        <v>69983.963357999979</v>
      </c>
      <c r="O16" s="732">
        <v>-6323.3629389999996</v>
      </c>
      <c r="P16" s="732">
        <v>0</v>
      </c>
      <c r="Q16" s="1331">
        <v>90073.770685760072</v>
      </c>
      <c r="R16" s="50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</row>
    <row r="17" spans="1:33" ht="12.95" customHeight="1">
      <c r="A17" s="1531"/>
      <c r="B17" s="939">
        <v>2014</v>
      </c>
      <c r="C17" s="1120">
        <v>383074.957698418</v>
      </c>
      <c r="D17" s="729">
        <v>5347.3403410000001</v>
      </c>
      <c r="E17" s="729">
        <v>0</v>
      </c>
      <c r="F17" s="729">
        <v>0</v>
      </c>
      <c r="G17" s="1207">
        <v>388422.298039418</v>
      </c>
      <c r="H17" s="1120">
        <v>206786.75372355743</v>
      </c>
      <c r="I17" s="729">
        <v>100241.170025</v>
      </c>
      <c r="J17" s="729">
        <v>4473.4951590000001</v>
      </c>
      <c r="K17" s="729">
        <v>0</v>
      </c>
      <c r="L17" s="1207">
        <v>311501.41890755744</v>
      </c>
      <c r="M17" s="729">
        <v>176288.20397486057</v>
      </c>
      <c r="N17" s="729">
        <v>-94893.829683999997</v>
      </c>
      <c r="O17" s="729">
        <v>-4473.4951590000001</v>
      </c>
      <c r="P17" s="729">
        <v>0</v>
      </c>
      <c r="Q17" s="837">
        <v>76920.879131860565</v>
      </c>
      <c r="R17" s="50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</row>
    <row r="18" spans="1:33" ht="12.95" customHeight="1">
      <c r="A18" s="1531"/>
      <c r="B18" s="1138">
        <v>2015</v>
      </c>
      <c r="C18" s="1121">
        <v>380205.672466841</v>
      </c>
      <c r="D18" s="1060">
        <v>142.77963600000001</v>
      </c>
      <c r="E18" s="1060">
        <v>0</v>
      </c>
      <c r="F18" s="1060">
        <v>0</v>
      </c>
      <c r="G18" s="1330">
        <v>380348.45210284099</v>
      </c>
      <c r="H18" s="1121">
        <v>183958.62521426199</v>
      </c>
      <c r="I18" s="1060">
        <v>116549.43690400003</v>
      </c>
      <c r="J18" s="1060">
        <v>184.7908767577</v>
      </c>
      <c r="K18" s="1060">
        <v>0</v>
      </c>
      <c r="L18" s="1330">
        <v>300692.85299501976</v>
      </c>
      <c r="M18" s="732">
        <v>196247.04725257901</v>
      </c>
      <c r="N18" s="732">
        <v>-116406.65726800002</v>
      </c>
      <c r="O18" s="732">
        <v>-184.7908767577</v>
      </c>
      <c r="P18" s="732">
        <v>0</v>
      </c>
      <c r="Q18" s="1331">
        <v>79655.599107821239</v>
      </c>
      <c r="R18" s="50"/>
      <c r="S18" s="55"/>
      <c r="T18" s="52"/>
      <c r="U18" s="52"/>
      <c r="W18" s="50"/>
      <c r="X18" s="50"/>
      <c r="Y18" s="50"/>
      <c r="AA18" s="50"/>
      <c r="AB18" s="50"/>
    </row>
    <row r="19" spans="1:33" ht="12.95" customHeight="1">
      <c r="A19" s="1531"/>
      <c r="B19" s="939">
        <v>2016</v>
      </c>
      <c r="C19" s="1120">
        <v>345084.13298159896</v>
      </c>
      <c r="D19" s="729">
        <v>17761.093175000002</v>
      </c>
      <c r="E19" s="729">
        <v>0</v>
      </c>
      <c r="F19" s="729">
        <v>0</v>
      </c>
      <c r="G19" s="1207">
        <v>362845.22615659895</v>
      </c>
      <c r="H19" s="1120">
        <v>247381.95951013101</v>
      </c>
      <c r="I19" s="729">
        <v>28622.900220999996</v>
      </c>
      <c r="J19" s="729">
        <v>64.72315901799999</v>
      </c>
      <c r="K19" s="729">
        <v>0</v>
      </c>
      <c r="L19" s="1207">
        <v>276069.58289014897</v>
      </c>
      <c r="M19" s="729">
        <v>97702.173471467948</v>
      </c>
      <c r="N19" s="729">
        <v>-10861.807045999994</v>
      </c>
      <c r="O19" s="729">
        <v>-64.72315901799999</v>
      </c>
      <c r="P19" s="729">
        <v>0</v>
      </c>
      <c r="Q19" s="837">
        <v>86775.643266449973</v>
      </c>
      <c r="R19" s="50"/>
      <c r="S19" s="55"/>
      <c r="T19" s="52"/>
      <c r="U19" s="52"/>
      <c r="W19" s="50"/>
      <c r="X19" s="50"/>
      <c r="Y19" s="50"/>
      <c r="AA19" s="50"/>
      <c r="AB19" s="50"/>
    </row>
    <row r="20" spans="1:33" ht="12.95" customHeight="1">
      <c r="A20" s="1531"/>
      <c r="B20" s="1138">
        <v>2017</v>
      </c>
      <c r="C20" s="1121">
        <v>370577.74661375803</v>
      </c>
      <c r="D20" s="1060">
        <v>2795.7115650000005</v>
      </c>
      <c r="E20" s="1060">
        <v>0</v>
      </c>
      <c r="F20" s="1060">
        <v>0</v>
      </c>
      <c r="G20" s="1330">
        <v>373373.45817875804</v>
      </c>
      <c r="H20" s="1121">
        <v>241347.98305264002</v>
      </c>
      <c r="I20" s="1060">
        <v>35974.747859999996</v>
      </c>
      <c r="J20" s="1060">
        <v>1259.1845906532001</v>
      </c>
      <c r="K20" s="1060">
        <v>9.6308729999999994</v>
      </c>
      <c r="L20" s="1330">
        <v>278591.54637629323</v>
      </c>
      <c r="M20" s="732">
        <v>129229.76356111802</v>
      </c>
      <c r="N20" s="732">
        <v>-33179.036294999998</v>
      </c>
      <c r="O20" s="732">
        <v>-1259.1845906532001</v>
      </c>
      <c r="P20" s="732">
        <v>-9.6308729999999994</v>
      </c>
      <c r="Q20" s="1331">
        <v>94781.911802464805</v>
      </c>
      <c r="R20" s="50"/>
      <c r="S20" s="55"/>
      <c r="T20" s="52"/>
      <c r="U20" s="52"/>
      <c r="W20" s="50"/>
      <c r="X20" s="50"/>
      <c r="Y20" s="50"/>
      <c r="AA20" s="50"/>
      <c r="AB20" s="50"/>
    </row>
    <row r="21" spans="1:33" ht="12.95" customHeight="1">
      <c r="A21" s="1531"/>
      <c r="B21" s="939">
        <v>2018</v>
      </c>
      <c r="C21" s="1120">
        <v>409678.86491084693</v>
      </c>
      <c r="D21" s="729">
        <v>14427.859786215999</v>
      </c>
      <c r="E21" s="729">
        <v>0</v>
      </c>
      <c r="F21" s="729">
        <v>0</v>
      </c>
      <c r="G21" s="1207">
        <v>424106.72469706292</v>
      </c>
      <c r="H21" s="1120">
        <v>297451.66460709908</v>
      </c>
      <c r="I21" s="729">
        <v>37395.978864842997</v>
      </c>
      <c r="J21" s="729">
        <v>3913.6852860161002</v>
      </c>
      <c r="K21" s="729">
        <v>13.825455</v>
      </c>
      <c r="L21" s="1207">
        <v>338775.15421295812</v>
      </c>
      <c r="M21" s="729">
        <v>112227.20030374784</v>
      </c>
      <c r="N21" s="729">
        <v>-22968.119078626998</v>
      </c>
      <c r="O21" s="729">
        <v>-3913.6852860161002</v>
      </c>
      <c r="P21" s="729">
        <v>-13.825455</v>
      </c>
      <c r="Q21" s="837">
        <v>85331.570484104799</v>
      </c>
      <c r="R21" s="50"/>
      <c r="S21" s="55"/>
      <c r="T21" s="52"/>
      <c r="U21" s="52"/>
      <c r="W21" s="50"/>
      <c r="X21" s="50"/>
      <c r="Y21" s="50"/>
      <c r="AA21" s="50"/>
      <c r="AB21" s="50"/>
    </row>
    <row r="22" spans="1:33" ht="12.95" customHeight="1">
      <c r="A22" s="1531"/>
      <c r="B22" s="1138">
        <v>2019</v>
      </c>
      <c r="C22" s="1121">
        <v>368764.36114161002</v>
      </c>
      <c r="D22" s="1060">
        <v>16613.488310531</v>
      </c>
      <c r="E22" s="1060">
        <v>0</v>
      </c>
      <c r="F22" s="1060">
        <v>0</v>
      </c>
      <c r="G22" s="1330">
        <v>385377.84945214103</v>
      </c>
      <c r="H22" s="1121">
        <v>230951.282626</v>
      </c>
      <c r="I22" s="1060">
        <v>48194.385816000002</v>
      </c>
      <c r="J22" s="1060">
        <v>4701.4565110372996</v>
      </c>
      <c r="K22" s="1060">
        <v>9.5050070000000009</v>
      </c>
      <c r="L22" s="1330">
        <v>283856.6299600373</v>
      </c>
      <c r="M22" s="732">
        <v>137813.07851561002</v>
      </c>
      <c r="N22" s="732">
        <v>-31580.897505469002</v>
      </c>
      <c r="O22" s="732">
        <v>-4701.4565110372996</v>
      </c>
      <c r="P22" s="732">
        <v>-9.5050070000000009</v>
      </c>
      <c r="Q22" s="1331">
        <v>101521.21949210373</v>
      </c>
      <c r="R22" s="50"/>
      <c r="S22" s="55"/>
      <c r="T22" s="52"/>
      <c r="U22" s="52"/>
      <c r="W22" s="50"/>
      <c r="X22" s="50"/>
      <c r="Y22" s="50"/>
      <c r="AA22" s="50"/>
      <c r="AB22" s="50"/>
    </row>
    <row r="23" spans="1:33" ht="12.95" customHeight="1">
      <c r="A23" s="1531"/>
      <c r="B23" s="939">
        <v>2020</v>
      </c>
      <c r="C23" s="1120">
        <v>464042.15529333608</v>
      </c>
      <c r="D23" s="729">
        <v>241.44403684000002</v>
      </c>
      <c r="E23" s="729">
        <v>0</v>
      </c>
      <c r="F23" s="729">
        <v>0</v>
      </c>
      <c r="G23" s="1207">
        <v>464283.59933017608</v>
      </c>
      <c r="H23" s="1120">
        <v>229740.47867099996</v>
      </c>
      <c r="I23" s="729">
        <v>150038.41832923502</v>
      </c>
      <c r="J23" s="729">
        <v>3609.3058994405001</v>
      </c>
      <c r="K23" s="729">
        <v>0</v>
      </c>
      <c r="L23" s="1207">
        <v>383388.20289967547</v>
      </c>
      <c r="M23" s="729">
        <v>234301.67662233612</v>
      </c>
      <c r="N23" s="729">
        <v>-149796.97429239503</v>
      </c>
      <c r="O23" s="729">
        <v>-3609.3058994405001</v>
      </c>
      <c r="P23" s="729">
        <v>0</v>
      </c>
      <c r="Q23" s="837">
        <v>80895.396430500608</v>
      </c>
      <c r="R23" s="50"/>
      <c r="S23" s="55"/>
      <c r="T23" s="52"/>
      <c r="U23" s="52"/>
      <c r="W23" s="50"/>
      <c r="X23" s="50"/>
      <c r="Y23" s="50"/>
      <c r="AA23" s="50"/>
      <c r="AB23" s="50"/>
    </row>
    <row r="24" spans="1:33" ht="12.95" customHeight="1">
      <c r="A24" s="1532"/>
      <c r="B24" s="752">
        <v>2021</v>
      </c>
      <c r="C24" s="1122">
        <v>486482.972359329</v>
      </c>
      <c r="D24" s="735">
        <v>509.25497647499998</v>
      </c>
      <c r="E24" s="735">
        <v>0</v>
      </c>
      <c r="F24" s="735">
        <v>0</v>
      </c>
      <c r="G24" s="1209">
        <f t="shared" ref="G24" si="5">SUM(C24:F24)</f>
        <v>486992.22733580397</v>
      </c>
      <c r="H24" s="1122">
        <v>265993.14215159399</v>
      </c>
      <c r="I24" s="735">
        <v>123773.940104921</v>
      </c>
      <c r="J24" s="735">
        <v>4404.8011450067997</v>
      </c>
      <c r="K24" s="735">
        <v>0</v>
      </c>
      <c r="L24" s="1209">
        <f t="shared" ref="L24" si="6">SUM(H24:K24)</f>
        <v>394171.88340152177</v>
      </c>
      <c r="M24" s="735">
        <f t="shared" ref="M24" si="7">C24-H24</f>
        <v>220489.83020773501</v>
      </c>
      <c r="N24" s="735">
        <f t="shared" ref="N24" si="8">D24-I24</f>
        <v>-123264.685128446</v>
      </c>
      <c r="O24" s="735">
        <f t="shared" ref="O24" si="9">E24-J24</f>
        <v>-4404.8011450067997</v>
      </c>
      <c r="P24" s="735">
        <f t="shared" ref="P24" si="10">F24-K24</f>
        <v>0</v>
      </c>
      <c r="Q24" s="832">
        <f t="shared" ref="Q24" si="11">G24-L24</f>
        <v>92820.343934282195</v>
      </c>
      <c r="R24" s="50"/>
      <c r="S24" s="55"/>
      <c r="T24" s="52"/>
      <c r="U24" s="52"/>
      <c r="W24" s="50"/>
      <c r="X24" s="50"/>
      <c r="Y24" s="50"/>
      <c r="AA24" s="50"/>
      <c r="AB24" s="50"/>
    </row>
    <row r="25" spans="1:33" ht="12.95" customHeight="1">
      <c r="A25" s="641"/>
      <c r="B25" s="642"/>
      <c r="C25" s="643"/>
      <c r="D25" s="643"/>
      <c r="E25" s="643"/>
      <c r="F25" s="643"/>
      <c r="G25" s="643"/>
      <c r="H25" s="644"/>
      <c r="I25" s="644"/>
      <c r="J25" s="644"/>
      <c r="K25" s="643"/>
      <c r="L25" s="643"/>
      <c r="M25" s="643"/>
      <c r="N25" s="643"/>
      <c r="O25" s="643"/>
      <c r="P25" s="643"/>
      <c r="Q25" s="643"/>
      <c r="R25" s="50"/>
      <c r="S25" s="55"/>
      <c r="T25" s="52"/>
      <c r="U25" s="52"/>
      <c r="W25" s="50"/>
      <c r="X25" s="50"/>
      <c r="Y25" s="50"/>
      <c r="AA25" s="50"/>
      <c r="AB25" s="50"/>
    </row>
    <row r="26" spans="1:33" s="640" customFormat="1" ht="14.1" customHeight="1">
      <c r="A26" s="1534" t="s">
        <v>471</v>
      </c>
      <c r="B26" s="1534"/>
      <c r="C26" s="1534"/>
      <c r="D26" s="1534"/>
      <c r="E26" s="1534"/>
      <c r="F26" s="1534"/>
      <c r="G26" s="1534"/>
      <c r="H26" s="1534"/>
      <c r="I26" s="1534"/>
      <c r="J26" s="1533" t="s">
        <v>472</v>
      </c>
      <c r="K26" s="1533"/>
      <c r="L26" s="1533"/>
      <c r="M26" s="1533"/>
      <c r="N26" s="1533"/>
      <c r="O26" s="1533"/>
      <c r="P26" s="1533"/>
      <c r="Q26" s="1533"/>
      <c r="R26" s="639"/>
    </row>
    <row r="27" spans="1:33" s="640" customFormat="1" ht="14.1" customHeight="1">
      <c r="A27" s="1534"/>
      <c r="B27" s="1534"/>
      <c r="C27" s="1534"/>
      <c r="D27" s="1534"/>
      <c r="E27" s="1534"/>
      <c r="F27" s="1534"/>
      <c r="G27" s="1534"/>
      <c r="H27" s="1534"/>
      <c r="I27" s="1534"/>
      <c r="J27" s="1533"/>
      <c r="K27" s="1533"/>
      <c r="L27" s="1533"/>
      <c r="M27" s="1533"/>
      <c r="N27" s="1533"/>
      <c r="O27" s="1533"/>
      <c r="P27" s="1533"/>
      <c r="Q27" s="1533"/>
      <c r="R27" s="639"/>
    </row>
    <row r="28" spans="1:33" ht="9.9499999999999993" customHeight="1">
      <c r="B28" s="56"/>
      <c r="C28" s="60"/>
      <c r="D28" s="60"/>
      <c r="E28" s="57"/>
      <c r="F28" s="57"/>
      <c r="G28" s="58"/>
      <c r="H28" s="58"/>
      <c r="I28" s="599"/>
      <c r="J28" s="58"/>
      <c r="K28" s="34"/>
      <c r="L28" s="61" t="str">
        <f>H4</f>
        <v>Německo</v>
      </c>
      <c r="M28" s="61" t="str">
        <f t="shared" ref="M28:O28" si="12">I4</f>
        <v>Slovensko</v>
      </c>
      <c r="N28" s="61" t="str">
        <f t="shared" si="12"/>
        <v>Polsko</v>
      </c>
      <c r="O28" s="61" t="str">
        <f t="shared" si="12"/>
        <v>Rakousko</v>
      </c>
      <c r="R28" s="59"/>
    </row>
    <row r="29" spans="1:33" ht="9.9499999999999993" customHeight="1">
      <c r="B29" s="56"/>
      <c r="C29" s="60"/>
      <c r="D29" s="60"/>
      <c r="E29" s="57"/>
      <c r="F29" s="57"/>
      <c r="G29" s="58"/>
      <c r="H29" s="58"/>
      <c r="I29" s="599"/>
      <c r="J29" s="58"/>
      <c r="K29" s="34">
        <f>B5</f>
        <v>2012</v>
      </c>
      <c r="L29" s="62">
        <f>H5</f>
        <v>24407.6957</v>
      </c>
      <c r="M29" s="62">
        <f t="shared" ref="M29:O29" si="13">I5</f>
        <v>7260.0204999999987</v>
      </c>
      <c r="N29" s="62">
        <f t="shared" si="13"/>
        <v>599.99756932540424</v>
      </c>
      <c r="O29" s="62">
        <f t="shared" si="13"/>
        <v>6.7504306745899756</v>
      </c>
      <c r="R29" s="59"/>
      <c r="X29" s="50"/>
    </row>
    <row r="30" spans="1:33" ht="9.9499999999999993" customHeight="1">
      <c r="B30" s="56"/>
      <c r="C30" s="60"/>
      <c r="D30" s="60"/>
      <c r="E30" s="57"/>
      <c r="F30" s="57"/>
      <c r="G30" s="58"/>
      <c r="H30" s="58"/>
      <c r="I30" s="599"/>
      <c r="J30" s="58"/>
      <c r="K30" s="34">
        <f t="shared" ref="K30:K38" si="14">B6</f>
        <v>2013</v>
      </c>
      <c r="L30" s="62">
        <f t="shared" ref="L30:L38" si="15">H6</f>
        <v>28960.214886600494</v>
      </c>
      <c r="M30" s="62">
        <f t="shared" ref="M30:M38" si="16">I6</f>
        <v>5522.0406468739557</v>
      </c>
      <c r="N30" s="62">
        <f t="shared" ref="N30:N38" si="17">J6</f>
        <v>595.20243089382916</v>
      </c>
      <c r="O30" s="62">
        <f t="shared" ref="O30:O38" si="18">K6</f>
        <v>0</v>
      </c>
      <c r="R30" s="59"/>
    </row>
    <row r="31" spans="1:33" ht="9.9499999999999993" customHeight="1">
      <c r="B31" s="56"/>
      <c r="C31" s="60"/>
      <c r="D31" s="60"/>
      <c r="E31" s="57"/>
      <c r="F31" s="57"/>
      <c r="G31" s="58"/>
      <c r="H31" s="58"/>
      <c r="I31" s="599"/>
      <c r="J31" s="58"/>
      <c r="K31" s="34">
        <f t="shared" si="14"/>
        <v>2014</v>
      </c>
      <c r="L31" s="62">
        <f t="shared" si="15"/>
        <v>19445.680430693461</v>
      </c>
      <c r="M31" s="62">
        <f t="shared" si="16"/>
        <v>9425.6564325856016</v>
      </c>
      <c r="N31" s="62">
        <f t="shared" si="17"/>
        <v>420.06924781095051</v>
      </c>
      <c r="O31" s="62">
        <f t="shared" si="18"/>
        <v>0</v>
      </c>
    </row>
    <row r="32" spans="1:33" ht="9.9499999999999993" customHeight="1">
      <c r="B32" s="56"/>
      <c r="C32" s="60"/>
      <c r="D32" s="60"/>
      <c r="E32" s="57"/>
      <c r="F32" s="57"/>
      <c r="G32" s="58"/>
      <c r="H32" s="58"/>
      <c r="I32" s="599"/>
      <c r="J32" s="58"/>
      <c r="K32" s="34">
        <f t="shared" si="14"/>
        <v>2015</v>
      </c>
      <c r="L32" s="62">
        <f t="shared" si="15"/>
        <v>17255.655977554401</v>
      </c>
      <c r="M32" s="62">
        <f t="shared" si="16"/>
        <v>10934.865928601199</v>
      </c>
      <c r="N32" s="62">
        <f t="shared" si="17"/>
        <v>17.349299321276735</v>
      </c>
      <c r="O32" s="62">
        <f t="shared" si="18"/>
        <v>0</v>
      </c>
    </row>
    <row r="33" spans="2:15" ht="9.9499999999999993" customHeight="1">
      <c r="B33" s="56"/>
      <c r="C33" s="60"/>
      <c r="D33" s="60"/>
      <c r="E33" s="57"/>
      <c r="F33" s="57"/>
      <c r="G33" s="58"/>
      <c r="H33" s="58"/>
      <c r="I33" s="599"/>
      <c r="J33" s="58"/>
      <c r="K33" s="34">
        <f t="shared" si="14"/>
        <v>2016</v>
      </c>
      <c r="L33" s="62">
        <f t="shared" si="15"/>
        <v>23167.632847425382</v>
      </c>
      <c r="M33" s="62">
        <f t="shared" si="16"/>
        <v>2677.8833210831585</v>
      </c>
      <c r="N33" s="62">
        <f t="shared" si="17"/>
        <v>6.0604394373939252</v>
      </c>
      <c r="O33" s="62">
        <f t="shared" si="18"/>
        <v>0</v>
      </c>
    </row>
    <row r="34" spans="2:15" ht="9.9499999999999993" customHeight="1">
      <c r="B34" s="56"/>
      <c r="C34" s="60"/>
      <c r="D34" s="60"/>
      <c r="E34" s="57"/>
      <c r="F34" s="57"/>
      <c r="G34" s="57"/>
      <c r="H34" s="57"/>
      <c r="I34" s="600"/>
      <c r="J34" s="57"/>
      <c r="K34" s="34">
        <f t="shared" si="14"/>
        <v>2017</v>
      </c>
      <c r="L34" s="62">
        <f t="shared" si="15"/>
        <v>22628.825565408137</v>
      </c>
      <c r="M34" s="62">
        <f t="shared" si="16"/>
        <v>3372.3352705981647</v>
      </c>
      <c r="N34" s="62">
        <f t="shared" si="17"/>
        <v>118.0526715530339</v>
      </c>
      <c r="O34" s="62">
        <f t="shared" si="18"/>
        <v>0.90380112489671616</v>
      </c>
    </row>
    <row r="35" spans="2:15" ht="9.9499999999999993" customHeight="1">
      <c r="B35" s="56"/>
      <c r="C35" s="60"/>
      <c r="D35" s="60"/>
      <c r="E35" s="57"/>
      <c r="F35" s="57"/>
      <c r="G35" s="60"/>
      <c r="H35" s="60"/>
      <c r="I35" s="601"/>
      <c r="J35" s="60"/>
      <c r="K35" s="34">
        <f t="shared" si="14"/>
        <v>2018</v>
      </c>
      <c r="L35" s="62">
        <f t="shared" si="15"/>
        <v>27888.889671508878</v>
      </c>
      <c r="M35" s="62">
        <f t="shared" si="16"/>
        <v>3504.9724200865076</v>
      </c>
      <c r="N35" s="62">
        <f t="shared" si="17"/>
        <v>366.61712195014911</v>
      </c>
      <c r="O35" s="62">
        <f t="shared" si="18"/>
        <v>1.295345231527778</v>
      </c>
    </row>
    <row r="36" spans="2:15" ht="9.9499999999999993" customHeight="1">
      <c r="B36" s="56"/>
      <c r="C36" s="57"/>
      <c r="D36" s="57"/>
      <c r="E36" s="57"/>
      <c r="F36" s="57"/>
      <c r="G36" s="60"/>
      <c r="H36" s="57"/>
      <c r="I36" s="600"/>
      <c r="J36" s="57"/>
      <c r="K36" s="34">
        <f t="shared" si="14"/>
        <v>2019</v>
      </c>
      <c r="L36" s="62">
        <f t="shared" si="15"/>
        <v>21639.0589693006</v>
      </c>
      <c r="M36" s="62">
        <f t="shared" si="16"/>
        <v>4514.3007740475196</v>
      </c>
      <c r="N36" s="62">
        <f t="shared" si="17"/>
        <v>439.69134445561298</v>
      </c>
      <c r="O36" s="62">
        <f t="shared" si="18"/>
        <v>0.89223144585704395</v>
      </c>
    </row>
    <row r="37" spans="2:15" ht="9.9499999999999993" customHeight="1">
      <c r="B37" s="56"/>
      <c r="C37" s="63"/>
      <c r="D37" s="63"/>
      <c r="E37" s="63"/>
      <c r="F37" s="63"/>
      <c r="G37" s="63"/>
      <c r="H37" s="63"/>
      <c r="I37" s="602"/>
      <c r="J37" s="63"/>
      <c r="K37" s="34">
        <f t="shared" si="14"/>
        <v>2020</v>
      </c>
      <c r="L37" s="62">
        <f t="shared" si="15"/>
        <v>21512.656190526432</v>
      </c>
      <c r="M37" s="62">
        <f t="shared" si="16"/>
        <v>14040.645148222386</v>
      </c>
      <c r="N37" s="62">
        <f t="shared" si="17"/>
        <v>338.30203133648109</v>
      </c>
      <c r="O37" s="62">
        <f t="shared" si="18"/>
        <v>0</v>
      </c>
    </row>
    <row r="38" spans="2:15" ht="9.9499999999999993" customHeight="1">
      <c r="I38" s="603"/>
      <c r="K38" s="34">
        <f t="shared" si="14"/>
        <v>2021</v>
      </c>
      <c r="L38" s="62">
        <f t="shared" si="15"/>
        <v>24926.487651651001</v>
      </c>
      <c r="M38" s="62">
        <f t="shared" si="16"/>
        <v>11593.930463129</v>
      </c>
      <c r="N38" s="62">
        <f t="shared" si="17"/>
        <v>412.94421748363197</v>
      </c>
      <c r="O38" s="62">
        <f t="shared" si="18"/>
        <v>0</v>
      </c>
    </row>
    <row r="39" spans="2:15" ht="9.9499999999999993" customHeight="1">
      <c r="I39" s="603"/>
    </row>
    <row r="40" spans="2:15" ht="9.9499999999999993" customHeight="1">
      <c r="C40" s="64"/>
      <c r="I40" s="603"/>
    </row>
    <row r="41" spans="2:15" ht="9.9499999999999993" customHeight="1">
      <c r="I41" s="603"/>
    </row>
    <row r="42" spans="2:15" ht="9.9499999999999993" customHeight="1">
      <c r="I42" s="603"/>
    </row>
    <row r="43" spans="2:15">
      <c r="I43" s="603"/>
    </row>
    <row r="44" spans="2:15">
      <c r="F44" s="603"/>
      <c r="G44" s="603"/>
      <c r="H44" s="603"/>
      <c r="I44" s="603"/>
      <c r="J44" s="603"/>
      <c r="K44" s="603"/>
      <c r="L44" s="603"/>
      <c r="M44" s="603"/>
      <c r="N44" s="603"/>
    </row>
    <row r="45" spans="2:15">
      <c r="F45" s="603"/>
      <c r="G45" s="603"/>
      <c r="H45" s="603"/>
      <c r="I45" s="603"/>
      <c r="J45" s="603"/>
      <c r="K45" s="603"/>
      <c r="L45" s="603"/>
      <c r="M45" s="603"/>
      <c r="N45" s="603"/>
    </row>
    <row r="46" spans="2:15">
      <c r="F46" s="603"/>
      <c r="G46" s="603"/>
      <c r="H46" s="603"/>
      <c r="I46" s="603"/>
      <c r="J46" s="603"/>
      <c r="K46" s="603"/>
      <c r="L46" s="603"/>
      <c r="M46" s="603"/>
      <c r="N46" s="603"/>
    </row>
    <row r="47" spans="2:15">
      <c r="F47" s="603"/>
      <c r="G47" s="603"/>
      <c r="H47" s="603"/>
      <c r="I47" s="603"/>
      <c r="J47" s="603"/>
      <c r="K47" s="603"/>
      <c r="L47" s="603"/>
      <c r="M47" s="603"/>
      <c r="N47" s="603"/>
    </row>
    <row r="48" spans="2:15">
      <c r="F48" s="603"/>
      <c r="G48" s="603"/>
      <c r="H48" s="603"/>
      <c r="I48" s="603"/>
      <c r="J48" s="603"/>
      <c r="K48" s="603"/>
      <c r="L48" s="603"/>
      <c r="M48" s="603"/>
      <c r="N48" s="603"/>
    </row>
    <row r="49" spans="6:14">
      <c r="F49" s="603"/>
      <c r="G49" s="603"/>
      <c r="H49" s="603"/>
      <c r="I49" s="603"/>
      <c r="J49" s="603"/>
      <c r="K49" s="603"/>
      <c r="L49" s="603"/>
      <c r="M49" s="603"/>
      <c r="N49" s="603"/>
    </row>
    <row r="50" spans="6:14">
      <c r="F50" s="603"/>
      <c r="G50" s="603"/>
      <c r="H50" s="603"/>
      <c r="I50" s="603"/>
      <c r="J50" s="603"/>
      <c r="K50" s="603"/>
      <c r="L50" s="603"/>
      <c r="M50" s="603"/>
      <c r="N50" s="603"/>
    </row>
  </sheetData>
  <mergeCells count="9">
    <mergeCell ref="A15:A24"/>
    <mergeCell ref="J26:Q27"/>
    <mergeCell ref="A26:I27"/>
    <mergeCell ref="A1:Q1"/>
    <mergeCell ref="C3:G3"/>
    <mergeCell ref="M3:Q3"/>
    <mergeCell ref="H3:L3"/>
    <mergeCell ref="A5:A14"/>
    <mergeCell ref="A3:B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Y34"/>
  <sheetViews>
    <sheetView showGridLines="0" zoomScaleNormal="100" zoomScaleSheetLayoutView="100" workbookViewId="0">
      <selection activeCell="D1" sqref="D1"/>
    </sheetView>
  </sheetViews>
  <sheetFormatPr defaultRowHeight="12.75"/>
  <cols>
    <col min="1" max="1" width="9.140625" style="72"/>
    <col min="2" max="2" width="12.140625" style="72" customWidth="1"/>
    <col min="3" max="3" width="10.5703125" style="72" customWidth="1"/>
    <col min="4" max="10" width="9.7109375" style="72" customWidth="1"/>
    <col min="11" max="11" width="10.28515625" style="72" customWidth="1"/>
    <col min="12" max="14" width="9.7109375" style="72" customWidth="1"/>
    <col min="15" max="15" width="16.7109375" style="73" customWidth="1"/>
    <col min="16" max="16" width="10.42578125" style="73" customWidth="1"/>
    <col min="17" max="17" width="10.7109375" style="73" customWidth="1"/>
    <col min="18" max="19" width="9.28515625" style="73" bestFit="1" customWidth="1"/>
    <col min="20" max="20" width="9.85546875" style="73" bestFit="1" customWidth="1"/>
    <col min="21" max="21" width="9.28515625" style="73" bestFit="1" customWidth="1"/>
    <col min="22" max="22" width="9.85546875" style="73" bestFit="1" customWidth="1"/>
    <col min="23" max="254" width="9.140625" style="72"/>
    <col min="255" max="255" width="20.7109375" style="72" customWidth="1"/>
    <col min="256" max="265" width="10.7109375" style="72" customWidth="1"/>
    <col min="266" max="267" width="2.7109375" style="72" customWidth="1"/>
    <col min="268" max="510" width="9.140625" style="72"/>
    <col min="511" max="511" width="20.7109375" style="72" customWidth="1"/>
    <col min="512" max="521" width="10.7109375" style="72" customWidth="1"/>
    <col min="522" max="523" width="2.7109375" style="72" customWidth="1"/>
    <col min="524" max="766" width="9.140625" style="72"/>
    <col min="767" max="767" width="20.7109375" style="72" customWidth="1"/>
    <col min="768" max="777" width="10.7109375" style="72" customWidth="1"/>
    <col min="778" max="779" width="2.7109375" style="72" customWidth="1"/>
    <col min="780" max="1022" width="9.140625" style="72"/>
    <col min="1023" max="1023" width="20.7109375" style="72" customWidth="1"/>
    <col min="1024" max="1033" width="10.7109375" style="72" customWidth="1"/>
    <col min="1034" max="1035" width="2.7109375" style="72" customWidth="1"/>
    <col min="1036" max="1278" width="9.140625" style="72"/>
    <col min="1279" max="1279" width="20.7109375" style="72" customWidth="1"/>
    <col min="1280" max="1289" width="10.7109375" style="72" customWidth="1"/>
    <col min="1290" max="1291" width="2.7109375" style="72" customWidth="1"/>
    <col min="1292" max="1534" width="9.140625" style="72"/>
    <col min="1535" max="1535" width="20.7109375" style="72" customWidth="1"/>
    <col min="1536" max="1545" width="10.7109375" style="72" customWidth="1"/>
    <col min="1546" max="1547" width="2.7109375" style="72" customWidth="1"/>
    <col min="1548" max="1790" width="9.140625" style="72"/>
    <col min="1791" max="1791" width="20.7109375" style="72" customWidth="1"/>
    <col min="1792" max="1801" width="10.7109375" style="72" customWidth="1"/>
    <col min="1802" max="1803" width="2.7109375" style="72" customWidth="1"/>
    <col min="1804" max="2046" width="9.140625" style="72"/>
    <col min="2047" max="2047" width="20.7109375" style="72" customWidth="1"/>
    <col min="2048" max="2057" width="10.7109375" style="72" customWidth="1"/>
    <col min="2058" max="2059" width="2.7109375" style="72" customWidth="1"/>
    <col min="2060" max="2302" width="9.140625" style="72"/>
    <col min="2303" max="2303" width="20.7109375" style="72" customWidth="1"/>
    <col min="2304" max="2313" width="10.7109375" style="72" customWidth="1"/>
    <col min="2314" max="2315" width="2.7109375" style="72" customWidth="1"/>
    <col min="2316" max="2558" width="9.140625" style="72"/>
    <col min="2559" max="2559" width="20.7109375" style="72" customWidth="1"/>
    <col min="2560" max="2569" width="10.7109375" style="72" customWidth="1"/>
    <col min="2570" max="2571" width="2.7109375" style="72" customWidth="1"/>
    <col min="2572" max="2814" width="9.140625" style="72"/>
    <col min="2815" max="2815" width="20.7109375" style="72" customWidth="1"/>
    <col min="2816" max="2825" width="10.7109375" style="72" customWidth="1"/>
    <col min="2826" max="2827" width="2.7109375" style="72" customWidth="1"/>
    <col min="2828" max="3070" width="9.140625" style="72"/>
    <col min="3071" max="3071" width="20.7109375" style="72" customWidth="1"/>
    <col min="3072" max="3081" width="10.7109375" style="72" customWidth="1"/>
    <col min="3082" max="3083" width="2.7109375" style="72" customWidth="1"/>
    <col min="3084" max="3326" width="9.140625" style="72"/>
    <col min="3327" max="3327" width="20.7109375" style="72" customWidth="1"/>
    <col min="3328" max="3337" width="10.7109375" style="72" customWidth="1"/>
    <col min="3338" max="3339" width="2.7109375" style="72" customWidth="1"/>
    <col min="3340" max="3582" width="9.140625" style="72"/>
    <col min="3583" max="3583" width="20.7109375" style="72" customWidth="1"/>
    <col min="3584" max="3593" width="10.7109375" style="72" customWidth="1"/>
    <col min="3594" max="3595" width="2.7109375" style="72" customWidth="1"/>
    <col min="3596" max="3838" width="9.140625" style="72"/>
    <col min="3839" max="3839" width="20.7109375" style="72" customWidth="1"/>
    <col min="3840" max="3849" width="10.7109375" style="72" customWidth="1"/>
    <col min="3850" max="3851" width="2.7109375" style="72" customWidth="1"/>
    <col min="3852" max="4094" width="9.140625" style="72"/>
    <col min="4095" max="4095" width="20.7109375" style="72" customWidth="1"/>
    <col min="4096" max="4105" width="10.7109375" style="72" customWidth="1"/>
    <col min="4106" max="4107" width="2.7109375" style="72" customWidth="1"/>
    <col min="4108" max="4350" width="9.140625" style="72"/>
    <col min="4351" max="4351" width="20.7109375" style="72" customWidth="1"/>
    <col min="4352" max="4361" width="10.7109375" style="72" customWidth="1"/>
    <col min="4362" max="4363" width="2.7109375" style="72" customWidth="1"/>
    <col min="4364" max="4606" width="9.140625" style="72"/>
    <col min="4607" max="4607" width="20.7109375" style="72" customWidth="1"/>
    <col min="4608" max="4617" width="10.7109375" style="72" customWidth="1"/>
    <col min="4618" max="4619" width="2.7109375" style="72" customWidth="1"/>
    <col min="4620" max="4862" width="9.140625" style="72"/>
    <col min="4863" max="4863" width="20.7109375" style="72" customWidth="1"/>
    <col min="4864" max="4873" width="10.7109375" style="72" customWidth="1"/>
    <col min="4874" max="4875" width="2.7109375" style="72" customWidth="1"/>
    <col min="4876" max="5118" width="9.140625" style="72"/>
    <col min="5119" max="5119" width="20.7109375" style="72" customWidth="1"/>
    <col min="5120" max="5129" width="10.7109375" style="72" customWidth="1"/>
    <col min="5130" max="5131" width="2.7109375" style="72" customWidth="1"/>
    <col min="5132" max="5374" width="9.140625" style="72"/>
    <col min="5375" max="5375" width="20.7109375" style="72" customWidth="1"/>
    <col min="5376" max="5385" width="10.7109375" style="72" customWidth="1"/>
    <col min="5386" max="5387" width="2.7109375" style="72" customWidth="1"/>
    <col min="5388" max="5630" width="9.140625" style="72"/>
    <col min="5631" max="5631" width="20.7109375" style="72" customWidth="1"/>
    <col min="5632" max="5641" width="10.7109375" style="72" customWidth="1"/>
    <col min="5642" max="5643" width="2.7109375" style="72" customWidth="1"/>
    <col min="5644" max="5886" width="9.140625" style="72"/>
    <col min="5887" max="5887" width="20.7109375" style="72" customWidth="1"/>
    <col min="5888" max="5897" width="10.7109375" style="72" customWidth="1"/>
    <col min="5898" max="5899" width="2.7109375" style="72" customWidth="1"/>
    <col min="5900" max="6142" width="9.140625" style="72"/>
    <col min="6143" max="6143" width="20.7109375" style="72" customWidth="1"/>
    <col min="6144" max="6153" width="10.7109375" style="72" customWidth="1"/>
    <col min="6154" max="6155" width="2.7109375" style="72" customWidth="1"/>
    <col min="6156" max="6398" width="9.140625" style="72"/>
    <col min="6399" max="6399" width="20.7109375" style="72" customWidth="1"/>
    <col min="6400" max="6409" width="10.7109375" style="72" customWidth="1"/>
    <col min="6410" max="6411" width="2.7109375" style="72" customWidth="1"/>
    <col min="6412" max="6654" width="9.140625" style="72"/>
    <col min="6655" max="6655" width="20.7109375" style="72" customWidth="1"/>
    <col min="6656" max="6665" width="10.7109375" style="72" customWidth="1"/>
    <col min="6666" max="6667" width="2.7109375" style="72" customWidth="1"/>
    <col min="6668" max="6910" width="9.140625" style="72"/>
    <col min="6911" max="6911" width="20.7109375" style="72" customWidth="1"/>
    <col min="6912" max="6921" width="10.7109375" style="72" customWidth="1"/>
    <col min="6922" max="6923" width="2.7109375" style="72" customWidth="1"/>
    <col min="6924" max="7166" width="9.140625" style="72"/>
    <col min="7167" max="7167" width="20.7109375" style="72" customWidth="1"/>
    <col min="7168" max="7177" width="10.7109375" style="72" customWidth="1"/>
    <col min="7178" max="7179" width="2.7109375" style="72" customWidth="1"/>
    <col min="7180" max="7422" width="9.140625" style="72"/>
    <col min="7423" max="7423" width="20.7109375" style="72" customWidth="1"/>
    <col min="7424" max="7433" width="10.7109375" style="72" customWidth="1"/>
    <col min="7434" max="7435" width="2.7109375" style="72" customWidth="1"/>
    <col min="7436" max="7678" width="9.140625" style="72"/>
    <col min="7679" max="7679" width="20.7109375" style="72" customWidth="1"/>
    <col min="7680" max="7689" width="10.7109375" style="72" customWidth="1"/>
    <col min="7690" max="7691" width="2.7109375" style="72" customWidth="1"/>
    <col min="7692" max="7934" width="9.140625" style="72"/>
    <col min="7935" max="7935" width="20.7109375" style="72" customWidth="1"/>
    <col min="7936" max="7945" width="10.7109375" style="72" customWidth="1"/>
    <col min="7946" max="7947" width="2.7109375" style="72" customWidth="1"/>
    <col min="7948" max="8190" width="9.140625" style="72"/>
    <col min="8191" max="8191" width="20.7109375" style="72" customWidth="1"/>
    <col min="8192" max="8201" width="10.7109375" style="72" customWidth="1"/>
    <col min="8202" max="8203" width="2.7109375" style="72" customWidth="1"/>
    <col min="8204" max="8446" width="9.140625" style="72"/>
    <col min="8447" max="8447" width="20.7109375" style="72" customWidth="1"/>
    <col min="8448" max="8457" width="10.7109375" style="72" customWidth="1"/>
    <col min="8458" max="8459" width="2.7109375" style="72" customWidth="1"/>
    <col min="8460" max="8702" width="9.140625" style="72"/>
    <col min="8703" max="8703" width="20.7109375" style="72" customWidth="1"/>
    <col min="8704" max="8713" width="10.7109375" style="72" customWidth="1"/>
    <col min="8714" max="8715" width="2.7109375" style="72" customWidth="1"/>
    <col min="8716" max="8958" width="9.140625" style="72"/>
    <col min="8959" max="8959" width="20.7109375" style="72" customWidth="1"/>
    <col min="8960" max="8969" width="10.7109375" style="72" customWidth="1"/>
    <col min="8970" max="8971" width="2.7109375" style="72" customWidth="1"/>
    <col min="8972" max="9214" width="9.140625" style="72"/>
    <col min="9215" max="9215" width="20.7109375" style="72" customWidth="1"/>
    <col min="9216" max="9225" width="10.7109375" style="72" customWidth="1"/>
    <col min="9226" max="9227" width="2.7109375" style="72" customWidth="1"/>
    <col min="9228" max="9470" width="9.140625" style="72"/>
    <col min="9471" max="9471" width="20.7109375" style="72" customWidth="1"/>
    <col min="9472" max="9481" width="10.7109375" style="72" customWidth="1"/>
    <col min="9482" max="9483" width="2.7109375" style="72" customWidth="1"/>
    <col min="9484" max="9726" width="9.140625" style="72"/>
    <col min="9727" max="9727" width="20.7109375" style="72" customWidth="1"/>
    <col min="9728" max="9737" width="10.7109375" style="72" customWidth="1"/>
    <col min="9738" max="9739" width="2.7109375" style="72" customWidth="1"/>
    <col min="9740" max="9982" width="9.140625" style="72"/>
    <col min="9983" max="9983" width="20.7109375" style="72" customWidth="1"/>
    <col min="9984" max="9993" width="10.7109375" style="72" customWidth="1"/>
    <col min="9994" max="9995" width="2.7109375" style="72" customWidth="1"/>
    <col min="9996" max="10238" width="9.140625" style="72"/>
    <col min="10239" max="10239" width="20.7109375" style="72" customWidth="1"/>
    <col min="10240" max="10249" width="10.7109375" style="72" customWidth="1"/>
    <col min="10250" max="10251" width="2.7109375" style="72" customWidth="1"/>
    <col min="10252" max="10494" width="9.140625" style="72"/>
    <col min="10495" max="10495" width="20.7109375" style="72" customWidth="1"/>
    <col min="10496" max="10505" width="10.7109375" style="72" customWidth="1"/>
    <col min="10506" max="10507" width="2.7109375" style="72" customWidth="1"/>
    <col min="10508" max="10750" width="9.140625" style="72"/>
    <col min="10751" max="10751" width="20.7109375" style="72" customWidth="1"/>
    <col min="10752" max="10761" width="10.7109375" style="72" customWidth="1"/>
    <col min="10762" max="10763" width="2.7109375" style="72" customWidth="1"/>
    <col min="10764" max="11006" width="9.140625" style="72"/>
    <col min="11007" max="11007" width="20.7109375" style="72" customWidth="1"/>
    <col min="11008" max="11017" width="10.7109375" style="72" customWidth="1"/>
    <col min="11018" max="11019" width="2.7109375" style="72" customWidth="1"/>
    <col min="11020" max="11262" width="9.140625" style="72"/>
    <col min="11263" max="11263" width="20.7109375" style="72" customWidth="1"/>
    <col min="11264" max="11273" width="10.7109375" style="72" customWidth="1"/>
    <col min="11274" max="11275" width="2.7109375" style="72" customWidth="1"/>
    <col min="11276" max="11518" width="9.140625" style="72"/>
    <col min="11519" max="11519" width="20.7109375" style="72" customWidth="1"/>
    <col min="11520" max="11529" width="10.7109375" style="72" customWidth="1"/>
    <col min="11530" max="11531" width="2.7109375" style="72" customWidth="1"/>
    <col min="11532" max="11774" width="9.140625" style="72"/>
    <col min="11775" max="11775" width="20.7109375" style="72" customWidth="1"/>
    <col min="11776" max="11785" width="10.7109375" style="72" customWidth="1"/>
    <col min="11786" max="11787" width="2.7109375" style="72" customWidth="1"/>
    <col min="11788" max="12030" width="9.140625" style="72"/>
    <col min="12031" max="12031" width="20.7109375" style="72" customWidth="1"/>
    <col min="12032" max="12041" width="10.7109375" style="72" customWidth="1"/>
    <col min="12042" max="12043" width="2.7109375" style="72" customWidth="1"/>
    <col min="12044" max="12286" width="9.140625" style="72"/>
    <col min="12287" max="12287" width="20.7109375" style="72" customWidth="1"/>
    <col min="12288" max="12297" width="10.7109375" style="72" customWidth="1"/>
    <col min="12298" max="12299" width="2.7109375" style="72" customWidth="1"/>
    <col min="12300" max="12542" width="9.140625" style="72"/>
    <col min="12543" max="12543" width="20.7109375" style="72" customWidth="1"/>
    <col min="12544" max="12553" width="10.7109375" style="72" customWidth="1"/>
    <col min="12554" max="12555" width="2.7109375" style="72" customWidth="1"/>
    <col min="12556" max="12798" width="9.140625" style="72"/>
    <col min="12799" max="12799" width="20.7109375" style="72" customWidth="1"/>
    <col min="12800" max="12809" width="10.7109375" style="72" customWidth="1"/>
    <col min="12810" max="12811" width="2.7109375" style="72" customWidth="1"/>
    <col min="12812" max="13054" width="9.140625" style="72"/>
    <col min="13055" max="13055" width="20.7109375" style="72" customWidth="1"/>
    <col min="13056" max="13065" width="10.7109375" style="72" customWidth="1"/>
    <col min="13066" max="13067" width="2.7109375" style="72" customWidth="1"/>
    <col min="13068" max="13310" width="9.140625" style="72"/>
    <col min="13311" max="13311" width="20.7109375" style="72" customWidth="1"/>
    <col min="13312" max="13321" width="10.7109375" style="72" customWidth="1"/>
    <col min="13322" max="13323" width="2.7109375" style="72" customWidth="1"/>
    <col min="13324" max="13566" width="9.140625" style="72"/>
    <col min="13567" max="13567" width="20.7109375" style="72" customWidth="1"/>
    <col min="13568" max="13577" width="10.7109375" style="72" customWidth="1"/>
    <col min="13578" max="13579" width="2.7109375" style="72" customWidth="1"/>
    <col min="13580" max="13822" width="9.140625" style="72"/>
    <col min="13823" max="13823" width="20.7109375" style="72" customWidth="1"/>
    <col min="13824" max="13833" width="10.7109375" style="72" customWidth="1"/>
    <col min="13834" max="13835" width="2.7109375" style="72" customWidth="1"/>
    <col min="13836" max="14078" width="9.140625" style="72"/>
    <col min="14079" max="14079" width="20.7109375" style="72" customWidth="1"/>
    <col min="14080" max="14089" width="10.7109375" style="72" customWidth="1"/>
    <col min="14090" max="14091" width="2.7109375" style="72" customWidth="1"/>
    <col min="14092" max="14334" width="9.140625" style="72"/>
    <col min="14335" max="14335" width="20.7109375" style="72" customWidth="1"/>
    <col min="14336" max="14345" width="10.7109375" style="72" customWidth="1"/>
    <col min="14346" max="14347" width="2.7109375" style="72" customWidth="1"/>
    <col min="14348" max="14590" width="9.140625" style="72"/>
    <col min="14591" max="14591" width="20.7109375" style="72" customWidth="1"/>
    <col min="14592" max="14601" width="10.7109375" style="72" customWidth="1"/>
    <col min="14602" max="14603" width="2.7109375" style="72" customWidth="1"/>
    <col min="14604" max="14846" width="9.140625" style="72"/>
    <col min="14847" max="14847" width="20.7109375" style="72" customWidth="1"/>
    <col min="14848" max="14857" width="10.7109375" style="72" customWidth="1"/>
    <col min="14858" max="14859" width="2.7109375" style="72" customWidth="1"/>
    <col min="14860" max="15102" width="9.140625" style="72"/>
    <col min="15103" max="15103" width="20.7109375" style="72" customWidth="1"/>
    <col min="15104" max="15113" width="10.7109375" style="72" customWidth="1"/>
    <col min="15114" max="15115" width="2.7109375" style="72" customWidth="1"/>
    <col min="15116" max="15358" width="9.140625" style="72"/>
    <col min="15359" max="15359" width="20.7109375" style="72" customWidth="1"/>
    <col min="15360" max="15369" width="10.7109375" style="72" customWidth="1"/>
    <col min="15370" max="15371" width="2.7109375" style="72" customWidth="1"/>
    <col min="15372" max="15614" width="9.140625" style="72"/>
    <col min="15615" max="15615" width="20.7109375" style="72" customWidth="1"/>
    <col min="15616" max="15625" width="10.7109375" style="72" customWidth="1"/>
    <col min="15626" max="15627" width="2.7109375" style="72" customWidth="1"/>
    <col min="15628" max="15870" width="9.140625" style="72"/>
    <col min="15871" max="15871" width="20.7109375" style="72" customWidth="1"/>
    <col min="15872" max="15881" width="10.7109375" style="72" customWidth="1"/>
    <col min="15882" max="15883" width="2.7109375" style="72" customWidth="1"/>
    <col min="15884" max="16126" width="9.140625" style="72"/>
    <col min="16127" max="16127" width="20.7109375" style="72" customWidth="1"/>
    <col min="16128" max="16137" width="10.7109375" style="72" customWidth="1"/>
    <col min="16138" max="16139" width="2.7109375" style="72" customWidth="1"/>
    <col min="16140" max="16383" width="9.140625" style="72"/>
    <col min="16384" max="16384" width="9.140625" style="72" customWidth="1"/>
  </cols>
  <sheetData>
    <row r="1" spans="1:25" ht="20.25">
      <c r="A1" s="618" t="s">
        <v>414</v>
      </c>
      <c r="B1" s="466"/>
      <c r="C1" s="466"/>
    </row>
    <row r="2" spans="1:25" ht="5.0999999999999996" customHeight="1">
      <c r="A2" s="619"/>
      <c r="J2" s="1560"/>
      <c r="K2" s="1560"/>
      <c r="N2" s="97"/>
    </row>
    <row r="3" spans="1:25" ht="18">
      <c r="A3" s="631" t="s">
        <v>138</v>
      </c>
      <c r="B3" s="467"/>
      <c r="C3" s="467"/>
      <c r="D3" s="467"/>
      <c r="E3" s="467"/>
      <c r="F3" s="467"/>
      <c r="G3" s="467"/>
      <c r="H3" s="467"/>
      <c r="I3" s="467"/>
      <c r="J3" s="98"/>
      <c r="K3" s="98"/>
      <c r="L3" s="98"/>
      <c r="M3" s="98"/>
      <c r="N3" s="99"/>
    </row>
    <row r="4" spans="1:25" ht="5.0999999999999996" customHeight="1">
      <c r="B4" s="486"/>
      <c r="C4" s="487"/>
    </row>
    <row r="5" spans="1:25" ht="47.45" customHeight="1">
      <c r="A5" s="753"/>
      <c r="B5" s="1563" t="s">
        <v>148</v>
      </c>
      <c r="C5" s="1549" t="s">
        <v>139</v>
      </c>
      <c r="D5" s="1551" t="s">
        <v>140</v>
      </c>
      <c r="E5" s="1551"/>
      <c r="F5" s="1551"/>
      <c r="G5" s="1552" t="s">
        <v>141</v>
      </c>
      <c r="H5" s="1552"/>
      <c r="I5" s="1553" t="s">
        <v>142</v>
      </c>
      <c r="J5" s="1549" t="s">
        <v>143</v>
      </c>
      <c r="K5" s="1561" t="s">
        <v>144</v>
      </c>
      <c r="L5" s="1549" t="s">
        <v>145</v>
      </c>
      <c r="M5" s="1549" t="s">
        <v>146</v>
      </c>
      <c r="N5" s="1549" t="s">
        <v>147</v>
      </c>
    </row>
    <row r="6" spans="1:25" ht="42.75" customHeight="1">
      <c r="A6" s="753"/>
      <c r="B6" s="1564"/>
      <c r="C6" s="1550"/>
      <c r="D6" s="754" t="s">
        <v>104</v>
      </c>
      <c r="E6" s="754" t="s">
        <v>105</v>
      </c>
      <c r="F6" s="755" t="s">
        <v>149</v>
      </c>
      <c r="G6" s="755" t="s">
        <v>150</v>
      </c>
      <c r="H6" s="755" t="s">
        <v>151</v>
      </c>
      <c r="I6" s="1554"/>
      <c r="J6" s="1555"/>
      <c r="K6" s="1562"/>
      <c r="L6" s="1550"/>
      <c r="M6" s="1556"/>
      <c r="N6" s="1550"/>
      <c r="O6" s="96"/>
    </row>
    <row r="7" spans="1:25" ht="15" customHeight="1">
      <c r="A7" s="1557" t="s">
        <v>123</v>
      </c>
      <c r="B7" s="756" t="s">
        <v>23</v>
      </c>
      <c r="C7" s="757">
        <v>6</v>
      </c>
      <c r="D7" s="758">
        <v>2478.7267870000001</v>
      </c>
      <c r="E7" s="758">
        <v>2041.1662670000001</v>
      </c>
      <c r="F7" s="758">
        <f>D7-E7</f>
        <v>437.56052</v>
      </c>
      <c r="G7" s="758">
        <v>1783.8285252324904</v>
      </c>
      <c r="H7" s="758">
        <v>1367.5709587324905</v>
      </c>
      <c r="I7" s="1152">
        <v>2428.0501319324908</v>
      </c>
      <c r="J7" s="759">
        <v>2712</v>
      </c>
      <c r="K7" s="1153">
        <f>I7/J7</f>
        <v>0.8952987212140453</v>
      </c>
      <c r="L7" s="759">
        <v>39.467134999999999</v>
      </c>
      <c r="M7" s="759">
        <v>59</v>
      </c>
      <c r="N7" s="761">
        <f>L7/M7</f>
        <v>0.66893449152542372</v>
      </c>
      <c r="O7" s="69"/>
      <c r="P7" s="70"/>
      <c r="Q7" s="70"/>
      <c r="R7" s="70"/>
      <c r="S7" s="70"/>
      <c r="T7" s="70"/>
      <c r="U7" s="70"/>
      <c r="V7" s="70"/>
      <c r="W7" s="70"/>
      <c r="X7" s="70"/>
      <c r="Y7" s="70"/>
    </row>
    <row r="8" spans="1:25" ht="15" customHeight="1">
      <c r="A8" s="1558"/>
      <c r="B8" s="1026" t="s">
        <v>33</v>
      </c>
      <c r="C8" s="1027">
        <v>1</v>
      </c>
      <c r="D8" s="1028">
        <v>235.19721200000001</v>
      </c>
      <c r="E8" s="1028">
        <v>210.46312699999996</v>
      </c>
      <c r="F8" s="1028">
        <f t="shared" ref="F8:F9" si="0">D8-E8</f>
        <v>24.73408500000005</v>
      </c>
      <c r="G8" s="1028">
        <v>213.57297999999997</v>
      </c>
      <c r="H8" s="1028">
        <v>180.881495</v>
      </c>
      <c r="I8" s="1154">
        <v>263.16449299999994</v>
      </c>
      <c r="J8" s="1029">
        <v>325</v>
      </c>
      <c r="K8" s="1155">
        <f t="shared" ref="K8:K13" si="1">I8/J8</f>
        <v>0.80973690153846134</v>
      </c>
      <c r="L8" s="1029">
        <v>8.0609450000000002</v>
      </c>
      <c r="M8" s="1029">
        <v>10</v>
      </c>
      <c r="N8" s="1030">
        <f t="shared" ref="N8:N14" si="2">L8/M8</f>
        <v>0.80609450000000005</v>
      </c>
      <c r="O8" s="69"/>
      <c r="P8" s="70"/>
      <c r="Q8" s="70"/>
      <c r="R8" s="70"/>
      <c r="S8" s="70"/>
      <c r="T8" s="70"/>
      <c r="U8" s="70"/>
      <c r="V8" s="70"/>
      <c r="W8" s="70"/>
      <c r="X8" s="70"/>
      <c r="Y8" s="70"/>
    </row>
    <row r="9" spans="1:25" ht="15" customHeight="1">
      <c r="A9" s="1558"/>
      <c r="B9" s="763" t="s">
        <v>37</v>
      </c>
      <c r="C9" s="764">
        <v>1</v>
      </c>
      <c r="D9" s="765">
        <v>401.77184799999998</v>
      </c>
      <c r="E9" s="765">
        <v>264.42132099999992</v>
      </c>
      <c r="F9" s="765">
        <f t="shared" si="0"/>
        <v>137.35052700000006</v>
      </c>
      <c r="G9" s="765">
        <v>228.76614599999991</v>
      </c>
      <c r="H9" s="765">
        <v>141.41561899999988</v>
      </c>
      <c r="I9" s="1156">
        <v>228.76614599999999</v>
      </c>
      <c r="J9" s="774">
        <v>420</v>
      </c>
      <c r="K9" s="1157">
        <f t="shared" si="1"/>
        <v>0.54468130000000003</v>
      </c>
      <c r="L9" s="774">
        <v>7.7486769999999998</v>
      </c>
      <c r="M9" s="774">
        <v>7.8</v>
      </c>
      <c r="N9" s="767">
        <f t="shared" si="2"/>
        <v>0.99342012820512815</v>
      </c>
      <c r="O9" s="69"/>
      <c r="P9" s="70"/>
      <c r="Q9" s="70"/>
      <c r="R9" s="70"/>
      <c r="S9" s="70"/>
      <c r="T9" s="70"/>
      <c r="U9" s="70"/>
      <c r="V9" s="70"/>
      <c r="W9" s="70"/>
      <c r="X9" s="70"/>
      <c r="Y9" s="70"/>
    </row>
    <row r="10" spans="1:25" ht="15" customHeight="1">
      <c r="A10" s="1559"/>
      <c r="B10" s="763" t="s">
        <v>152</v>
      </c>
      <c r="C10" s="764">
        <v>8</v>
      </c>
      <c r="D10" s="765">
        <f t="shared" ref="D10:I10" si="3">SUM(D7:D9)</f>
        <v>3115.695847</v>
      </c>
      <c r="E10" s="765">
        <f t="shared" si="3"/>
        <v>2516.0507149999999</v>
      </c>
      <c r="F10" s="765">
        <f t="shared" si="3"/>
        <v>599.6451320000001</v>
      </c>
      <c r="G10" s="765">
        <f t="shared" si="3"/>
        <v>2226.1676512324902</v>
      </c>
      <c r="H10" s="765">
        <f t="shared" si="3"/>
        <v>1689.8680727324904</v>
      </c>
      <c r="I10" s="1156">
        <f t="shared" si="3"/>
        <v>2919.9807709324905</v>
      </c>
      <c r="J10" s="765">
        <f t="shared" ref="J10:M10" si="4">SUM(J7:J9)</f>
        <v>3457</v>
      </c>
      <c r="K10" s="1157">
        <f>I10/J10</f>
        <v>0.84465744024659839</v>
      </c>
      <c r="L10" s="765">
        <f t="shared" si="4"/>
        <v>55.276757000000003</v>
      </c>
      <c r="M10" s="765">
        <f t="shared" si="4"/>
        <v>76.8</v>
      </c>
      <c r="N10" s="767">
        <f t="shared" si="2"/>
        <v>0.71974944010416675</v>
      </c>
      <c r="O10" s="69"/>
      <c r="P10" s="70"/>
      <c r="Q10" s="70"/>
      <c r="R10" s="70"/>
      <c r="S10" s="70"/>
      <c r="T10" s="70"/>
      <c r="U10" s="70"/>
      <c r="V10" s="70"/>
      <c r="W10" s="70"/>
      <c r="X10" s="70"/>
      <c r="Y10" s="70"/>
    </row>
    <row r="11" spans="1:25" ht="15" customHeight="1">
      <c r="A11" s="1557" t="s">
        <v>124</v>
      </c>
      <c r="B11" s="756" t="s">
        <v>23</v>
      </c>
      <c r="C11" s="757">
        <v>6</v>
      </c>
      <c r="D11" s="758">
        <v>26464.491446224005</v>
      </c>
      <c r="E11" s="758">
        <v>21785.363295742998</v>
      </c>
      <c r="F11" s="758">
        <f>D11-E11</f>
        <v>4679.1281504810067</v>
      </c>
      <c r="G11" s="758">
        <v>19274.618934944414</v>
      </c>
      <c r="H11" s="758">
        <v>14823.045434546919</v>
      </c>
      <c r="I11" s="1152">
        <v>26135.387210546935</v>
      </c>
      <c r="J11" s="759">
        <v>28766.184000000001</v>
      </c>
      <c r="K11" s="1153">
        <f>I11/J11</f>
        <v>0.90854550643724363</v>
      </c>
      <c r="L11" s="759">
        <v>421.27490901099998</v>
      </c>
      <c r="M11" s="759">
        <v>625.81299999999999</v>
      </c>
      <c r="N11" s="761">
        <f>L11/M11</f>
        <v>0.67316420242308805</v>
      </c>
      <c r="O11" s="69"/>
      <c r="P11" s="70"/>
      <c r="Q11" s="70"/>
      <c r="R11" s="70"/>
      <c r="S11" s="70"/>
      <c r="T11" s="70"/>
      <c r="U11" s="70"/>
      <c r="V11" s="70"/>
      <c r="W11" s="70"/>
      <c r="X11" s="70"/>
      <c r="Y11" s="70"/>
    </row>
    <row r="12" spans="1:25" ht="15" customHeight="1">
      <c r="A12" s="1558"/>
      <c r="B12" s="1026" t="s">
        <v>33</v>
      </c>
      <c r="C12" s="1027">
        <v>1</v>
      </c>
      <c r="D12" s="1028">
        <v>2518.3393740000006</v>
      </c>
      <c r="E12" s="1028">
        <v>2246.7195200000001</v>
      </c>
      <c r="F12" s="1028">
        <f t="shared" ref="F12:F13" si="5">D12-E12</f>
        <v>271.61985400000049</v>
      </c>
      <c r="G12" s="1028">
        <v>2246.2276809999998</v>
      </c>
      <c r="H12" s="1028">
        <v>1887.1731440000001</v>
      </c>
      <c r="I12" s="1154">
        <v>2768.3046870000003</v>
      </c>
      <c r="J12" s="1029">
        <v>3452.8</v>
      </c>
      <c r="K12" s="1155">
        <f t="shared" si="1"/>
        <v>0.80175645476135315</v>
      </c>
      <c r="L12" s="1029">
        <v>86.510249000000002</v>
      </c>
      <c r="M12" s="1029">
        <v>107</v>
      </c>
      <c r="N12" s="1030">
        <f t="shared" si="2"/>
        <v>0.80850699999999998</v>
      </c>
      <c r="O12" s="69"/>
      <c r="P12" s="70"/>
      <c r="Q12" s="70"/>
      <c r="R12" s="70"/>
      <c r="S12" s="70"/>
      <c r="T12" s="70"/>
      <c r="U12" s="70"/>
      <c r="V12" s="70"/>
      <c r="W12" s="70"/>
      <c r="X12" s="70"/>
      <c r="Y12" s="70"/>
    </row>
    <row r="13" spans="1:25" ht="15" customHeight="1">
      <c r="A13" s="1558"/>
      <c r="B13" s="763" t="s">
        <v>37</v>
      </c>
      <c r="C13" s="764">
        <v>1</v>
      </c>
      <c r="D13" s="765">
        <v>4312.8628159999998</v>
      </c>
      <c r="E13" s="765">
        <v>2822.954976</v>
      </c>
      <c r="F13" s="765">
        <f t="shared" si="5"/>
        <v>1489.9078399999999</v>
      </c>
      <c r="G13" s="765">
        <v>2414.6412329999989</v>
      </c>
      <c r="H13" s="765">
        <v>1452.2333930000002</v>
      </c>
      <c r="I13" s="1156">
        <v>2414.6412329999998</v>
      </c>
      <c r="J13" s="774">
        <v>4486.0200000000004</v>
      </c>
      <c r="K13" s="1157">
        <f t="shared" si="1"/>
        <v>0.53825913237123324</v>
      </c>
      <c r="L13" s="774">
        <v>83.476497000000009</v>
      </c>
      <c r="M13" s="774">
        <v>84</v>
      </c>
      <c r="N13" s="767">
        <f t="shared" si="2"/>
        <v>0.99376782142857156</v>
      </c>
      <c r="P13" s="70"/>
      <c r="Q13" s="70"/>
      <c r="R13" s="70"/>
      <c r="S13" s="70"/>
      <c r="T13" s="70"/>
      <c r="U13" s="70"/>
      <c r="V13" s="70"/>
      <c r="W13" s="70"/>
      <c r="X13" s="70"/>
      <c r="Y13" s="70"/>
    </row>
    <row r="14" spans="1:25" ht="15" customHeight="1">
      <c r="A14" s="1559"/>
      <c r="B14" s="763" t="s">
        <v>152</v>
      </c>
      <c r="C14" s="764">
        <v>8</v>
      </c>
      <c r="D14" s="765">
        <f t="shared" ref="D14:I14" si="6">SUM(D11:D13)</f>
        <v>33295.693636224001</v>
      </c>
      <c r="E14" s="765">
        <f t="shared" si="6"/>
        <v>26855.037791742998</v>
      </c>
      <c r="F14" s="765">
        <f t="shared" si="6"/>
        <v>6440.6558444810071</v>
      </c>
      <c r="G14" s="765">
        <f t="shared" si="6"/>
        <v>23935.487848944413</v>
      </c>
      <c r="H14" s="765">
        <f t="shared" si="6"/>
        <v>18162.451971546918</v>
      </c>
      <c r="I14" s="1156">
        <f t="shared" si="6"/>
        <v>31318.333130546933</v>
      </c>
      <c r="J14" s="765">
        <f t="shared" ref="J14" si="7">SUM(J11:J13)</f>
        <v>36705.004000000001</v>
      </c>
      <c r="K14" s="1157">
        <f>I14/J14</f>
        <v>0.85324423695872453</v>
      </c>
      <c r="L14" s="765">
        <f t="shared" ref="L14" si="8">SUM(L11:L13)</f>
        <v>591.26165501100002</v>
      </c>
      <c r="M14" s="765">
        <f t="shared" ref="M14" si="9">SUM(M11:M13)</f>
        <v>816.81299999999999</v>
      </c>
      <c r="N14" s="767">
        <f t="shared" si="2"/>
        <v>0.72386415863973763</v>
      </c>
      <c r="P14" s="70"/>
      <c r="Q14" s="70"/>
    </row>
    <row r="15" spans="1:25" ht="12" customHeight="1">
      <c r="B15" s="73"/>
      <c r="C15" s="74"/>
      <c r="D15" s="75"/>
      <c r="E15" s="76"/>
      <c r="F15" s="77"/>
      <c r="G15" s="78"/>
      <c r="H15" s="79"/>
      <c r="I15" s="79"/>
      <c r="J15" s="79"/>
      <c r="K15" s="78"/>
      <c r="L15" s="80"/>
      <c r="M15" s="79"/>
      <c r="N15" s="79"/>
    </row>
    <row r="16" spans="1:25" ht="27.75" customHeight="1">
      <c r="A16" s="1542" t="s">
        <v>455</v>
      </c>
      <c r="B16" s="1542"/>
      <c r="C16" s="1542"/>
      <c r="D16" s="1542"/>
      <c r="E16" s="1542"/>
      <c r="F16" s="1542"/>
      <c r="G16" s="82"/>
      <c r="H16" s="1542" t="s">
        <v>454</v>
      </c>
      <c r="I16" s="1542"/>
      <c r="J16" s="1542"/>
      <c r="K16" s="1542"/>
      <c r="L16" s="1542"/>
      <c r="M16" s="1542"/>
      <c r="N16" s="1542"/>
    </row>
    <row r="17" spans="1:22" ht="12" customHeight="1">
      <c r="B17" s="73"/>
      <c r="C17" s="74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78"/>
      <c r="P17" s="68"/>
      <c r="Q17" s="68"/>
      <c r="R17" s="68"/>
      <c r="S17" s="68"/>
      <c r="T17" s="68"/>
      <c r="U17" s="68"/>
    </row>
    <row r="18" spans="1:22" ht="12" customHeight="1">
      <c r="A18" s="78"/>
      <c r="B18" s="79"/>
      <c r="C18" s="74"/>
      <c r="D18" s="84"/>
      <c r="E18" s="1547"/>
      <c r="F18" s="85"/>
      <c r="G18" s="84"/>
      <c r="H18" s="84"/>
      <c r="I18" s="84"/>
      <c r="J18" s="1544"/>
      <c r="K18" s="84"/>
      <c r="L18" s="84"/>
      <c r="M18" s="84"/>
      <c r="N18" s="78"/>
      <c r="P18" s="68"/>
      <c r="Q18" s="68"/>
      <c r="R18" s="68"/>
      <c r="S18" s="68"/>
      <c r="T18" s="68"/>
      <c r="U18" s="68"/>
    </row>
    <row r="19" spans="1:22" ht="12" customHeight="1">
      <c r="A19" s="78"/>
      <c r="B19" s="79" t="str">
        <f>B7</f>
        <v>RWE GS</v>
      </c>
      <c r="C19" s="86">
        <f>I7</f>
        <v>2428.0501319324908</v>
      </c>
      <c r="D19" s="84"/>
      <c r="E19" s="1547"/>
      <c r="F19" s="85"/>
      <c r="G19" s="84"/>
      <c r="H19" s="84"/>
      <c r="I19" s="84"/>
      <c r="J19" s="1544"/>
      <c r="K19" s="78"/>
      <c r="L19" s="84" t="str">
        <f>B19</f>
        <v>RWE GS</v>
      </c>
      <c r="M19" s="84">
        <f>L7</f>
        <v>39.467134999999999</v>
      </c>
      <c r="N19" s="78"/>
      <c r="P19" s="68"/>
      <c r="Q19" s="68"/>
      <c r="R19" s="68"/>
      <c r="S19" s="68"/>
      <c r="T19" s="68"/>
      <c r="U19" s="68"/>
    </row>
    <row r="20" spans="1:22" ht="12" customHeight="1">
      <c r="A20" s="78"/>
      <c r="B20" s="79" t="str">
        <f t="shared" ref="B20:B21" si="10">B8</f>
        <v>MND GS</v>
      </c>
      <c r="C20" s="86">
        <f t="shared" ref="C20:C21" si="11">I8</f>
        <v>263.16449299999994</v>
      </c>
      <c r="D20" s="84"/>
      <c r="E20" s="87"/>
      <c r="F20" s="84"/>
      <c r="G20" s="84"/>
      <c r="H20" s="84"/>
      <c r="I20" s="84"/>
      <c r="J20" s="74"/>
      <c r="K20" s="78"/>
      <c r="L20" s="84" t="str">
        <f>B20</f>
        <v>MND GS</v>
      </c>
      <c r="M20" s="84">
        <f>L8</f>
        <v>8.0609450000000002</v>
      </c>
      <c r="N20" s="78"/>
      <c r="P20" s="68"/>
      <c r="Q20" s="68"/>
      <c r="R20" s="68"/>
      <c r="S20" s="68"/>
      <c r="T20" s="68"/>
      <c r="U20" s="68"/>
    </row>
    <row r="21" spans="1:22" ht="12" customHeight="1">
      <c r="A21" s="78"/>
      <c r="B21" s="79" t="str">
        <f t="shared" si="10"/>
        <v>Moravia GS</v>
      </c>
      <c r="C21" s="86">
        <f t="shared" si="11"/>
        <v>228.76614599999999</v>
      </c>
      <c r="D21" s="84"/>
      <c r="E21" s="87"/>
      <c r="F21" s="84"/>
      <c r="G21" s="84"/>
      <c r="H21" s="84"/>
      <c r="I21" s="84"/>
      <c r="J21" s="74"/>
      <c r="K21" s="78"/>
      <c r="L21" s="84" t="str">
        <f>B21</f>
        <v>Moravia GS</v>
      </c>
      <c r="M21" s="84">
        <f>L9</f>
        <v>7.7486769999999998</v>
      </c>
      <c r="N21" s="78"/>
      <c r="O21" s="72"/>
      <c r="P21" s="72"/>
      <c r="Q21" s="72"/>
      <c r="R21" s="72"/>
      <c r="S21" s="72"/>
      <c r="T21" s="72"/>
      <c r="U21" s="72"/>
      <c r="V21" s="72"/>
    </row>
    <row r="22" spans="1:22" ht="12" customHeight="1">
      <c r="A22" s="78"/>
      <c r="B22" s="79"/>
      <c r="C22" s="74"/>
      <c r="D22" s="75"/>
      <c r="E22" s="88"/>
      <c r="F22" s="77"/>
      <c r="G22" s="78"/>
      <c r="H22" s="79"/>
      <c r="I22" s="79"/>
      <c r="J22" s="1545"/>
      <c r="K22" s="78"/>
      <c r="L22" s="80"/>
      <c r="M22" s="78"/>
      <c r="N22" s="78"/>
      <c r="O22" s="72"/>
      <c r="P22" s="72"/>
      <c r="Q22" s="72"/>
      <c r="R22" s="72"/>
      <c r="S22" s="72"/>
      <c r="T22" s="72"/>
      <c r="U22" s="72"/>
      <c r="V22" s="72"/>
    </row>
    <row r="23" spans="1:22" ht="6" customHeight="1">
      <c r="A23" s="78"/>
      <c r="B23" s="89"/>
      <c r="C23" s="89"/>
      <c r="D23" s="89"/>
      <c r="E23" s="90"/>
      <c r="F23" s="89"/>
      <c r="G23" s="89"/>
      <c r="H23" s="89"/>
      <c r="I23" s="89"/>
      <c r="J23" s="1545"/>
      <c r="K23" s="89"/>
      <c r="L23" s="89"/>
      <c r="M23" s="89"/>
      <c r="N23" s="89"/>
    </row>
    <row r="24" spans="1:22" ht="14.25" customHeight="1">
      <c r="A24" s="78"/>
      <c r="B24" s="89"/>
      <c r="C24" s="89"/>
      <c r="D24" s="89"/>
      <c r="E24" s="1548"/>
      <c r="F24" s="89"/>
      <c r="G24" s="89"/>
      <c r="H24" s="89"/>
      <c r="I24" s="89"/>
      <c r="J24" s="1545"/>
      <c r="K24" s="89"/>
      <c r="L24" s="89"/>
      <c r="M24" s="89"/>
      <c r="N24" s="89"/>
    </row>
    <row r="25" spans="1:22" ht="13.5" customHeight="1">
      <c r="A25" s="78"/>
      <c r="B25" s="89"/>
      <c r="C25" s="89"/>
      <c r="D25" s="89"/>
      <c r="E25" s="1548"/>
      <c r="F25" s="89"/>
      <c r="G25" s="89"/>
      <c r="H25" s="89"/>
      <c r="I25" s="89"/>
      <c r="J25" s="91"/>
      <c r="K25" s="89"/>
      <c r="L25" s="89"/>
      <c r="M25" s="89"/>
      <c r="N25" s="89"/>
    </row>
    <row r="26" spans="1:22">
      <c r="E26" s="92"/>
      <c r="J26" s="93"/>
    </row>
    <row r="27" spans="1:22">
      <c r="E27" s="94"/>
      <c r="J27" s="93"/>
    </row>
    <row r="28" spans="1:22">
      <c r="J28" s="1546"/>
    </row>
    <row r="29" spans="1:22">
      <c r="E29" s="94"/>
      <c r="J29" s="1546"/>
    </row>
    <row r="30" spans="1:22">
      <c r="E30" s="94"/>
    </row>
    <row r="31" spans="1:22">
      <c r="E31" s="95"/>
    </row>
    <row r="33" spans="1:14">
      <c r="A33" s="1543" t="s">
        <v>153</v>
      </c>
      <c r="B33" s="1543"/>
      <c r="C33" s="1543"/>
      <c r="D33" s="1543"/>
      <c r="E33" s="1543"/>
      <c r="F33" s="1543"/>
      <c r="G33" s="1543"/>
      <c r="H33" s="1543"/>
      <c r="I33" s="1543"/>
      <c r="J33" s="1543"/>
      <c r="K33" s="1543"/>
      <c r="L33" s="1543"/>
      <c r="M33" s="1543"/>
      <c r="N33" s="1543"/>
    </row>
    <row r="34" spans="1:14">
      <c r="A34" s="1543"/>
      <c r="B34" s="1543"/>
      <c r="C34" s="1543"/>
      <c r="D34" s="1543"/>
      <c r="E34" s="1543"/>
      <c r="F34" s="1543"/>
      <c r="G34" s="1543"/>
      <c r="H34" s="1543"/>
      <c r="I34" s="1543"/>
      <c r="J34" s="1543"/>
      <c r="K34" s="1543"/>
      <c r="L34" s="1543"/>
      <c r="M34" s="1543"/>
      <c r="N34" s="1543"/>
    </row>
  </sheetData>
  <mergeCells count="21">
    <mergeCell ref="A7:A10"/>
    <mergeCell ref="A11:A14"/>
    <mergeCell ref="J2:K2"/>
    <mergeCell ref="C5:C6"/>
    <mergeCell ref="K5:K6"/>
    <mergeCell ref="B5:B6"/>
    <mergeCell ref="N5:N6"/>
    <mergeCell ref="D5:F5"/>
    <mergeCell ref="L5:L6"/>
    <mergeCell ref="G5:H5"/>
    <mergeCell ref="I5:I6"/>
    <mergeCell ref="J5:J6"/>
    <mergeCell ref="M5:M6"/>
    <mergeCell ref="A16:F16"/>
    <mergeCell ref="H16:N16"/>
    <mergeCell ref="A33:N34"/>
    <mergeCell ref="J18:J19"/>
    <mergeCell ref="J22:J24"/>
    <mergeCell ref="J28:J29"/>
    <mergeCell ref="E18:E19"/>
    <mergeCell ref="E24:E2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A1:X42"/>
  <sheetViews>
    <sheetView showGridLines="0" topLeftCell="A13" zoomScaleNormal="100" zoomScaleSheetLayoutView="100" workbookViewId="0">
      <selection activeCell="D1" sqref="D1"/>
    </sheetView>
  </sheetViews>
  <sheetFormatPr defaultRowHeight="13.5"/>
  <cols>
    <col min="1" max="1" width="7.28515625" style="103" customWidth="1"/>
    <col min="2" max="2" width="11.28515625" style="103" customWidth="1"/>
    <col min="3" max="13" width="9.7109375" style="103" customWidth="1"/>
    <col min="14" max="14" width="9.7109375" style="105" customWidth="1"/>
    <col min="15" max="15" width="16.7109375" style="105" customWidth="1"/>
    <col min="16" max="16" width="10.42578125" style="105" customWidth="1"/>
    <col min="17" max="17" width="10.7109375" style="105" customWidth="1"/>
    <col min="18" max="19" width="9.28515625" style="105" bestFit="1" customWidth="1"/>
    <col min="20" max="20" width="9.85546875" style="105" bestFit="1" customWidth="1"/>
    <col min="21" max="21" width="9.28515625" style="105" bestFit="1" customWidth="1"/>
    <col min="22" max="22" width="9.85546875" style="105" bestFit="1" customWidth="1"/>
    <col min="23" max="254" width="9.140625" style="103"/>
    <col min="255" max="255" width="20.7109375" style="103" customWidth="1"/>
    <col min="256" max="265" width="10.7109375" style="103" customWidth="1"/>
    <col min="266" max="267" width="2.7109375" style="103" customWidth="1"/>
    <col min="268" max="510" width="9.140625" style="103"/>
    <col min="511" max="511" width="20.7109375" style="103" customWidth="1"/>
    <col min="512" max="521" width="10.7109375" style="103" customWidth="1"/>
    <col min="522" max="523" width="2.7109375" style="103" customWidth="1"/>
    <col min="524" max="766" width="9.140625" style="103"/>
    <col min="767" max="767" width="20.7109375" style="103" customWidth="1"/>
    <col min="768" max="777" width="10.7109375" style="103" customWidth="1"/>
    <col min="778" max="779" width="2.7109375" style="103" customWidth="1"/>
    <col min="780" max="1022" width="9.140625" style="103"/>
    <col min="1023" max="1023" width="20.7109375" style="103" customWidth="1"/>
    <col min="1024" max="1033" width="10.7109375" style="103" customWidth="1"/>
    <col min="1034" max="1035" width="2.7109375" style="103" customWidth="1"/>
    <col min="1036" max="1278" width="9.140625" style="103"/>
    <col min="1279" max="1279" width="20.7109375" style="103" customWidth="1"/>
    <col min="1280" max="1289" width="10.7109375" style="103" customWidth="1"/>
    <col min="1290" max="1291" width="2.7109375" style="103" customWidth="1"/>
    <col min="1292" max="1534" width="9.140625" style="103"/>
    <col min="1535" max="1535" width="20.7109375" style="103" customWidth="1"/>
    <col min="1536" max="1545" width="10.7109375" style="103" customWidth="1"/>
    <col min="1546" max="1547" width="2.7109375" style="103" customWidth="1"/>
    <col min="1548" max="1790" width="9.140625" style="103"/>
    <col min="1791" max="1791" width="20.7109375" style="103" customWidth="1"/>
    <col min="1792" max="1801" width="10.7109375" style="103" customWidth="1"/>
    <col min="1802" max="1803" width="2.7109375" style="103" customWidth="1"/>
    <col min="1804" max="2046" width="9.140625" style="103"/>
    <col min="2047" max="2047" width="20.7109375" style="103" customWidth="1"/>
    <col min="2048" max="2057" width="10.7109375" style="103" customWidth="1"/>
    <col min="2058" max="2059" width="2.7109375" style="103" customWidth="1"/>
    <col min="2060" max="2302" width="9.140625" style="103"/>
    <col min="2303" max="2303" width="20.7109375" style="103" customWidth="1"/>
    <col min="2304" max="2313" width="10.7109375" style="103" customWidth="1"/>
    <col min="2314" max="2315" width="2.7109375" style="103" customWidth="1"/>
    <col min="2316" max="2558" width="9.140625" style="103"/>
    <col min="2559" max="2559" width="20.7109375" style="103" customWidth="1"/>
    <col min="2560" max="2569" width="10.7109375" style="103" customWidth="1"/>
    <col min="2570" max="2571" width="2.7109375" style="103" customWidth="1"/>
    <col min="2572" max="2814" width="9.140625" style="103"/>
    <col min="2815" max="2815" width="20.7109375" style="103" customWidth="1"/>
    <col min="2816" max="2825" width="10.7109375" style="103" customWidth="1"/>
    <col min="2826" max="2827" width="2.7109375" style="103" customWidth="1"/>
    <col min="2828" max="3070" width="9.140625" style="103"/>
    <col min="3071" max="3071" width="20.7109375" style="103" customWidth="1"/>
    <col min="3072" max="3081" width="10.7109375" style="103" customWidth="1"/>
    <col min="3082" max="3083" width="2.7109375" style="103" customWidth="1"/>
    <col min="3084" max="3326" width="9.140625" style="103"/>
    <col min="3327" max="3327" width="20.7109375" style="103" customWidth="1"/>
    <col min="3328" max="3337" width="10.7109375" style="103" customWidth="1"/>
    <col min="3338" max="3339" width="2.7109375" style="103" customWidth="1"/>
    <col min="3340" max="3582" width="9.140625" style="103"/>
    <col min="3583" max="3583" width="20.7109375" style="103" customWidth="1"/>
    <col min="3584" max="3593" width="10.7109375" style="103" customWidth="1"/>
    <col min="3594" max="3595" width="2.7109375" style="103" customWidth="1"/>
    <col min="3596" max="3838" width="9.140625" style="103"/>
    <col min="3839" max="3839" width="20.7109375" style="103" customWidth="1"/>
    <col min="3840" max="3849" width="10.7109375" style="103" customWidth="1"/>
    <col min="3850" max="3851" width="2.7109375" style="103" customWidth="1"/>
    <col min="3852" max="4094" width="9.140625" style="103"/>
    <col min="4095" max="4095" width="20.7109375" style="103" customWidth="1"/>
    <col min="4096" max="4105" width="10.7109375" style="103" customWidth="1"/>
    <col min="4106" max="4107" width="2.7109375" style="103" customWidth="1"/>
    <col min="4108" max="4350" width="9.140625" style="103"/>
    <col min="4351" max="4351" width="20.7109375" style="103" customWidth="1"/>
    <col min="4352" max="4361" width="10.7109375" style="103" customWidth="1"/>
    <col min="4362" max="4363" width="2.7109375" style="103" customWidth="1"/>
    <col min="4364" max="4606" width="9.140625" style="103"/>
    <col min="4607" max="4607" width="20.7109375" style="103" customWidth="1"/>
    <col min="4608" max="4617" width="10.7109375" style="103" customWidth="1"/>
    <col min="4618" max="4619" width="2.7109375" style="103" customWidth="1"/>
    <col min="4620" max="4862" width="9.140625" style="103"/>
    <col min="4863" max="4863" width="20.7109375" style="103" customWidth="1"/>
    <col min="4864" max="4873" width="10.7109375" style="103" customWidth="1"/>
    <col min="4874" max="4875" width="2.7109375" style="103" customWidth="1"/>
    <col min="4876" max="5118" width="9.140625" style="103"/>
    <col min="5119" max="5119" width="20.7109375" style="103" customWidth="1"/>
    <col min="5120" max="5129" width="10.7109375" style="103" customWidth="1"/>
    <col min="5130" max="5131" width="2.7109375" style="103" customWidth="1"/>
    <col min="5132" max="5374" width="9.140625" style="103"/>
    <col min="5375" max="5375" width="20.7109375" style="103" customWidth="1"/>
    <col min="5376" max="5385" width="10.7109375" style="103" customWidth="1"/>
    <col min="5386" max="5387" width="2.7109375" style="103" customWidth="1"/>
    <col min="5388" max="5630" width="9.140625" style="103"/>
    <col min="5631" max="5631" width="20.7109375" style="103" customWidth="1"/>
    <col min="5632" max="5641" width="10.7109375" style="103" customWidth="1"/>
    <col min="5642" max="5643" width="2.7109375" style="103" customWidth="1"/>
    <col min="5644" max="5886" width="9.140625" style="103"/>
    <col min="5887" max="5887" width="20.7109375" style="103" customWidth="1"/>
    <col min="5888" max="5897" width="10.7109375" style="103" customWidth="1"/>
    <col min="5898" max="5899" width="2.7109375" style="103" customWidth="1"/>
    <col min="5900" max="6142" width="9.140625" style="103"/>
    <col min="6143" max="6143" width="20.7109375" style="103" customWidth="1"/>
    <col min="6144" max="6153" width="10.7109375" style="103" customWidth="1"/>
    <col min="6154" max="6155" width="2.7109375" style="103" customWidth="1"/>
    <col min="6156" max="6398" width="9.140625" style="103"/>
    <col min="6399" max="6399" width="20.7109375" style="103" customWidth="1"/>
    <col min="6400" max="6409" width="10.7109375" style="103" customWidth="1"/>
    <col min="6410" max="6411" width="2.7109375" style="103" customWidth="1"/>
    <col min="6412" max="6654" width="9.140625" style="103"/>
    <col min="6655" max="6655" width="20.7109375" style="103" customWidth="1"/>
    <col min="6656" max="6665" width="10.7109375" style="103" customWidth="1"/>
    <col min="6666" max="6667" width="2.7109375" style="103" customWidth="1"/>
    <col min="6668" max="6910" width="9.140625" style="103"/>
    <col min="6911" max="6911" width="20.7109375" style="103" customWidth="1"/>
    <col min="6912" max="6921" width="10.7109375" style="103" customWidth="1"/>
    <col min="6922" max="6923" width="2.7109375" style="103" customWidth="1"/>
    <col min="6924" max="7166" width="9.140625" style="103"/>
    <col min="7167" max="7167" width="20.7109375" style="103" customWidth="1"/>
    <col min="7168" max="7177" width="10.7109375" style="103" customWidth="1"/>
    <col min="7178" max="7179" width="2.7109375" style="103" customWidth="1"/>
    <col min="7180" max="7422" width="9.140625" style="103"/>
    <col min="7423" max="7423" width="20.7109375" style="103" customWidth="1"/>
    <col min="7424" max="7433" width="10.7109375" style="103" customWidth="1"/>
    <col min="7434" max="7435" width="2.7109375" style="103" customWidth="1"/>
    <col min="7436" max="7678" width="9.140625" style="103"/>
    <col min="7679" max="7679" width="20.7109375" style="103" customWidth="1"/>
    <col min="7680" max="7689" width="10.7109375" style="103" customWidth="1"/>
    <col min="7690" max="7691" width="2.7109375" style="103" customWidth="1"/>
    <col min="7692" max="7934" width="9.140625" style="103"/>
    <col min="7935" max="7935" width="20.7109375" style="103" customWidth="1"/>
    <col min="7936" max="7945" width="10.7109375" style="103" customWidth="1"/>
    <col min="7946" max="7947" width="2.7109375" style="103" customWidth="1"/>
    <col min="7948" max="8190" width="9.140625" style="103"/>
    <col min="8191" max="8191" width="20.7109375" style="103" customWidth="1"/>
    <col min="8192" max="8201" width="10.7109375" style="103" customWidth="1"/>
    <col min="8202" max="8203" width="2.7109375" style="103" customWidth="1"/>
    <col min="8204" max="8446" width="9.140625" style="103"/>
    <col min="8447" max="8447" width="20.7109375" style="103" customWidth="1"/>
    <col min="8448" max="8457" width="10.7109375" style="103" customWidth="1"/>
    <col min="8458" max="8459" width="2.7109375" style="103" customWidth="1"/>
    <col min="8460" max="8702" width="9.140625" style="103"/>
    <col min="8703" max="8703" width="20.7109375" style="103" customWidth="1"/>
    <col min="8704" max="8713" width="10.7109375" style="103" customWidth="1"/>
    <col min="8714" max="8715" width="2.7109375" style="103" customWidth="1"/>
    <col min="8716" max="8958" width="9.140625" style="103"/>
    <col min="8959" max="8959" width="20.7109375" style="103" customWidth="1"/>
    <col min="8960" max="8969" width="10.7109375" style="103" customWidth="1"/>
    <col min="8970" max="8971" width="2.7109375" style="103" customWidth="1"/>
    <col min="8972" max="9214" width="9.140625" style="103"/>
    <col min="9215" max="9215" width="20.7109375" style="103" customWidth="1"/>
    <col min="9216" max="9225" width="10.7109375" style="103" customWidth="1"/>
    <col min="9226" max="9227" width="2.7109375" style="103" customWidth="1"/>
    <col min="9228" max="9470" width="9.140625" style="103"/>
    <col min="9471" max="9471" width="20.7109375" style="103" customWidth="1"/>
    <col min="9472" max="9481" width="10.7109375" style="103" customWidth="1"/>
    <col min="9482" max="9483" width="2.7109375" style="103" customWidth="1"/>
    <col min="9484" max="9726" width="9.140625" style="103"/>
    <col min="9727" max="9727" width="20.7109375" style="103" customWidth="1"/>
    <col min="9728" max="9737" width="10.7109375" style="103" customWidth="1"/>
    <col min="9738" max="9739" width="2.7109375" style="103" customWidth="1"/>
    <col min="9740" max="9982" width="9.140625" style="103"/>
    <col min="9983" max="9983" width="20.7109375" style="103" customWidth="1"/>
    <col min="9984" max="9993" width="10.7109375" style="103" customWidth="1"/>
    <col min="9994" max="9995" width="2.7109375" style="103" customWidth="1"/>
    <col min="9996" max="10238" width="9.140625" style="103"/>
    <col min="10239" max="10239" width="20.7109375" style="103" customWidth="1"/>
    <col min="10240" max="10249" width="10.7109375" style="103" customWidth="1"/>
    <col min="10250" max="10251" width="2.7109375" style="103" customWidth="1"/>
    <col min="10252" max="10494" width="9.140625" style="103"/>
    <col min="10495" max="10495" width="20.7109375" style="103" customWidth="1"/>
    <col min="10496" max="10505" width="10.7109375" style="103" customWidth="1"/>
    <col min="10506" max="10507" width="2.7109375" style="103" customWidth="1"/>
    <col min="10508" max="10750" width="9.140625" style="103"/>
    <col min="10751" max="10751" width="20.7109375" style="103" customWidth="1"/>
    <col min="10752" max="10761" width="10.7109375" style="103" customWidth="1"/>
    <col min="10762" max="10763" width="2.7109375" style="103" customWidth="1"/>
    <col min="10764" max="11006" width="9.140625" style="103"/>
    <col min="11007" max="11007" width="20.7109375" style="103" customWidth="1"/>
    <col min="11008" max="11017" width="10.7109375" style="103" customWidth="1"/>
    <col min="11018" max="11019" width="2.7109375" style="103" customWidth="1"/>
    <col min="11020" max="11262" width="9.140625" style="103"/>
    <col min="11263" max="11263" width="20.7109375" style="103" customWidth="1"/>
    <col min="11264" max="11273" width="10.7109375" style="103" customWidth="1"/>
    <col min="11274" max="11275" width="2.7109375" style="103" customWidth="1"/>
    <col min="11276" max="11518" width="9.140625" style="103"/>
    <col min="11519" max="11519" width="20.7109375" style="103" customWidth="1"/>
    <col min="11520" max="11529" width="10.7109375" style="103" customWidth="1"/>
    <col min="11530" max="11531" width="2.7109375" style="103" customWidth="1"/>
    <col min="11532" max="11774" width="9.140625" style="103"/>
    <col min="11775" max="11775" width="20.7109375" style="103" customWidth="1"/>
    <col min="11776" max="11785" width="10.7109375" style="103" customWidth="1"/>
    <col min="11786" max="11787" width="2.7109375" style="103" customWidth="1"/>
    <col min="11788" max="12030" width="9.140625" style="103"/>
    <col min="12031" max="12031" width="20.7109375" style="103" customWidth="1"/>
    <col min="12032" max="12041" width="10.7109375" style="103" customWidth="1"/>
    <col min="12042" max="12043" width="2.7109375" style="103" customWidth="1"/>
    <col min="12044" max="12286" width="9.140625" style="103"/>
    <col min="12287" max="12287" width="20.7109375" style="103" customWidth="1"/>
    <col min="12288" max="12297" width="10.7109375" style="103" customWidth="1"/>
    <col min="12298" max="12299" width="2.7109375" style="103" customWidth="1"/>
    <col min="12300" max="12542" width="9.140625" style="103"/>
    <col min="12543" max="12543" width="20.7109375" style="103" customWidth="1"/>
    <col min="12544" max="12553" width="10.7109375" style="103" customWidth="1"/>
    <col min="12554" max="12555" width="2.7109375" style="103" customWidth="1"/>
    <col min="12556" max="12798" width="9.140625" style="103"/>
    <col min="12799" max="12799" width="20.7109375" style="103" customWidth="1"/>
    <col min="12800" max="12809" width="10.7109375" style="103" customWidth="1"/>
    <col min="12810" max="12811" width="2.7109375" style="103" customWidth="1"/>
    <col min="12812" max="13054" width="9.140625" style="103"/>
    <col min="13055" max="13055" width="20.7109375" style="103" customWidth="1"/>
    <col min="13056" max="13065" width="10.7109375" style="103" customWidth="1"/>
    <col min="13066" max="13067" width="2.7109375" style="103" customWidth="1"/>
    <col min="13068" max="13310" width="9.140625" style="103"/>
    <col min="13311" max="13311" width="20.7109375" style="103" customWidth="1"/>
    <col min="13312" max="13321" width="10.7109375" style="103" customWidth="1"/>
    <col min="13322" max="13323" width="2.7109375" style="103" customWidth="1"/>
    <col min="13324" max="13566" width="9.140625" style="103"/>
    <col min="13567" max="13567" width="20.7109375" style="103" customWidth="1"/>
    <col min="13568" max="13577" width="10.7109375" style="103" customWidth="1"/>
    <col min="13578" max="13579" width="2.7109375" style="103" customWidth="1"/>
    <col min="13580" max="13822" width="9.140625" style="103"/>
    <col min="13823" max="13823" width="20.7109375" style="103" customWidth="1"/>
    <col min="13824" max="13833" width="10.7109375" style="103" customWidth="1"/>
    <col min="13834" max="13835" width="2.7109375" style="103" customWidth="1"/>
    <col min="13836" max="14078" width="9.140625" style="103"/>
    <col min="14079" max="14079" width="20.7109375" style="103" customWidth="1"/>
    <col min="14080" max="14089" width="10.7109375" style="103" customWidth="1"/>
    <col min="14090" max="14091" width="2.7109375" style="103" customWidth="1"/>
    <col min="14092" max="14334" width="9.140625" style="103"/>
    <col min="14335" max="14335" width="20.7109375" style="103" customWidth="1"/>
    <col min="14336" max="14345" width="10.7109375" style="103" customWidth="1"/>
    <col min="14346" max="14347" width="2.7109375" style="103" customWidth="1"/>
    <col min="14348" max="14590" width="9.140625" style="103"/>
    <col min="14591" max="14591" width="20.7109375" style="103" customWidth="1"/>
    <col min="14592" max="14601" width="10.7109375" style="103" customWidth="1"/>
    <col min="14602" max="14603" width="2.7109375" style="103" customWidth="1"/>
    <col min="14604" max="14846" width="9.140625" style="103"/>
    <col min="14847" max="14847" width="20.7109375" style="103" customWidth="1"/>
    <col min="14848" max="14857" width="10.7109375" style="103" customWidth="1"/>
    <col min="14858" max="14859" width="2.7109375" style="103" customWidth="1"/>
    <col min="14860" max="15102" width="9.140625" style="103"/>
    <col min="15103" max="15103" width="20.7109375" style="103" customWidth="1"/>
    <col min="15104" max="15113" width="10.7109375" style="103" customWidth="1"/>
    <col min="15114" max="15115" width="2.7109375" style="103" customWidth="1"/>
    <col min="15116" max="15358" width="9.140625" style="103"/>
    <col min="15359" max="15359" width="20.7109375" style="103" customWidth="1"/>
    <col min="15360" max="15369" width="10.7109375" style="103" customWidth="1"/>
    <col min="15370" max="15371" width="2.7109375" style="103" customWidth="1"/>
    <col min="15372" max="15614" width="9.140625" style="103"/>
    <col min="15615" max="15615" width="20.7109375" style="103" customWidth="1"/>
    <col min="15616" max="15625" width="10.7109375" style="103" customWidth="1"/>
    <col min="15626" max="15627" width="2.7109375" style="103" customWidth="1"/>
    <col min="15628" max="15870" width="9.140625" style="103"/>
    <col min="15871" max="15871" width="20.7109375" style="103" customWidth="1"/>
    <col min="15872" max="15881" width="10.7109375" style="103" customWidth="1"/>
    <col min="15882" max="15883" width="2.7109375" style="103" customWidth="1"/>
    <col min="15884" max="16126" width="9.140625" style="103"/>
    <col min="16127" max="16127" width="20.7109375" style="103" customWidth="1"/>
    <col min="16128" max="16137" width="10.7109375" style="103" customWidth="1"/>
    <col min="16138" max="16139" width="2.7109375" style="103" customWidth="1"/>
    <col min="16140" max="16383" width="9.140625" style="103"/>
    <col min="16384" max="16384" width="9.140625" style="103" customWidth="1"/>
  </cols>
  <sheetData>
    <row r="1" spans="1:24" ht="18">
      <c r="A1" s="631" t="s">
        <v>154</v>
      </c>
      <c r="B1" s="467"/>
      <c r="C1" s="467"/>
      <c r="D1" s="467"/>
      <c r="E1" s="467"/>
      <c r="F1" s="467"/>
      <c r="G1" s="467"/>
      <c r="H1" s="467"/>
      <c r="I1" s="467"/>
      <c r="J1" s="98"/>
      <c r="K1" s="98"/>
      <c r="L1" s="98"/>
      <c r="M1" s="98"/>
      <c r="N1" s="99"/>
    </row>
    <row r="2" spans="1:24" ht="5.0999999999999996" customHeight="1">
      <c r="A2" s="486"/>
      <c r="B2" s="487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</row>
    <row r="3" spans="1:24">
      <c r="A3" s="1563" t="s">
        <v>133</v>
      </c>
      <c r="B3" s="1563" t="s">
        <v>139</v>
      </c>
      <c r="C3" s="1567" t="s">
        <v>123</v>
      </c>
      <c r="D3" s="1568"/>
      <c r="E3" s="1568"/>
      <c r="F3" s="1568"/>
      <c r="G3" s="1568"/>
      <c r="H3" s="1569"/>
      <c r="I3" s="1568" t="s">
        <v>124</v>
      </c>
      <c r="J3" s="1568"/>
      <c r="K3" s="1568"/>
      <c r="L3" s="1568"/>
      <c r="M3" s="1568"/>
      <c r="N3" s="1568"/>
    </row>
    <row r="4" spans="1:24" ht="25.5" customHeight="1">
      <c r="A4" s="1565"/>
      <c r="B4" s="1565"/>
      <c r="C4" s="1576" t="s">
        <v>104</v>
      </c>
      <c r="D4" s="1570" t="s">
        <v>105</v>
      </c>
      <c r="E4" s="1549" t="s">
        <v>149</v>
      </c>
      <c r="F4" s="1563" t="s">
        <v>141</v>
      </c>
      <c r="G4" s="1563"/>
      <c r="H4" s="1561" t="s">
        <v>142</v>
      </c>
      <c r="I4" s="1570" t="str">
        <f>C4</f>
        <v>ze ZP</v>
      </c>
      <c r="J4" s="1570" t="str">
        <f>D4</f>
        <v>do ZP</v>
      </c>
      <c r="K4" s="1549" t="str">
        <f>E4</f>
        <v>Saldo
ze/do ZP</v>
      </c>
      <c r="L4" s="1563" t="str">
        <f>F4</f>
        <v>Stav provozních zásob 
k datu 31. 12.</v>
      </c>
      <c r="M4" s="1563"/>
      <c r="N4" s="1549" t="str">
        <f>H4</f>
        <v>Nejvyšší dosažený stav provozních zásob</v>
      </c>
    </row>
    <row r="5" spans="1:24" ht="36.75" customHeight="1">
      <c r="A5" s="1564"/>
      <c r="B5" s="1564"/>
      <c r="C5" s="1577"/>
      <c r="D5" s="1571"/>
      <c r="E5" s="1571"/>
      <c r="F5" s="768" t="s">
        <v>150</v>
      </c>
      <c r="G5" s="768" t="s">
        <v>151</v>
      </c>
      <c r="H5" s="1574"/>
      <c r="I5" s="1571"/>
      <c r="J5" s="1571"/>
      <c r="K5" s="1571"/>
      <c r="L5" s="768" t="str">
        <f>F5</f>
        <v>na konci předchozího roku</v>
      </c>
      <c r="M5" s="768" t="str">
        <f>G5</f>
        <v>na konci sledovaného roku</v>
      </c>
      <c r="N5" s="1573"/>
      <c r="O5" s="115"/>
    </row>
    <row r="6" spans="1:24" ht="12" customHeight="1">
      <c r="A6" s="769">
        <v>2012</v>
      </c>
      <c r="B6" s="769">
        <v>7</v>
      </c>
      <c r="C6" s="1139">
        <v>2247.0893000000001</v>
      </c>
      <c r="D6" s="1029">
        <v>1543.2272</v>
      </c>
      <c r="E6" s="1029">
        <v>703.86210000000005</v>
      </c>
      <c r="F6" s="1029">
        <v>2581.3829640171684</v>
      </c>
      <c r="G6" s="1029">
        <v>1921.5259008421692</v>
      </c>
      <c r="H6" s="1140">
        <v>2846.921496629066</v>
      </c>
      <c r="I6" s="770">
        <v>23834.142576999999</v>
      </c>
      <c r="J6" s="770">
        <v>16352.901785999999</v>
      </c>
      <c r="K6" s="770">
        <v>7481.2407910000002</v>
      </c>
      <c r="L6" s="770">
        <v>27416.481070515998</v>
      </c>
      <c r="M6" s="771">
        <v>20428.587215716005</v>
      </c>
      <c r="N6" s="771">
        <v>30235.034620716015</v>
      </c>
      <c r="O6" s="100"/>
      <c r="P6" s="101"/>
      <c r="Q6" s="101"/>
      <c r="R6" s="101"/>
      <c r="S6" s="101"/>
      <c r="T6" s="101"/>
      <c r="U6" s="101"/>
      <c r="V6" s="101"/>
      <c r="W6" s="101"/>
      <c r="X6" s="102"/>
    </row>
    <row r="7" spans="1:24" ht="12" customHeight="1">
      <c r="A7" s="769">
        <v>2013</v>
      </c>
      <c r="B7" s="769">
        <v>7</v>
      </c>
      <c r="C7" s="1139">
        <v>2231.3488715094973</v>
      </c>
      <c r="D7" s="1029">
        <v>2477.4173922577916</v>
      </c>
      <c r="E7" s="1029">
        <v>-246.0685207482943</v>
      </c>
      <c r="F7" s="1029">
        <v>1921.5259008421692</v>
      </c>
      <c r="G7" s="1029">
        <v>2168.1218799324911</v>
      </c>
      <c r="H7" s="1140">
        <v>2735.5117726524104</v>
      </c>
      <c r="I7" s="770">
        <v>23677.778069999993</v>
      </c>
      <c r="J7" s="770">
        <v>26513.362417999993</v>
      </c>
      <c r="K7" s="770">
        <v>-2835.5843480000003</v>
      </c>
      <c r="L7" s="770">
        <v>20428.587215716005</v>
      </c>
      <c r="M7" s="771">
        <v>23283.021406249154</v>
      </c>
      <c r="N7" s="771">
        <v>29346.08085971601</v>
      </c>
      <c r="O7" s="100"/>
      <c r="P7" s="101"/>
      <c r="Q7" s="101"/>
      <c r="R7" s="101"/>
      <c r="S7" s="101"/>
      <c r="T7" s="101"/>
      <c r="U7" s="101"/>
      <c r="V7" s="104"/>
      <c r="W7" s="102"/>
      <c r="X7" s="102"/>
    </row>
    <row r="8" spans="1:24" ht="12" customHeight="1">
      <c r="A8" s="772">
        <v>2014</v>
      </c>
      <c r="B8" s="772">
        <v>7</v>
      </c>
      <c r="C8" s="1141">
        <v>2146.4485759999998</v>
      </c>
      <c r="D8" s="759">
        <v>2130.9156170000001</v>
      </c>
      <c r="E8" s="759">
        <v>15.532958999999664</v>
      </c>
      <c r="F8" s="759">
        <v>2168.1218799324911</v>
      </c>
      <c r="G8" s="759">
        <v>2152.5889209324914</v>
      </c>
      <c r="H8" s="1142">
        <v>2956.515307842169</v>
      </c>
      <c r="I8" s="759">
        <v>22916.763144999994</v>
      </c>
      <c r="J8" s="759">
        <v>22677.179189999999</v>
      </c>
      <c r="K8" s="759">
        <v>239.5839549999946</v>
      </c>
      <c r="L8" s="759">
        <v>23283.021406249154</v>
      </c>
      <c r="M8" s="758">
        <v>23043.437451249149</v>
      </c>
      <c r="N8" s="758">
        <v>31606.595149716006</v>
      </c>
      <c r="O8" s="100"/>
      <c r="P8" s="101"/>
      <c r="Q8" s="101"/>
      <c r="R8" s="101"/>
      <c r="S8" s="101"/>
      <c r="T8" s="101"/>
      <c r="U8" s="101"/>
      <c r="V8" s="104"/>
      <c r="W8" s="102"/>
      <c r="X8" s="102"/>
    </row>
    <row r="9" spans="1:24" ht="12" customHeight="1">
      <c r="A9" s="773">
        <v>2015</v>
      </c>
      <c r="B9" s="773">
        <v>7</v>
      </c>
      <c r="C9" s="1143">
        <v>2803.3251730000006</v>
      </c>
      <c r="D9" s="774">
        <v>2656.378365</v>
      </c>
      <c r="E9" s="774">
        <v>146.9468080000006</v>
      </c>
      <c r="F9" s="774">
        <v>2152.5889209324919</v>
      </c>
      <c r="G9" s="774">
        <v>2005.6421078421704</v>
      </c>
      <c r="H9" s="1144">
        <v>2757.4041568421703</v>
      </c>
      <c r="I9" s="774">
        <v>29877.399076999998</v>
      </c>
      <c r="J9" s="774">
        <v>28409.946002999997</v>
      </c>
      <c r="K9" s="774">
        <v>1467.4530740000009</v>
      </c>
      <c r="L9" s="774">
        <v>23043.437451249149</v>
      </c>
      <c r="M9" s="765">
        <v>21575.984321405991</v>
      </c>
      <c r="N9" s="765">
        <v>29609.723742405993</v>
      </c>
      <c r="O9" s="100"/>
      <c r="P9" s="101"/>
      <c r="Q9" s="101"/>
      <c r="R9" s="101"/>
      <c r="S9" s="101"/>
      <c r="T9" s="101"/>
      <c r="U9" s="101"/>
      <c r="V9" s="104"/>
      <c r="W9" s="102"/>
      <c r="X9" s="102"/>
    </row>
    <row r="10" spans="1:24" ht="12" customHeight="1">
      <c r="A10" s="769">
        <v>2016</v>
      </c>
      <c r="B10" s="769">
        <v>8</v>
      </c>
      <c r="C10" s="1139">
        <v>2792.4169440000001</v>
      </c>
      <c r="D10" s="1029">
        <v>2648.8300529999997</v>
      </c>
      <c r="E10" s="1029">
        <v>143.58689100000038</v>
      </c>
      <c r="F10" s="1029">
        <v>2005.64210793249</v>
      </c>
      <c r="G10" s="1029">
        <v>1855.1018389324913</v>
      </c>
      <c r="H10" s="1140">
        <v>3062.2431608421693</v>
      </c>
      <c r="I10" s="770">
        <v>29879.370492000002</v>
      </c>
      <c r="J10" s="770">
        <v>28390.560353790996</v>
      </c>
      <c r="K10" s="770">
        <v>1488.8101382090063</v>
      </c>
      <c r="L10" s="770">
        <v>21575.984323939199</v>
      </c>
      <c r="M10" s="771">
        <v>20012.817554276964</v>
      </c>
      <c r="N10" s="771">
        <v>32957.562550922994</v>
      </c>
      <c r="O10" s="100"/>
      <c r="P10" s="101"/>
      <c r="Q10" s="101"/>
      <c r="R10" s="101"/>
      <c r="S10" s="101"/>
      <c r="T10" s="101"/>
      <c r="U10" s="101"/>
      <c r="V10" s="104"/>
      <c r="W10" s="102"/>
      <c r="X10" s="102"/>
    </row>
    <row r="11" spans="1:24" ht="12" customHeight="1">
      <c r="A11" s="769">
        <v>2017</v>
      </c>
      <c r="B11" s="769">
        <v>8</v>
      </c>
      <c r="C11" s="1139">
        <v>2383.3666699999999</v>
      </c>
      <c r="D11" s="1029">
        <v>2808.5585060000003</v>
      </c>
      <c r="E11" s="1029">
        <v>-425.19183600000042</v>
      </c>
      <c r="F11" s="1029">
        <v>1855.1010000000001</v>
      </c>
      <c r="G11" s="1029">
        <v>2247.3559999999998</v>
      </c>
      <c r="H11" s="1140">
        <v>3069.3719999999998</v>
      </c>
      <c r="I11" s="770">
        <v>25481.562421868999</v>
      </c>
      <c r="J11" s="770">
        <v>29988.256826387002</v>
      </c>
      <c r="K11" s="770">
        <v>-4506.6944045180026</v>
      </c>
      <c r="L11" s="770">
        <v>20012.818000000003</v>
      </c>
      <c r="M11" s="771">
        <v>24176.465</v>
      </c>
      <c r="N11" s="771">
        <v>32952.06</v>
      </c>
      <c r="O11" s="100"/>
      <c r="P11" s="101"/>
      <c r="Q11" s="101"/>
      <c r="R11" s="101"/>
      <c r="S11" s="101"/>
      <c r="T11" s="101"/>
      <c r="U11" s="101"/>
      <c r="V11" s="104"/>
      <c r="W11" s="102"/>
      <c r="X11" s="102"/>
    </row>
    <row r="12" spans="1:24" ht="12" customHeight="1">
      <c r="A12" s="772">
        <v>2018</v>
      </c>
      <c r="B12" s="772">
        <v>8</v>
      </c>
      <c r="C12" s="1141">
        <v>2942.1872790000002</v>
      </c>
      <c r="D12" s="759">
        <v>2916.687054</v>
      </c>
      <c r="E12" s="759">
        <v>25.500225000000228</v>
      </c>
      <c r="F12" s="759">
        <v>2247.3555728421693</v>
      </c>
      <c r="G12" s="759">
        <v>2205.1117698421699</v>
      </c>
      <c r="H12" s="1142">
        <v>2924.8233479324908</v>
      </c>
      <c r="I12" s="759">
        <v>31441.153030246001</v>
      </c>
      <c r="J12" s="759">
        <v>31155.870264544999</v>
      </c>
      <c r="K12" s="759">
        <v>285.28276570100206</v>
      </c>
      <c r="L12" s="759">
        <v>24176.464464328787</v>
      </c>
      <c r="M12" s="758">
        <v>23710.883955729787</v>
      </c>
      <c r="N12" s="758">
        <v>31399.324966398959</v>
      </c>
      <c r="O12" s="100"/>
      <c r="P12" s="101"/>
      <c r="Q12" s="101"/>
      <c r="R12" s="101"/>
      <c r="S12" s="101"/>
      <c r="T12" s="101"/>
      <c r="U12" s="101"/>
      <c r="V12" s="104"/>
      <c r="W12" s="102"/>
      <c r="X12" s="102"/>
    </row>
    <row r="13" spans="1:24" ht="12" customHeight="1">
      <c r="A13" s="773">
        <v>2019</v>
      </c>
      <c r="B13" s="773">
        <v>8</v>
      </c>
      <c r="C13" s="1143">
        <v>1271.1721849999999</v>
      </c>
      <c r="D13" s="774">
        <v>2353.5037307686007</v>
      </c>
      <c r="E13" s="774">
        <v>-1082.3315457686008</v>
      </c>
      <c r="F13" s="774">
        <v>2205.1117698421699</v>
      </c>
      <c r="G13" s="774">
        <v>3262.8019286107701</v>
      </c>
      <c r="H13" s="1144">
        <v>3357.9649709324913</v>
      </c>
      <c r="I13" s="774">
        <v>13577.527166534001</v>
      </c>
      <c r="J13" s="774">
        <v>25093.680896803991</v>
      </c>
      <c r="K13" s="774">
        <v>-11516.153730269991</v>
      </c>
      <c r="L13" s="774">
        <v>23710.883955793786</v>
      </c>
      <c r="M13" s="765">
        <v>34961.949653812786</v>
      </c>
      <c r="N13" s="765">
        <v>35976.557571928941</v>
      </c>
      <c r="O13" s="100"/>
      <c r="P13" s="101"/>
      <c r="Q13" s="101"/>
      <c r="R13" s="101"/>
      <c r="S13" s="101"/>
      <c r="T13" s="101"/>
      <c r="U13" s="101"/>
      <c r="V13" s="104"/>
      <c r="W13" s="102"/>
      <c r="X13" s="102"/>
    </row>
    <row r="14" spans="1:24" ht="12" customHeight="1">
      <c r="A14" s="769">
        <v>2020</v>
      </c>
      <c r="B14" s="769">
        <v>8</v>
      </c>
      <c r="C14" s="1139">
        <v>3040.2051849999998</v>
      </c>
      <c r="D14" s="1029">
        <v>2023.3440476217215</v>
      </c>
      <c r="E14" s="1029">
        <v>1016.8611373782783</v>
      </c>
      <c r="F14" s="1029">
        <v>3262.8019286107701</v>
      </c>
      <c r="G14" s="1029">
        <v>2226.1676512324902</v>
      </c>
      <c r="H14" s="1140">
        <v>3363.2899279324911</v>
      </c>
      <c r="I14" s="770">
        <v>32465.624391260011</v>
      </c>
      <c r="J14" s="770">
        <v>21652.293131684615</v>
      </c>
      <c r="K14" s="770">
        <v>10813.331259575392</v>
      </c>
      <c r="L14" s="770">
        <v>34961.949653812786</v>
      </c>
      <c r="M14" s="771">
        <v>23935.487848944413</v>
      </c>
      <c r="N14" s="771">
        <v>36109.688728126937</v>
      </c>
      <c r="O14" s="100"/>
      <c r="P14" s="101"/>
      <c r="Q14" s="101"/>
      <c r="R14" s="101"/>
      <c r="S14" s="101"/>
      <c r="T14" s="101"/>
      <c r="U14" s="101"/>
      <c r="V14" s="104"/>
      <c r="W14" s="102"/>
      <c r="X14" s="102"/>
    </row>
    <row r="15" spans="1:24" ht="12" customHeight="1">
      <c r="A15" s="773">
        <v>2021</v>
      </c>
      <c r="B15" s="773">
        <v>8</v>
      </c>
      <c r="C15" s="1143">
        <v>3115.695847</v>
      </c>
      <c r="D15" s="774">
        <v>2516.0507149999999</v>
      </c>
      <c r="E15" s="774">
        <v>599.6451320000001</v>
      </c>
      <c r="F15" s="774">
        <v>2226.1676512324902</v>
      </c>
      <c r="G15" s="774">
        <v>1689.8680727324904</v>
      </c>
      <c r="H15" s="1144">
        <v>2919.9807709324905</v>
      </c>
      <c r="I15" s="774">
        <v>33295.693636224001</v>
      </c>
      <c r="J15" s="774">
        <v>26855.037791742998</v>
      </c>
      <c r="K15" s="774">
        <v>6440.6558444810071</v>
      </c>
      <c r="L15" s="774">
        <v>23935.487848944413</v>
      </c>
      <c r="M15" s="774">
        <v>18162.451971546918</v>
      </c>
      <c r="N15" s="774">
        <v>31318.333130546933</v>
      </c>
      <c r="O15" s="100"/>
      <c r="P15" s="101"/>
      <c r="Q15" s="101"/>
      <c r="R15" s="101"/>
      <c r="S15" s="101"/>
      <c r="T15" s="101"/>
      <c r="U15" s="101"/>
    </row>
    <row r="16" spans="1:24" ht="18.600000000000001" customHeight="1">
      <c r="A16" s="106"/>
      <c r="B16" s="106"/>
      <c r="C16" s="107"/>
      <c r="D16" s="107"/>
      <c r="E16" s="73"/>
      <c r="F16" s="73"/>
      <c r="G16" s="106"/>
      <c r="H16" s="107"/>
      <c r="I16" s="107"/>
      <c r="J16" s="107"/>
      <c r="K16" s="72"/>
      <c r="L16" s="69"/>
      <c r="M16" s="72"/>
      <c r="N16" s="73"/>
      <c r="O16" s="682"/>
      <c r="P16" s="683"/>
      <c r="Q16" s="683"/>
      <c r="R16" s="683"/>
      <c r="S16" s="683"/>
    </row>
    <row r="17" spans="1:22" ht="30" customHeight="1">
      <c r="A17" s="1542" t="s">
        <v>473</v>
      </c>
      <c r="B17" s="1542"/>
      <c r="C17" s="1542"/>
      <c r="D17" s="1542"/>
      <c r="E17" s="1542"/>
      <c r="F17" s="1542"/>
      <c r="G17" s="1542"/>
      <c r="H17" s="1542" t="s">
        <v>474</v>
      </c>
      <c r="I17" s="1566"/>
      <c r="J17" s="1566"/>
      <c r="K17" s="1566"/>
      <c r="L17" s="1566"/>
      <c r="M17" s="1566"/>
      <c r="N17" s="1566"/>
      <c r="O17" s="684"/>
      <c r="P17" s="685"/>
      <c r="Q17" s="685"/>
      <c r="R17" s="685"/>
      <c r="S17" s="685"/>
      <c r="T17" s="103"/>
      <c r="U17" s="103"/>
      <c r="V17" s="103"/>
    </row>
    <row r="18" spans="1:22" ht="12" customHeight="1">
      <c r="A18" s="73"/>
      <c r="B18" s="108"/>
      <c r="C18" s="108" t="s">
        <v>106</v>
      </c>
      <c r="D18" s="108" t="s">
        <v>104</v>
      </c>
      <c r="E18" s="108" t="s">
        <v>105</v>
      </c>
      <c r="F18" s="72"/>
      <c r="G18" s="79"/>
      <c r="H18" s="79"/>
      <c r="I18" s="79"/>
      <c r="J18" s="78"/>
      <c r="K18" s="78" t="str">
        <f>H4</f>
        <v>Nejvyšší dosažený stav provozních zásob</v>
      </c>
      <c r="L18" s="79"/>
      <c r="M18" s="79"/>
      <c r="N18" s="73"/>
      <c r="O18" s="683"/>
      <c r="P18" s="683"/>
      <c r="Q18" s="683"/>
      <c r="R18" s="683"/>
      <c r="S18" s="683"/>
    </row>
    <row r="19" spans="1:22" ht="12" customHeight="1">
      <c r="A19" s="73"/>
      <c r="B19" s="109">
        <f>A6</f>
        <v>2012</v>
      </c>
      <c r="C19" s="286">
        <f>E6</f>
        <v>703.86210000000005</v>
      </c>
      <c r="D19" s="286">
        <f>C6</f>
        <v>2247.0893000000001</v>
      </c>
      <c r="E19" s="286">
        <f>D6*-1</f>
        <v>-1543.2272</v>
      </c>
      <c r="F19" s="72"/>
      <c r="G19" s="79"/>
      <c r="H19" s="79"/>
      <c r="I19" s="79"/>
      <c r="J19" s="78">
        <f>A6</f>
        <v>2012</v>
      </c>
      <c r="K19" s="80">
        <f t="shared" ref="K19:K28" si="0">H6</f>
        <v>2846.921496629066</v>
      </c>
      <c r="L19" s="79"/>
      <c r="M19" s="79"/>
      <c r="N19" s="73"/>
      <c r="O19" s="683"/>
      <c r="P19" s="683"/>
      <c r="Q19" s="683"/>
      <c r="R19" s="683"/>
      <c r="S19" s="683"/>
    </row>
    <row r="20" spans="1:22" ht="12" customHeight="1">
      <c r="A20" s="73"/>
      <c r="B20" s="109">
        <f t="shared" ref="B20:B28" si="1">A7</f>
        <v>2013</v>
      </c>
      <c r="C20" s="286">
        <f t="shared" ref="C20:C28" si="2">E7</f>
        <v>-246.0685207482943</v>
      </c>
      <c r="D20" s="286">
        <f t="shared" ref="D20:D28" si="3">C7</f>
        <v>2231.3488715094973</v>
      </c>
      <c r="E20" s="286">
        <f t="shared" ref="E20:E28" si="4">D7*-1</f>
        <v>-2477.4173922577916</v>
      </c>
      <c r="F20" s="72"/>
      <c r="G20" s="79"/>
      <c r="H20" s="79"/>
      <c r="I20" s="79"/>
      <c r="J20" s="78">
        <f t="shared" ref="J20:J28" si="5">A7</f>
        <v>2013</v>
      </c>
      <c r="K20" s="80">
        <f t="shared" si="0"/>
        <v>2735.5117726524104</v>
      </c>
      <c r="L20" s="79"/>
      <c r="M20" s="79"/>
      <c r="N20" s="73"/>
      <c r="O20" s="683"/>
      <c r="P20" s="683"/>
      <c r="Q20" s="683"/>
      <c r="R20" s="683"/>
      <c r="S20" s="683"/>
    </row>
    <row r="21" spans="1:22" ht="12" customHeight="1">
      <c r="A21" s="73"/>
      <c r="B21" s="109">
        <f t="shared" si="1"/>
        <v>2014</v>
      </c>
      <c r="C21" s="286">
        <f t="shared" si="2"/>
        <v>15.532958999999664</v>
      </c>
      <c r="D21" s="286">
        <f t="shared" si="3"/>
        <v>2146.4485759999998</v>
      </c>
      <c r="E21" s="286">
        <f t="shared" si="4"/>
        <v>-2130.9156170000001</v>
      </c>
      <c r="F21" s="72"/>
      <c r="G21" s="79"/>
      <c r="H21" s="79"/>
      <c r="I21" s="79"/>
      <c r="J21" s="78">
        <f t="shared" si="5"/>
        <v>2014</v>
      </c>
      <c r="K21" s="80">
        <f t="shared" si="0"/>
        <v>2956.515307842169</v>
      </c>
      <c r="L21" s="78"/>
      <c r="M21" s="78"/>
      <c r="N21" s="73"/>
      <c r="O21" s="683"/>
      <c r="P21" s="683"/>
      <c r="Q21" s="683"/>
      <c r="R21" s="683"/>
      <c r="S21" s="683"/>
    </row>
    <row r="22" spans="1:22" ht="12" customHeight="1">
      <c r="A22" s="73"/>
      <c r="B22" s="109">
        <f t="shared" si="1"/>
        <v>2015</v>
      </c>
      <c r="C22" s="286">
        <f t="shared" si="2"/>
        <v>146.9468080000006</v>
      </c>
      <c r="D22" s="286">
        <f t="shared" si="3"/>
        <v>2803.3251730000006</v>
      </c>
      <c r="E22" s="286">
        <f t="shared" si="4"/>
        <v>-2656.378365</v>
      </c>
      <c r="F22" s="72"/>
      <c r="G22" s="79"/>
      <c r="H22" s="79"/>
      <c r="I22" s="79"/>
      <c r="J22" s="78">
        <f t="shared" si="5"/>
        <v>2015</v>
      </c>
      <c r="K22" s="80">
        <f t="shared" si="0"/>
        <v>2757.4041568421703</v>
      </c>
      <c r="L22" s="78"/>
      <c r="M22" s="78"/>
      <c r="N22" s="73"/>
      <c r="O22" s="683"/>
      <c r="P22" s="683"/>
      <c r="Q22" s="683"/>
      <c r="R22" s="683"/>
      <c r="S22" s="683"/>
    </row>
    <row r="23" spans="1:22" ht="12" customHeight="1">
      <c r="A23" s="73"/>
      <c r="B23" s="109">
        <f t="shared" si="1"/>
        <v>2016</v>
      </c>
      <c r="C23" s="286">
        <f t="shared" si="2"/>
        <v>143.58689100000038</v>
      </c>
      <c r="D23" s="286">
        <f t="shared" si="3"/>
        <v>2792.4169440000001</v>
      </c>
      <c r="E23" s="286">
        <f t="shared" si="4"/>
        <v>-2648.8300529999997</v>
      </c>
      <c r="F23" s="72"/>
      <c r="G23" s="79"/>
      <c r="H23" s="79"/>
      <c r="I23" s="79"/>
      <c r="J23" s="78">
        <f t="shared" si="5"/>
        <v>2016</v>
      </c>
      <c r="K23" s="80">
        <f t="shared" si="0"/>
        <v>3062.2431608421693</v>
      </c>
      <c r="L23" s="78"/>
      <c r="M23" s="78"/>
      <c r="N23" s="73"/>
      <c r="O23" s="683"/>
      <c r="P23" s="683"/>
      <c r="Q23" s="683"/>
      <c r="R23" s="683"/>
      <c r="S23" s="683"/>
    </row>
    <row r="24" spans="1:22" ht="12" customHeight="1">
      <c r="A24" s="73"/>
      <c r="B24" s="109">
        <f t="shared" si="1"/>
        <v>2017</v>
      </c>
      <c r="C24" s="286">
        <f t="shared" si="2"/>
        <v>-425.19183600000042</v>
      </c>
      <c r="D24" s="286">
        <f t="shared" si="3"/>
        <v>2383.3666699999999</v>
      </c>
      <c r="E24" s="286">
        <f t="shared" si="4"/>
        <v>-2808.5585060000003</v>
      </c>
      <c r="F24" s="72"/>
      <c r="G24" s="79"/>
      <c r="H24" s="79"/>
      <c r="I24" s="79"/>
      <c r="J24" s="78">
        <f t="shared" si="5"/>
        <v>2017</v>
      </c>
      <c r="K24" s="80">
        <f t="shared" si="0"/>
        <v>3069.3719999999998</v>
      </c>
      <c r="L24" s="78"/>
      <c r="M24" s="78"/>
      <c r="N24" s="73"/>
      <c r="O24" s="683"/>
      <c r="P24" s="683"/>
      <c r="Q24" s="683"/>
      <c r="R24" s="683"/>
      <c r="S24" s="683"/>
    </row>
    <row r="25" spans="1:22" ht="12" customHeight="1">
      <c r="A25" s="73"/>
      <c r="B25" s="109">
        <f t="shared" si="1"/>
        <v>2018</v>
      </c>
      <c r="C25" s="286">
        <f t="shared" si="2"/>
        <v>25.500225000000228</v>
      </c>
      <c r="D25" s="286">
        <f t="shared" si="3"/>
        <v>2942.1872790000002</v>
      </c>
      <c r="E25" s="286">
        <f t="shared" si="4"/>
        <v>-2916.687054</v>
      </c>
      <c r="F25" s="72"/>
      <c r="G25" s="79"/>
      <c r="H25" s="79"/>
      <c r="I25" s="79"/>
      <c r="J25" s="78">
        <f t="shared" si="5"/>
        <v>2018</v>
      </c>
      <c r="K25" s="80">
        <f t="shared" si="0"/>
        <v>2924.8233479324908</v>
      </c>
      <c r="L25" s="78"/>
      <c r="M25" s="78"/>
      <c r="N25" s="73"/>
      <c r="O25" s="683"/>
      <c r="P25" s="683"/>
      <c r="Q25" s="683"/>
      <c r="R25" s="683"/>
      <c r="S25" s="683"/>
    </row>
    <row r="26" spans="1:22" ht="12" customHeight="1">
      <c r="A26" s="73"/>
      <c r="B26" s="109">
        <f t="shared" si="1"/>
        <v>2019</v>
      </c>
      <c r="C26" s="286">
        <f t="shared" si="2"/>
        <v>-1082.3315457686008</v>
      </c>
      <c r="D26" s="286">
        <f t="shared" si="3"/>
        <v>1271.1721849999999</v>
      </c>
      <c r="E26" s="286">
        <f t="shared" si="4"/>
        <v>-2353.5037307686007</v>
      </c>
      <c r="F26" s="72"/>
      <c r="G26" s="79"/>
      <c r="H26" s="79"/>
      <c r="I26" s="79"/>
      <c r="J26" s="78">
        <f t="shared" si="5"/>
        <v>2019</v>
      </c>
      <c r="K26" s="80">
        <f t="shared" si="0"/>
        <v>3357.9649709324913</v>
      </c>
      <c r="L26" s="78"/>
      <c r="M26" s="78"/>
      <c r="N26" s="73"/>
      <c r="O26" s="683"/>
      <c r="P26" s="683"/>
      <c r="Q26" s="683"/>
      <c r="R26" s="683"/>
      <c r="S26" s="683"/>
    </row>
    <row r="27" spans="1:22" ht="12" customHeight="1">
      <c r="A27" s="73"/>
      <c r="B27" s="109">
        <f t="shared" si="1"/>
        <v>2020</v>
      </c>
      <c r="C27" s="286">
        <f t="shared" si="2"/>
        <v>1016.8611373782783</v>
      </c>
      <c r="D27" s="286">
        <f t="shared" si="3"/>
        <v>3040.2051849999998</v>
      </c>
      <c r="E27" s="286">
        <f t="shared" si="4"/>
        <v>-2023.3440476217215</v>
      </c>
      <c r="F27" s="72"/>
      <c r="G27" s="79"/>
      <c r="H27" s="79"/>
      <c r="I27" s="79"/>
      <c r="J27" s="78">
        <f t="shared" si="5"/>
        <v>2020</v>
      </c>
      <c r="K27" s="80">
        <f t="shared" si="0"/>
        <v>3363.2899279324911</v>
      </c>
      <c r="L27" s="78"/>
      <c r="M27" s="78"/>
      <c r="N27" s="73"/>
      <c r="O27" s="685"/>
      <c r="P27" s="685"/>
      <c r="Q27" s="685"/>
      <c r="R27" s="685"/>
      <c r="S27" s="685"/>
      <c r="T27" s="103"/>
      <c r="U27" s="103"/>
      <c r="V27" s="103"/>
    </row>
    <row r="28" spans="1:22" ht="12" customHeight="1">
      <c r="A28" s="73"/>
      <c r="B28" s="109">
        <f t="shared" si="1"/>
        <v>2021</v>
      </c>
      <c r="C28" s="286">
        <f t="shared" si="2"/>
        <v>599.6451320000001</v>
      </c>
      <c r="D28" s="286">
        <f t="shared" si="3"/>
        <v>3115.695847</v>
      </c>
      <c r="E28" s="286">
        <f t="shared" si="4"/>
        <v>-2516.0507149999999</v>
      </c>
      <c r="F28" s="72"/>
      <c r="G28" s="79"/>
      <c r="H28" s="79"/>
      <c r="I28" s="79"/>
      <c r="J28" s="78">
        <f t="shared" si="5"/>
        <v>2021</v>
      </c>
      <c r="K28" s="80">
        <f t="shared" si="0"/>
        <v>2919.9807709324905</v>
      </c>
      <c r="L28" s="78"/>
      <c r="M28" s="78"/>
      <c r="N28" s="73"/>
      <c r="O28" s="685"/>
      <c r="P28" s="685"/>
      <c r="Q28" s="685"/>
      <c r="R28" s="685"/>
      <c r="S28" s="685"/>
      <c r="T28" s="103"/>
      <c r="U28" s="103"/>
      <c r="V28" s="103"/>
    </row>
    <row r="29" spans="1:22" ht="12" customHeight="1">
      <c r="A29" s="73"/>
      <c r="B29" s="110"/>
      <c r="C29" s="111"/>
      <c r="D29" s="112"/>
      <c r="E29" s="113"/>
      <c r="F29" s="78"/>
      <c r="G29" s="79"/>
      <c r="H29" s="79"/>
      <c r="I29" s="79"/>
      <c r="J29" s="78"/>
      <c r="K29" s="78"/>
      <c r="L29" s="78"/>
      <c r="M29" s="78"/>
      <c r="N29" s="73"/>
      <c r="O29" s="685"/>
      <c r="P29" s="685"/>
      <c r="Q29" s="685"/>
      <c r="R29" s="685"/>
      <c r="S29" s="685"/>
      <c r="T29" s="103"/>
      <c r="U29" s="103"/>
      <c r="V29" s="103"/>
    </row>
    <row r="30" spans="1:22" ht="16.5" customHeight="1">
      <c r="A30" s="1546"/>
      <c r="B30" s="1575"/>
      <c r="C30" s="1575"/>
      <c r="D30" s="1575"/>
      <c r="E30" s="1575"/>
      <c r="F30" s="1575"/>
      <c r="G30" s="1575"/>
      <c r="H30" s="1575"/>
      <c r="I30" s="1575"/>
      <c r="J30" s="1575"/>
      <c r="K30" s="1575"/>
      <c r="L30" s="1575"/>
      <c r="M30" s="1575"/>
      <c r="N30" s="1575"/>
      <c r="O30" s="683"/>
      <c r="P30" s="683"/>
      <c r="Q30" s="683"/>
      <c r="R30" s="683"/>
      <c r="S30" s="683"/>
    </row>
    <row r="31" spans="1:22" ht="9.9499999999999993" customHeight="1">
      <c r="A31" s="1546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683"/>
      <c r="P31" s="683"/>
      <c r="Q31" s="683"/>
      <c r="R31" s="683"/>
      <c r="S31" s="683"/>
    </row>
    <row r="32" spans="1:22" ht="12" customHeight="1">
      <c r="A32" s="106"/>
      <c r="B32" s="82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3"/>
      <c r="P32" s="683"/>
      <c r="Q32" s="683"/>
      <c r="R32" s="683"/>
      <c r="S32" s="683"/>
    </row>
    <row r="33" spans="1:19" ht="12" customHeight="1">
      <c r="A33" s="106"/>
      <c r="B33" s="82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3"/>
      <c r="P33" s="683"/>
      <c r="Q33" s="683"/>
      <c r="R33" s="683"/>
      <c r="S33" s="683"/>
    </row>
    <row r="34" spans="1:19" ht="12" customHeight="1">
      <c r="A34" s="106"/>
      <c r="B34" s="82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3"/>
      <c r="P34" s="683"/>
      <c r="Q34" s="683"/>
      <c r="R34" s="683"/>
      <c r="S34" s="683"/>
    </row>
    <row r="35" spans="1:19" ht="12" customHeight="1">
      <c r="A35" s="106"/>
      <c r="B35" s="82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3"/>
      <c r="P35" s="683"/>
      <c r="Q35" s="683"/>
      <c r="R35" s="683"/>
      <c r="S35" s="683"/>
    </row>
    <row r="36" spans="1:19" ht="9.9499999999999993" customHeight="1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2"/>
      <c r="N36" s="73"/>
    </row>
    <row r="37" spans="1:19" ht="6" customHeight="1">
      <c r="N37" s="103"/>
    </row>
    <row r="38" spans="1:19" ht="14.25" customHeight="1">
      <c r="N38" s="103"/>
    </row>
    <row r="39" spans="1:19">
      <c r="N39" s="103"/>
    </row>
    <row r="40" spans="1:19" ht="13.5" customHeight="1">
      <c r="A40" s="1572" t="s">
        <v>496</v>
      </c>
      <c r="B40" s="1572"/>
      <c r="C40" s="1572"/>
      <c r="D40" s="1572"/>
      <c r="E40" s="1572"/>
      <c r="F40" s="1572"/>
      <c r="G40" s="1572"/>
      <c r="H40" s="1572"/>
      <c r="I40" s="1572"/>
      <c r="J40" s="1572"/>
      <c r="K40" s="1572"/>
      <c r="L40" s="1572"/>
      <c r="M40" s="1572"/>
      <c r="N40" s="1572"/>
    </row>
    <row r="41" spans="1:19">
      <c r="A41" s="1572"/>
      <c r="B41" s="1572"/>
      <c r="C41" s="1572"/>
      <c r="D41" s="1572"/>
      <c r="E41" s="1572"/>
      <c r="F41" s="1572"/>
      <c r="G41" s="1572"/>
      <c r="H41" s="1572"/>
      <c r="I41" s="1572"/>
      <c r="J41" s="1572"/>
      <c r="K41" s="1572"/>
      <c r="L41" s="1572"/>
      <c r="M41" s="1572"/>
      <c r="N41" s="1572"/>
    </row>
    <row r="42" spans="1:19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</row>
  </sheetData>
  <mergeCells count="19">
    <mergeCell ref="A40:N41"/>
    <mergeCell ref="J4:J5"/>
    <mergeCell ref="K4:K5"/>
    <mergeCell ref="L4:M4"/>
    <mergeCell ref="N4:N5"/>
    <mergeCell ref="E4:E5"/>
    <mergeCell ref="F4:G4"/>
    <mergeCell ref="H4:H5"/>
    <mergeCell ref="A30:A31"/>
    <mergeCell ref="B30:N30"/>
    <mergeCell ref="C4:C5"/>
    <mergeCell ref="D4:D5"/>
    <mergeCell ref="A3:A5"/>
    <mergeCell ref="B3:B5"/>
    <mergeCell ref="A17:G17"/>
    <mergeCell ref="H17:N17"/>
    <mergeCell ref="C3:H3"/>
    <mergeCell ref="I3:N3"/>
    <mergeCell ref="I4:I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A1:S67"/>
  <sheetViews>
    <sheetView showGridLines="0" zoomScaleNormal="100" zoomScaleSheetLayoutView="100" workbookViewId="0">
      <selection activeCell="D1" sqref="D1"/>
    </sheetView>
  </sheetViews>
  <sheetFormatPr defaultRowHeight="12.75"/>
  <cols>
    <col min="1" max="1" width="12.85546875" style="72" customWidth="1"/>
    <col min="2" max="2" width="33.140625" style="72" customWidth="1"/>
    <col min="3" max="3" width="10" style="72" customWidth="1"/>
    <col min="4" max="4" width="8.7109375" style="72" customWidth="1"/>
    <col min="5" max="5" width="9.140625" style="72" customWidth="1"/>
    <col min="6" max="6" width="7.28515625" style="72" customWidth="1"/>
    <col min="7" max="8" width="8.85546875" style="72" customWidth="1"/>
    <col min="9" max="9" width="16.7109375" style="73" customWidth="1"/>
    <col min="10" max="240" width="9.140625" style="72"/>
    <col min="241" max="241" width="20.7109375" style="72" customWidth="1"/>
    <col min="242" max="251" width="10.7109375" style="72" customWidth="1"/>
    <col min="252" max="253" width="2.7109375" style="72" customWidth="1"/>
    <col min="254" max="496" width="9.140625" style="72"/>
    <col min="497" max="497" width="20.7109375" style="72" customWidth="1"/>
    <col min="498" max="507" width="10.7109375" style="72" customWidth="1"/>
    <col min="508" max="509" width="2.7109375" style="72" customWidth="1"/>
    <col min="510" max="752" width="9.140625" style="72"/>
    <col min="753" max="753" width="20.7109375" style="72" customWidth="1"/>
    <col min="754" max="763" width="10.7109375" style="72" customWidth="1"/>
    <col min="764" max="765" width="2.7109375" style="72" customWidth="1"/>
    <col min="766" max="1008" width="9.140625" style="72"/>
    <col min="1009" max="1009" width="20.7109375" style="72" customWidth="1"/>
    <col min="1010" max="1019" width="10.7109375" style="72" customWidth="1"/>
    <col min="1020" max="1021" width="2.7109375" style="72" customWidth="1"/>
    <col min="1022" max="1264" width="9.140625" style="72"/>
    <col min="1265" max="1265" width="20.7109375" style="72" customWidth="1"/>
    <col min="1266" max="1275" width="10.7109375" style="72" customWidth="1"/>
    <col min="1276" max="1277" width="2.7109375" style="72" customWidth="1"/>
    <col min="1278" max="1520" width="9.140625" style="72"/>
    <col min="1521" max="1521" width="20.7109375" style="72" customWidth="1"/>
    <col min="1522" max="1531" width="10.7109375" style="72" customWidth="1"/>
    <col min="1532" max="1533" width="2.7109375" style="72" customWidth="1"/>
    <col min="1534" max="1776" width="9.140625" style="72"/>
    <col min="1777" max="1777" width="20.7109375" style="72" customWidth="1"/>
    <col min="1778" max="1787" width="10.7109375" style="72" customWidth="1"/>
    <col min="1788" max="1789" width="2.7109375" style="72" customWidth="1"/>
    <col min="1790" max="2032" width="9.140625" style="72"/>
    <col min="2033" max="2033" width="20.7109375" style="72" customWidth="1"/>
    <col min="2034" max="2043" width="10.7109375" style="72" customWidth="1"/>
    <col min="2044" max="2045" width="2.7109375" style="72" customWidth="1"/>
    <col min="2046" max="2288" width="9.140625" style="72"/>
    <col min="2289" max="2289" width="20.7109375" style="72" customWidth="1"/>
    <col min="2290" max="2299" width="10.7109375" style="72" customWidth="1"/>
    <col min="2300" max="2301" width="2.7109375" style="72" customWidth="1"/>
    <col min="2302" max="2544" width="9.140625" style="72"/>
    <col min="2545" max="2545" width="20.7109375" style="72" customWidth="1"/>
    <col min="2546" max="2555" width="10.7109375" style="72" customWidth="1"/>
    <col min="2556" max="2557" width="2.7109375" style="72" customWidth="1"/>
    <col min="2558" max="2800" width="9.140625" style="72"/>
    <col min="2801" max="2801" width="20.7109375" style="72" customWidth="1"/>
    <col min="2802" max="2811" width="10.7109375" style="72" customWidth="1"/>
    <col min="2812" max="2813" width="2.7109375" style="72" customWidth="1"/>
    <col min="2814" max="3056" width="9.140625" style="72"/>
    <col min="3057" max="3057" width="20.7109375" style="72" customWidth="1"/>
    <col min="3058" max="3067" width="10.7109375" style="72" customWidth="1"/>
    <col min="3068" max="3069" width="2.7109375" style="72" customWidth="1"/>
    <col min="3070" max="3312" width="9.140625" style="72"/>
    <col min="3313" max="3313" width="20.7109375" style="72" customWidth="1"/>
    <col min="3314" max="3323" width="10.7109375" style="72" customWidth="1"/>
    <col min="3324" max="3325" width="2.7109375" style="72" customWidth="1"/>
    <col min="3326" max="3568" width="9.140625" style="72"/>
    <col min="3569" max="3569" width="20.7109375" style="72" customWidth="1"/>
    <col min="3570" max="3579" width="10.7109375" style="72" customWidth="1"/>
    <col min="3580" max="3581" width="2.7109375" style="72" customWidth="1"/>
    <col min="3582" max="3824" width="9.140625" style="72"/>
    <col min="3825" max="3825" width="20.7109375" style="72" customWidth="1"/>
    <col min="3826" max="3835" width="10.7109375" style="72" customWidth="1"/>
    <col min="3836" max="3837" width="2.7109375" style="72" customWidth="1"/>
    <col min="3838" max="4080" width="9.140625" style="72"/>
    <col min="4081" max="4081" width="20.7109375" style="72" customWidth="1"/>
    <col min="4082" max="4091" width="10.7109375" style="72" customWidth="1"/>
    <col min="4092" max="4093" width="2.7109375" style="72" customWidth="1"/>
    <col min="4094" max="4336" width="9.140625" style="72"/>
    <col min="4337" max="4337" width="20.7109375" style="72" customWidth="1"/>
    <col min="4338" max="4347" width="10.7109375" style="72" customWidth="1"/>
    <col min="4348" max="4349" width="2.7109375" style="72" customWidth="1"/>
    <col min="4350" max="4592" width="9.140625" style="72"/>
    <col min="4593" max="4593" width="20.7109375" style="72" customWidth="1"/>
    <col min="4594" max="4603" width="10.7109375" style="72" customWidth="1"/>
    <col min="4604" max="4605" width="2.7109375" style="72" customWidth="1"/>
    <col min="4606" max="4848" width="9.140625" style="72"/>
    <col min="4849" max="4849" width="20.7109375" style="72" customWidth="1"/>
    <col min="4850" max="4859" width="10.7109375" style="72" customWidth="1"/>
    <col min="4860" max="4861" width="2.7109375" style="72" customWidth="1"/>
    <col min="4862" max="5104" width="9.140625" style="72"/>
    <col min="5105" max="5105" width="20.7109375" style="72" customWidth="1"/>
    <col min="5106" max="5115" width="10.7109375" style="72" customWidth="1"/>
    <col min="5116" max="5117" width="2.7109375" style="72" customWidth="1"/>
    <col min="5118" max="5360" width="9.140625" style="72"/>
    <col min="5361" max="5361" width="20.7109375" style="72" customWidth="1"/>
    <col min="5362" max="5371" width="10.7109375" style="72" customWidth="1"/>
    <col min="5372" max="5373" width="2.7109375" style="72" customWidth="1"/>
    <col min="5374" max="5616" width="9.140625" style="72"/>
    <col min="5617" max="5617" width="20.7109375" style="72" customWidth="1"/>
    <col min="5618" max="5627" width="10.7109375" style="72" customWidth="1"/>
    <col min="5628" max="5629" width="2.7109375" style="72" customWidth="1"/>
    <col min="5630" max="5872" width="9.140625" style="72"/>
    <col min="5873" max="5873" width="20.7109375" style="72" customWidth="1"/>
    <col min="5874" max="5883" width="10.7109375" style="72" customWidth="1"/>
    <col min="5884" max="5885" width="2.7109375" style="72" customWidth="1"/>
    <col min="5886" max="6128" width="9.140625" style="72"/>
    <col min="6129" max="6129" width="20.7109375" style="72" customWidth="1"/>
    <col min="6130" max="6139" width="10.7109375" style="72" customWidth="1"/>
    <col min="6140" max="6141" width="2.7109375" style="72" customWidth="1"/>
    <col min="6142" max="6384" width="9.140625" style="72"/>
    <col min="6385" max="6385" width="20.7109375" style="72" customWidth="1"/>
    <col min="6386" max="6395" width="10.7109375" style="72" customWidth="1"/>
    <col min="6396" max="6397" width="2.7109375" style="72" customWidth="1"/>
    <col min="6398" max="6640" width="9.140625" style="72"/>
    <col min="6641" max="6641" width="20.7109375" style="72" customWidth="1"/>
    <col min="6642" max="6651" width="10.7109375" style="72" customWidth="1"/>
    <col min="6652" max="6653" width="2.7109375" style="72" customWidth="1"/>
    <col min="6654" max="6896" width="9.140625" style="72"/>
    <col min="6897" max="6897" width="20.7109375" style="72" customWidth="1"/>
    <col min="6898" max="6907" width="10.7109375" style="72" customWidth="1"/>
    <col min="6908" max="6909" width="2.7109375" style="72" customWidth="1"/>
    <col min="6910" max="7152" width="9.140625" style="72"/>
    <col min="7153" max="7153" width="20.7109375" style="72" customWidth="1"/>
    <col min="7154" max="7163" width="10.7109375" style="72" customWidth="1"/>
    <col min="7164" max="7165" width="2.7109375" style="72" customWidth="1"/>
    <col min="7166" max="7408" width="9.140625" style="72"/>
    <col min="7409" max="7409" width="20.7109375" style="72" customWidth="1"/>
    <col min="7410" max="7419" width="10.7109375" style="72" customWidth="1"/>
    <col min="7420" max="7421" width="2.7109375" style="72" customWidth="1"/>
    <col min="7422" max="7664" width="9.140625" style="72"/>
    <col min="7665" max="7665" width="20.7109375" style="72" customWidth="1"/>
    <col min="7666" max="7675" width="10.7109375" style="72" customWidth="1"/>
    <col min="7676" max="7677" width="2.7109375" style="72" customWidth="1"/>
    <col min="7678" max="7920" width="9.140625" style="72"/>
    <col min="7921" max="7921" width="20.7109375" style="72" customWidth="1"/>
    <col min="7922" max="7931" width="10.7109375" style="72" customWidth="1"/>
    <col min="7932" max="7933" width="2.7109375" style="72" customWidth="1"/>
    <col min="7934" max="8176" width="9.140625" style="72"/>
    <col min="8177" max="8177" width="20.7109375" style="72" customWidth="1"/>
    <col min="8178" max="8187" width="10.7109375" style="72" customWidth="1"/>
    <col min="8188" max="8189" width="2.7109375" style="72" customWidth="1"/>
    <col min="8190" max="8432" width="9.140625" style="72"/>
    <col min="8433" max="8433" width="20.7109375" style="72" customWidth="1"/>
    <col min="8434" max="8443" width="10.7109375" style="72" customWidth="1"/>
    <col min="8444" max="8445" width="2.7109375" style="72" customWidth="1"/>
    <col min="8446" max="8688" width="9.140625" style="72"/>
    <col min="8689" max="8689" width="20.7109375" style="72" customWidth="1"/>
    <col min="8690" max="8699" width="10.7109375" style="72" customWidth="1"/>
    <col min="8700" max="8701" width="2.7109375" style="72" customWidth="1"/>
    <col min="8702" max="8944" width="9.140625" style="72"/>
    <col min="8945" max="8945" width="20.7109375" style="72" customWidth="1"/>
    <col min="8946" max="8955" width="10.7109375" style="72" customWidth="1"/>
    <col min="8956" max="8957" width="2.7109375" style="72" customWidth="1"/>
    <col min="8958" max="9200" width="9.140625" style="72"/>
    <col min="9201" max="9201" width="20.7109375" style="72" customWidth="1"/>
    <col min="9202" max="9211" width="10.7109375" style="72" customWidth="1"/>
    <col min="9212" max="9213" width="2.7109375" style="72" customWidth="1"/>
    <col min="9214" max="9456" width="9.140625" style="72"/>
    <col min="9457" max="9457" width="20.7109375" style="72" customWidth="1"/>
    <col min="9458" max="9467" width="10.7109375" style="72" customWidth="1"/>
    <col min="9468" max="9469" width="2.7109375" style="72" customWidth="1"/>
    <col min="9470" max="9712" width="9.140625" style="72"/>
    <col min="9713" max="9713" width="20.7109375" style="72" customWidth="1"/>
    <col min="9714" max="9723" width="10.7109375" style="72" customWidth="1"/>
    <col min="9724" max="9725" width="2.7109375" style="72" customWidth="1"/>
    <col min="9726" max="9968" width="9.140625" style="72"/>
    <col min="9969" max="9969" width="20.7109375" style="72" customWidth="1"/>
    <col min="9970" max="9979" width="10.7109375" style="72" customWidth="1"/>
    <col min="9980" max="9981" width="2.7109375" style="72" customWidth="1"/>
    <col min="9982" max="10224" width="9.140625" style="72"/>
    <col min="10225" max="10225" width="20.7109375" style="72" customWidth="1"/>
    <col min="10226" max="10235" width="10.7109375" style="72" customWidth="1"/>
    <col min="10236" max="10237" width="2.7109375" style="72" customWidth="1"/>
    <col min="10238" max="10480" width="9.140625" style="72"/>
    <col min="10481" max="10481" width="20.7109375" style="72" customWidth="1"/>
    <col min="10482" max="10491" width="10.7109375" style="72" customWidth="1"/>
    <col min="10492" max="10493" width="2.7109375" style="72" customWidth="1"/>
    <col min="10494" max="10736" width="9.140625" style="72"/>
    <col min="10737" max="10737" width="20.7109375" style="72" customWidth="1"/>
    <col min="10738" max="10747" width="10.7109375" style="72" customWidth="1"/>
    <col min="10748" max="10749" width="2.7109375" style="72" customWidth="1"/>
    <col min="10750" max="10992" width="9.140625" style="72"/>
    <col min="10993" max="10993" width="20.7109375" style="72" customWidth="1"/>
    <col min="10994" max="11003" width="10.7109375" style="72" customWidth="1"/>
    <col min="11004" max="11005" width="2.7109375" style="72" customWidth="1"/>
    <col min="11006" max="11248" width="9.140625" style="72"/>
    <col min="11249" max="11249" width="20.7109375" style="72" customWidth="1"/>
    <col min="11250" max="11259" width="10.7109375" style="72" customWidth="1"/>
    <col min="11260" max="11261" width="2.7109375" style="72" customWidth="1"/>
    <col min="11262" max="11504" width="9.140625" style="72"/>
    <col min="11505" max="11505" width="20.7109375" style="72" customWidth="1"/>
    <col min="11506" max="11515" width="10.7109375" style="72" customWidth="1"/>
    <col min="11516" max="11517" width="2.7109375" style="72" customWidth="1"/>
    <col min="11518" max="11760" width="9.140625" style="72"/>
    <col min="11761" max="11761" width="20.7109375" style="72" customWidth="1"/>
    <col min="11762" max="11771" width="10.7109375" style="72" customWidth="1"/>
    <col min="11772" max="11773" width="2.7109375" style="72" customWidth="1"/>
    <col min="11774" max="12016" width="9.140625" style="72"/>
    <col min="12017" max="12017" width="20.7109375" style="72" customWidth="1"/>
    <col min="12018" max="12027" width="10.7109375" style="72" customWidth="1"/>
    <col min="12028" max="12029" width="2.7109375" style="72" customWidth="1"/>
    <col min="12030" max="12272" width="9.140625" style="72"/>
    <col min="12273" max="12273" width="20.7109375" style="72" customWidth="1"/>
    <col min="12274" max="12283" width="10.7109375" style="72" customWidth="1"/>
    <col min="12284" max="12285" width="2.7109375" style="72" customWidth="1"/>
    <col min="12286" max="12528" width="9.140625" style="72"/>
    <col min="12529" max="12529" width="20.7109375" style="72" customWidth="1"/>
    <col min="12530" max="12539" width="10.7109375" style="72" customWidth="1"/>
    <col min="12540" max="12541" width="2.7109375" style="72" customWidth="1"/>
    <col min="12542" max="12784" width="9.140625" style="72"/>
    <col min="12785" max="12785" width="20.7109375" style="72" customWidth="1"/>
    <col min="12786" max="12795" width="10.7109375" style="72" customWidth="1"/>
    <col min="12796" max="12797" width="2.7109375" style="72" customWidth="1"/>
    <col min="12798" max="13040" width="9.140625" style="72"/>
    <col min="13041" max="13041" width="20.7109375" style="72" customWidth="1"/>
    <col min="13042" max="13051" width="10.7109375" style="72" customWidth="1"/>
    <col min="13052" max="13053" width="2.7109375" style="72" customWidth="1"/>
    <col min="13054" max="13296" width="9.140625" style="72"/>
    <col min="13297" max="13297" width="20.7109375" style="72" customWidth="1"/>
    <col min="13298" max="13307" width="10.7109375" style="72" customWidth="1"/>
    <col min="13308" max="13309" width="2.7109375" style="72" customWidth="1"/>
    <col min="13310" max="13552" width="9.140625" style="72"/>
    <col min="13553" max="13553" width="20.7109375" style="72" customWidth="1"/>
    <col min="13554" max="13563" width="10.7109375" style="72" customWidth="1"/>
    <col min="13564" max="13565" width="2.7109375" style="72" customWidth="1"/>
    <col min="13566" max="13808" width="9.140625" style="72"/>
    <col min="13809" max="13809" width="20.7109375" style="72" customWidth="1"/>
    <col min="13810" max="13819" width="10.7109375" style="72" customWidth="1"/>
    <col min="13820" max="13821" width="2.7109375" style="72" customWidth="1"/>
    <col min="13822" max="14064" width="9.140625" style="72"/>
    <col min="14065" max="14065" width="20.7109375" style="72" customWidth="1"/>
    <col min="14066" max="14075" width="10.7109375" style="72" customWidth="1"/>
    <col min="14076" max="14077" width="2.7109375" style="72" customWidth="1"/>
    <col min="14078" max="14320" width="9.140625" style="72"/>
    <col min="14321" max="14321" width="20.7109375" style="72" customWidth="1"/>
    <col min="14322" max="14331" width="10.7109375" style="72" customWidth="1"/>
    <col min="14332" max="14333" width="2.7109375" style="72" customWidth="1"/>
    <col min="14334" max="14576" width="9.140625" style="72"/>
    <col min="14577" max="14577" width="20.7109375" style="72" customWidth="1"/>
    <col min="14578" max="14587" width="10.7109375" style="72" customWidth="1"/>
    <col min="14588" max="14589" width="2.7109375" style="72" customWidth="1"/>
    <col min="14590" max="14832" width="9.140625" style="72"/>
    <col min="14833" max="14833" width="20.7109375" style="72" customWidth="1"/>
    <col min="14834" max="14843" width="10.7109375" style="72" customWidth="1"/>
    <col min="14844" max="14845" width="2.7109375" style="72" customWidth="1"/>
    <col min="14846" max="15088" width="9.140625" style="72"/>
    <col min="15089" max="15089" width="20.7109375" style="72" customWidth="1"/>
    <col min="15090" max="15099" width="10.7109375" style="72" customWidth="1"/>
    <col min="15100" max="15101" width="2.7109375" style="72" customWidth="1"/>
    <col min="15102" max="15344" width="9.140625" style="72"/>
    <col min="15345" max="15345" width="20.7109375" style="72" customWidth="1"/>
    <col min="15346" max="15355" width="10.7109375" style="72" customWidth="1"/>
    <col min="15356" max="15357" width="2.7109375" style="72" customWidth="1"/>
    <col min="15358" max="15600" width="9.140625" style="72"/>
    <col min="15601" max="15601" width="20.7109375" style="72" customWidth="1"/>
    <col min="15602" max="15611" width="10.7109375" style="72" customWidth="1"/>
    <col min="15612" max="15613" width="2.7109375" style="72" customWidth="1"/>
    <col min="15614" max="15856" width="9.140625" style="72"/>
    <col min="15857" max="15857" width="20.7109375" style="72" customWidth="1"/>
    <col min="15858" max="15867" width="10.7109375" style="72" customWidth="1"/>
    <col min="15868" max="15869" width="2.7109375" style="72" customWidth="1"/>
    <col min="15870" max="16112" width="9.140625" style="72"/>
    <col min="16113" max="16113" width="20.7109375" style="72" customWidth="1"/>
    <col min="16114" max="16123" width="10.7109375" style="72" customWidth="1"/>
    <col min="16124" max="16125" width="2.7109375" style="72" customWidth="1"/>
    <col min="16126" max="16384" width="9.140625" style="72"/>
  </cols>
  <sheetData>
    <row r="1" spans="1:15" s="619" customFormat="1" ht="20.25">
      <c r="A1" s="1581" t="s">
        <v>415</v>
      </c>
      <c r="B1" s="1581"/>
      <c r="C1" s="1581"/>
      <c r="D1" s="1581"/>
      <c r="E1" s="1581"/>
      <c r="F1" s="1581"/>
      <c r="G1" s="1581"/>
      <c r="H1" s="1581"/>
      <c r="I1" s="620"/>
    </row>
    <row r="2" spans="1:15" s="619" customFormat="1" ht="5.0999999999999996" customHeight="1">
      <c r="A2" s="621"/>
      <c r="B2" s="621"/>
      <c r="C2" s="621"/>
      <c r="D2" s="621"/>
      <c r="E2" s="621"/>
      <c r="F2" s="621"/>
      <c r="G2" s="621"/>
      <c r="H2" s="632"/>
      <c r="I2" s="620"/>
    </row>
    <row r="3" spans="1:15" s="619" customFormat="1" ht="18">
      <c r="A3" s="1585" t="s">
        <v>155</v>
      </c>
      <c r="B3" s="1585"/>
      <c r="C3" s="1585"/>
      <c r="D3" s="1585"/>
      <c r="E3" s="1585"/>
      <c r="F3" s="1585"/>
      <c r="G3" s="1585"/>
      <c r="H3" s="622"/>
      <c r="I3" s="620"/>
    </row>
    <row r="4" spans="1:15" s="619" customFormat="1" ht="5.0999999999999996" customHeight="1">
      <c r="A4" s="620"/>
      <c r="B4" s="623"/>
      <c r="C4" s="623"/>
      <c r="I4" s="620"/>
    </row>
    <row r="5" spans="1:15" ht="21.75" customHeight="1">
      <c r="A5" s="1586">
        <v>2021</v>
      </c>
      <c r="B5" s="1586"/>
      <c r="C5" s="1586"/>
      <c r="D5" s="1586"/>
      <c r="E5" s="1586"/>
      <c r="F5" s="1586"/>
      <c r="G5" s="1586"/>
      <c r="H5" s="1586"/>
    </row>
    <row r="6" spans="1:15" ht="21" customHeight="1">
      <c r="A6" s="775"/>
      <c r="B6" s="1584" t="s">
        <v>159</v>
      </c>
      <c r="C6" s="1578" t="s">
        <v>156</v>
      </c>
      <c r="D6" s="1583" t="s">
        <v>157</v>
      </c>
      <c r="E6" s="1584"/>
      <c r="F6" s="1491" t="s">
        <v>476</v>
      </c>
      <c r="G6" s="1583" t="s">
        <v>158</v>
      </c>
      <c r="H6" s="1584"/>
      <c r="I6" s="96"/>
    </row>
    <row r="7" spans="1:15" ht="12.6" customHeight="1">
      <c r="A7" s="776"/>
      <c r="B7" s="1592"/>
      <c r="C7" s="1579"/>
      <c r="D7" s="1326">
        <f>A5</f>
        <v>2021</v>
      </c>
      <c r="E7" s="1328">
        <f>A5-1</f>
        <v>2020</v>
      </c>
      <c r="F7" s="1493"/>
      <c r="G7" s="1326">
        <f>A5</f>
        <v>2021</v>
      </c>
      <c r="H7" s="1328">
        <f>A5-1</f>
        <v>2020</v>
      </c>
      <c r="I7" s="96"/>
    </row>
    <row r="8" spans="1:15" ht="13.5" customHeight="1">
      <c r="A8" s="1587" t="s">
        <v>160</v>
      </c>
      <c r="B8" s="778" t="s">
        <v>161</v>
      </c>
      <c r="C8" s="778" t="s">
        <v>162</v>
      </c>
      <c r="D8" s="1160">
        <v>114205.17200000001</v>
      </c>
      <c r="E8" s="779">
        <v>109261.69099999999</v>
      </c>
      <c r="F8" s="760">
        <f>(D8-E8)/E8</f>
        <v>4.5244412334786349E-2</v>
      </c>
      <c r="G8" s="1158">
        <v>1240594.443583</v>
      </c>
      <c r="H8" s="780">
        <v>1191933.7553903891</v>
      </c>
      <c r="I8" s="96"/>
      <c r="J8" s="71"/>
      <c r="K8" s="71"/>
      <c r="L8" s="71"/>
      <c r="M8" s="71"/>
      <c r="N8" s="71"/>
    </row>
    <row r="9" spans="1:15" ht="13.5" customHeight="1">
      <c r="A9" s="1588"/>
      <c r="B9" s="1050" t="s">
        <v>163</v>
      </c>
      <c r="C9" s="1050" t="s">
        <v>164</v>
      </c>
      <c r="D9" s="1161">
        <v>11525.529</v>
      </c>
      <c r="E9" s="1051">
        <v>12074.425999999999</v>
      </c>
      <c r="F9" s="783">
        <f t="shared" ref="F9:F57" si="0">(D9-E9)/E9</f>
        <v>-4.545946946049436E-2</v>
      </c>
      <c r="G9" s="1159">
        <v>120865.46599999999</v>
      </c>
      <c r="H9" s="1052">
        <v>126641.908</v>
      </c>
      <c r="I9" s="96"/>
      <c r="J9" s="71"/>
      <c r="K9" s="71"/>
      <c r="L9" s="71"/>
      <c r="M9" s="71"/>
      <c r="N9" s="71"/>
    </row>
    <row r="10" spans="1:15" ht="13.5" customHeight="1">
      <c r="A10" s="1588"/>
      <c r="B10" s="1050" t="s">
        <v>165</v>
      </c>
      <c r="C10" s="1050" t="s">
        <v>166</v>
      </c>
      <c r="D10" s="1161">
        <v>990.74999999999989</v>
      </c>
      <c r="E10" s="1051">
        <v>682.67000000000007</v>
      </c>
      <c r="F10" s="783">
        <f t="shared" si="0"/>
        <v>0.45128685895088372</v>
      </c>
      <c r="G10" s="1159">
        <v>10402.875</v>
      </c>
      <c r="H10" s="1052">
        <v>7263.9949999999999</v>
      </c>
      <c r="I10" s="96"/>
      <c r="J10" s="71"/>
      <c r="K10" s="71"/>
      <c r="L10" s="71"/>
      <c r="M10" s="71"/>
      <c r="N10" s="71"/>
    </row>
    <row r="11" spans="1:15" ht="13.5" customHeight="1">
      <c r="A11" s="1588"/>
      <c r="B11" s="1050" t="s">
        <v>167</v>
      </c>
      <c r="C11" s="1050" t="s">
        <v>168</v>
      </c>
      <c r="D11" s="1161">
        <v>0</v>
      </c>
      <c r="E11" s="1051">
        <v>0</v>
      </c>
      <c r="F11" s="784" t="e">
        <f t="shared" si="0"/>
        <v>#DIV/0!</v>
      </c>
      <c r="G11" s="1159">
        <v>0</v>
      </c>
      <c r="H11" s="1052">
        <v>0</v>
      </c>
      <c r="I11" s="96"/>
      <c r="J11" s="71"/>
      <c r="K11" s="71"/>
      <c r="L11" s="71"/>
      <c r="M11" s="71"/>
      <c r="N11" s="71"/>
    </row>
    <row r="12" spans="1:15" ht="13.5" customHeight="1">
      <c r="A12" s="1588"/>
      <c r="B12" s="1050" t="s">
        <v>169</v>
      </c>
      <c r="C12" s="1050" t="s">
        <v>170</v>
      </c>
      <c r="D12" s="1161">
        <v>479393.58300000004</v>
      </c>
      <c r="E12" s="1051">
        <v>419113.09100000001</v>
      </c>
      <c r="F12" s="783">
        <f t="shared" si="0"/>
        <v>0.14382870231080427</v>
      </c>
      <c r="G12" s="1159">
        <v>2575519.6129999999</v>
      </c>
      <c r="H12" s="1052">
        <v>2220263.1030000001</v>
      </c>
      <c r="I12" s="96"/>
      <c r="J12" s="71"/>
      <c r="K12" s="71"/>
      <c r="L12" s="71"/>
      <c r="M12" s="71"/>
      <c r="N12" s="71"/>
    </row>
    <row r="13" spans="1:15" ht="13.5" customHeight="1">
      <c r="A13" s="1588"/>
      <c r="B13" s="1050" t="s">
        <v>171</v>
      </c>
      <c r="C13" s="1050" t="s">
        <v>172</v>
      </c>
      <c r="D13" s="1161">
        <v>75933.702999999994</v>
      </c>
      <c r="E13" s="1051">
        <v>73338.418999999994</v>
      </c>
      <c r="F13" s="783">
        <f t="shared" si="0"/>
        <v>3.5387782220939343E-2</v>
      </c>
      <c r="G13" s="1159">
        <v>795278.98275333317</v>
      </c>
      <c r="H13" s="1052">
        <v>768097.70832666662</v>
      </c>
      <c r="I13" s="96"/>
      <c r="J13" s="71"/>
      <c r="K13" s="71"/>
      <c r="L13" s="71"/>
      <c r="M13" s="71"/>
      <c r="N13" s="71"/>
    </row>
    <row r="14" spans="1:15" ht="13.5" customHeight="1">
      <c r="A14" s="1588"/>
      <c r="B14" s="1050" t="s">
        <v>173</v>
      </c>
      <c r="C14" s="1050" t="s">
        <v>174</v>
      </c>
      <c r="D14" s="1161">
        <v>5844.0749999999998</v>
      </c>
      <c r="E14" s="1051">
        <v>5483.6859999999997</v>
      </c>
      <c r="F14" s="783">
        <f t="shared" si="0"/>
        <v>6.5720210821699154E-2</v>
      </c>
      <c r="G14" s="1159">
        <v>25051.304000000004</v>
      </c>
      <c r="H14" s="1052">
        <v>24419.7720783</v>
      </c>
      <c r="I14" s="96"/>
      <c r="J14" s="401"/>
      <c r="K14" s="401"/>
      <c r="L14" s="71"/>
      <c r="M14" s="71"/>
      <c r="N14" s="71"/>
    </row>
    <row r="15" spans="1:15" ht="13.5" customHeight="1">
      <c r="A15" s="1588"/>
      <c r="B15" s="1050" t="s">
        <v>175</v>
      </c>
      <c r="C15" s="1050" t="s">
        <v>176</v>
      </c>
      <c r="D15" s="1161">
        <v>0</v>
      </c>
      <c r="E15" s="1051">
        <v>0</v>
      </c>
      <c r="F15" s="784" t="e">
        <f t="shared" si="0"/>
        <v>#DIV/0!</v>
      </c>
      <c r="G15" s="1159">
        <v>0</v>
      </c>
      <c r="H15" s="1052">
        <v>0</v>
      </c>
      <c r="I15" s="96"/>
      <c r="J15" s="402"/>
      <c r="K15" s="402"/>
    </row>
    <row r="16" spans="1:15" ht="13.5" customHeight="1">
      <c r="A16" s="1588"/>
      <c r="B16" s="1050" t="s">
        <v>177</v>
      </c>
      <c r="C16" s="1050" t="s">
        <v>178</v>
      </c>
      <c r="D16" s="1161">
        <v>0</v>
      </c>
      <c r="E16" s="1051">
        <v>966807.35199999996</v>
      </c>
      <c r="F16" s="783">
        <f t="shared" si="0"/>
        <v>-1</v>
      </c>
      <c r="G16" s="1159">
        <v>0</v>
      </c>
      <c r="H16" s="1052">
        <v>2909747.777777778</v>
      </c>
      <c r="I16" s="96"/>
      <c r="J16" s="401"/>
      <c r="K16" s="401"/>
      <c r="L16" s="71"/>
      <c r="M16" s="71"/>
      <c r="N16" s="71"/>
      <c r="O16" s="71"/>
    </row>
    <row r="17" spans="1:15" ht="13.5" customHeight="1">
      <c r="A17" s="1588"/>
      <c r="B17" s="1050" t="s">
        <v>179</v>
      </c>
      <c r="C17" s="1050" t="s">
        <v>180</v>
      </c>
      <c r="D17" s="1161">
        <v>1144.1990000000001</v>
      </c>
      <c r="E17" s="1051">
        <v>718.80799999999999</v>
      </c>
      <c r="F17" s="783">
        <f t="shared" si="0"/>
        <v>0.59180059209135139</v>
      </c>
      <c r="G17" s="1159">
        <v>11968.700540899999</v>
      </c>
      <c r="H17" s="1052">
        <v>7619.810500900001</v>
      </c>
      <c r="I17" s="96"/>
      <c r="J17" s="71"/>
      <c r="K17" s="71"/>
      <c r="L17" s="71"/>
      <c r="M17" s="71"/>
      <c r="N17" s="71"/>
      <c r="O17" s="71"/>
    </row>
    <row r="18" spans="1:15" ht="13.5" customHeight="1">
      <c r="A18" s="1588"/>
      <c r="B18" s="781" t="s">
        <v>181</v>
      </c>
      <c r="C18" s="781" t="s">
        <v>182</v>
      </c>
      <c r="D18" s="1161">
        <v>0</v>
      </c>
      <c r="E18" s="1051">
        <v>0</v>
      </c>
      <c r="F18" s="784" t="e">
        <f t="shared" si="0"/>
        <v>#DIV/0!</v>
      </c>
      <c r="G18" s="1159">
        <v>0</v>
      </c>
      <c r="H18" s="1052">
        <v>0</v>
      </c>
      <c r="I18" s="96"/>
      <c r="J18" s="71"/>
      <c r="K18" s="71"/>
      <c r="L18" s="71"/>
      <c r="M18" s="71"/>
      <c r="N18" s="71"/>
      <c r="O18" s="71"/>
    </row>
    <row r="19" spans="1:15" ht="13.5" customHeight="1">
      <c r="A19" s="1588"/>
      <c r="B19" s="943" t="s">
        <v>183</v>
      </c>
      <c r="C19" s="943" t="s">
        <v>184</v>
      </c>
      <c r="D19" s="1332">
        <f>D8+D9+D10+D17</f>
        <v>127865.65</v>
      </c>
      <c r="E19" s="1333">
        <f>E8+E9+E10+E17</f>
        <v>122737.595</v>
      </c>
      <c r="F19" s="929">
        <f t="shared" si="0"/>
        <v>4.1780637790727389E-2</v>
      </c>
      <c r="G19" s="1334">
        <f>G8+G9+G10+G17</f>
        <v>1383831.4851239</v>
      </c>
      <c r="H19" s="1335">
        <f>H8+H9+H10+H17</f>
        <v>1333459.4688912893</v>
      </c>
      <c r="I19" s="96"/>
      <c r="J19" s="71"/>
      <c r="K19" s="71"/>
      <c r="L19" s="71"/>
      <c r="M19" s="71"/>
      <c r="N19" s="71"/>
      <c r="O19" s="71"/>
    </row>
    <row r="20" spans="1:15" ht="13.5" customHeight="1">
      <c r="A20" s="1589"/>
      <c r="B20" s="1309" t="s">
        <v>185</v>
      </c>
      <c r="C20" s="1309" t="s">
        <v>152</v>
      </c>
      <c r="D20" s="1336">
        <f>SUM(D8:D18)</f>
        <v>689037.01099999994</v>
      </c>
      <c r="E20" s="1337">
        <f>SUM(E8:E18)</f>
        <v>1587480.1429999999</v>
      </c>
      <c r="F20" s="1338">
        <f t="shared" si="0"/>
        <v>-0.56595550877388201</v>
      </c>
      <c r="G20" s="1339">
        <f>SUM(G8:G18)</f>
        <v>4779681.3848772328</v>
      </c>
      <c r="H20" s="1340">
        <f>SUM(H8:H18)</f>
        <v>7255987.8300740337</v>
      </c>
      <c r="I20" s="96"/>
      <c r="J20" s="71"/>
      <c r="K20" s="71"/>
      <c r="L20" s="71"/>
      <c r="M20" s="71"/>
      <c r="N20" s="71"/>
      <c r="O20" s="71"/>
    </row>
    <row r="21" spans="1:15" ht="13.5" customHeight="1">
      <c r="A21" s="1587" t="s">
        <v>186</v>
      </c>
      <c r="B21" s="778" t="s">
        <v>161</v>
      </c>
      <c r="C21" s="778" t="s">
        <v>162</v>
      </c>
      <c r="D21" s="1160">
        <v>112467.14599999998</v>
      </c>
      <c r="E21" s="779">
        <v>105554.62399999998</v>
      </c>
      <c r="F21" s="760">
        <f t="shared" si="0"/>
        <v>6.5487628471870632E-2</v>
      </c>
      <c r="G21" s="1158">
        <v>1220117.129683</v>
      </c>
      <c r="H21" s="780">
        <v>1151373.8501184001</v>
      </c>
      <c r="I21" s="96"/>
      <c r="J21" s="71"/>
      <c r="K21" s="71"/>
      <c r="L21" s="71"/>
      <c r="M21" s="71"/>
      <c r="N21" s="71"/>
      <c r="O21" s="71"/>
    </row>
    <row r="22" spans="1:15" ht="13.5" customHeight="1">
      <c r="A22" s="1590"/>
      <c r="B22" s="1050" t="s">
        <v>163</v>
      </c>
      <c r="C22" s="1050" t="s">
        <v>164</v>
      </c>
      <c r="D22" s="1161">
        <v>11525.529</v>
      </c>
      <c r="E22" s="1051">
        <v>12074.425999999999</v>
      </c>
      <c r="F22" s="783">
        <f t="shared" si="0"/>
        <v>-4.545946946049436E-2</v>
      </c>
      <c r="G22" s="1159">
        <v>120865.46599999999</v>
      </c>
      <c r="H22" s="1052">
        <v>126641.908</v>
      </c>
      <c r="I22" s="96"/>
      <c r="J22" s="71"/>
      <c r="K22" s="71"/>
      <c r="L22" s="71"/>
      <c r="M22" s="71"/>
      <c r="N22" s="71"/>
      <c r="O22" s="71"/>
    </row>
    <row r="23" spans="1:15" ht="13.5" customHeight="1">
      <c r="A23" s="1590"/>
      <c r="B23" s="1050" t="s">
        <v>165</v>
      </c>
      <c r="C23" s="1050" t="s">
        <v>166</v>
      </c>
      <c r="D23" s="1161">
        <v>0</v>
      </c>
      <c r="E23" s="1051">
        <v>0</v>
      </c>
      <c r="F23" s="784" t="e">
        <f t="shared" si="0"/>
        <v>#DIV/0!</v>
      </c>
      <c r="G23" s="1159">
        <v>0</v>
      </c>
      <c r="H23" s="1052">
        <v>0</v>
      </c>
      <c r="I23" s="96"/>
      <c r="J23" s="71"/>
      <c r="K23" s="71"/>
      <c r="L23" s="71"/>
      <c r="M23" s="71"/>
      <c r="N23" s="71"/>
      <c r="O23" s="71"/>
    </row>
    <row r="24" spans="1:15" ht="13.5" customHeight="1">
      <c r="A24" s="1590"/>
      <c r="B24" s="1050" t="s">
        <v>167</v>
      </c>
      <c r="C24" s="1050" t="s">
        <v>168</v>
      </c>
      <c r="D24" s="1161">
        <v>0</v>
      </c>
      <c r="E24" s="1051">
        <v>0</v>
      </c>
      <c r="F24" s="784" t="e">
        <f t="shared" si="0"/>
        <v>#DIV/0!</v>
      </c>
      <c r="G24" s="1159">
        <v>0</v>
      </c>
      <c r="H24" s="1052">
        <v>0</v>
      </c>
      <c r="I24" s="96"/>
      <c r="J24" s="71"/>
    </row>
    <row r="25" spans="1:15" ht="13.5" customHeight="1">
      <c r="A25" s="1590"/>
      <c r="B25" s="1050" t="s">
        <v>169</v>
      </c>
      <c r="C25" s="1050" t="s">
        <v>170</v>
      </c>
      <c r="D25" s="1161">
        <v>479393.58300000004</v>
      </c>
      <c r="E25" s="1051">
        <v>419113.09100000001</v>
      </c>
      <c r="F25" s="783">
        <f t="shared" si="0"/>
        <v>0.14382870231080427</v>
      </c>
      <c r="G25" s="1159">
        <v>2575519.6129999999</v>
      </c>
      <c r="H25" s="1052">
        <v>2220263.1030000001</v>
      </c>
      <c r="I25" s="96"/>
    </row>
    <row r="26" spans="1:15" ht="13.5" customHeight="1">
      <c r="A26" s="1590"/>
      <c r="B26" s="1050" t="s">
        <v>171</v>
      </c>
      <c r="C26" s="1050" t="s">
        <v>172</v>
      </c>
      <c r="D26" s="1161">
        <v>75933.702999999994</v>
      </c>
      <c r="E26" s="1051">
        <v>73338.418999999994</v>
      </c>
      <c r="F26" s="783">
        <f t="shared" si="0"/>
        <v>3.5387782220939343E-2</v>
      </c>
      <c r="G26" s="1159">
        <v>795278.98275333317</v>
      </c>
      <c r="H26" s="1052">
        <v>768097.70832666662</v>
      </c>
      <c r="I26" s="96"/>
    </row>
    <row r="27" spans="1:15" ht="13.5" customHeight="1">
      <c r="A27" s="1590"/>
      <c r="B27" s="1050" t="s">
        <v>173</v>
      </c>
      <c r="C27" s="1050" t="s">
        <v>174</v>
      </c>
      <c r="D27" s="1161">
        <v>3270.4750000000004</v>
      </c>
      <c r="E27" s="1051">
        <v>2892.1859999999997</v>
      </c>
      <c r="F27" s="783">
        <f t="shared" si="0"/>
        <v>0.13079691278500094</v>
      </c>
      <c r="G27" s="1159">
        <v>14102.303999999998</v>
      </c>
      <c r="H27" s="1052">
        <v>12641.972078300001</v>
      </c>
      <c r="I27" s="96"/>
    </row>
    <row r="28" spans="1:15" ht="13.5" customHeight="1">
      <c r="A28" s="1590"/>
      <c r="B28" s="1050" t="s">
        <v>175</v>
      </c>
      <c r="C28" s="1050" t="s">
        <v>176</v>
      </c>
      <c r="D28" s="1161">
        <v>0</v>
      </c>
      <c r="E28" s="1051">
        <v>0</v>
      </c>
      <c r="F28" s="784" t="e">
        <f t="shared" si="0"/>
        <v>#DIV/0!</v>
      </c>
      <c r="G28" s="1159">
        <v>0</v>
      </c>
      <c r="H28" s="1052">
        <v>0</v>
      </c>
      <c r="I28" s="96"/>
    </row>
    <row r="29" spans="1:15" ht="13.5" customHeight="1">
      <c r="A29" s="1590"/>
      <c r="B29" s="1050" t="s">
        <v>177</v>
      </c>
      <c r="C29" s="1050" t="s">
        <v>178</v>
      </c>
      <c r="D29" s="1161">
        <v>0</v>
      </c>
      <c r="E29" s="1051">
        <v>0</v>
      </c>
      <c r="F29" s="784" t="e">
        <f t="shared" si="0"/>
        <v>#DIV/0!</v>
      </c>
      <c r="G29" s="1159">
        <v>0</v>
      </c>
      <c r="H29" s="1052">
        <v>0</v>
      </c>
      <c r="I29" s="96"/>
    </row>
    <row r="30" spans="1:15" ht="13.5" customHeight="1">
      <c r="A30" s="1590"/>
      <c r="B30" s="1050" t="s">
        <v>179</v>
      </c>
      <c r="C30" s="1050" t="s">
        <v>180</v>
      </c>
      <c r="D30" s="1161">
        <v>1144.1990000000001</v>
      </c>
      <c r="E30" s="1051">
        <v>718.80799999999999</v>
      </c>
      <c r="F30" s="783">
        <f t="shared" si="0"/>
        <v>0.59180059209135139</v>
      </c>
      <c r="G30" s="1159">
        <v>11968.700540899999</v>
      </c>
      <c r="H30" s="1052">
        <v>7619.810500900001</v>
      </c>
      <c r="I30" s="96"/>
    </row>
    <row r="31" spans="1:15" ht="13.5" customHeight="1">
      <c r="A31" s="1590"/>
      <c r="B31" s="781" t="s">
        <v>181</v>
      </c>
      <c r="C31" s="781" t="s">
        <v>182</v>
      </c>
      <c r="D31" s="1161">
        <v>0</v>
      </c>
      <c r="E31" s="1051">
        <v>0</v>
      </c>
      <c r="F31" s="784" t="e">
        <f t="shared" si="0"/>
        <v>#DIV/0!</v>
      </c>
      <c r="G31" s="1159">
        <v>0</v>
      </c>
      <c r="H31" s="1052">
        <v>0</v>
      </c>
      <c r="I31" s="96"/>
    </row>
    <row r="32" spans="1:15" ht="13.5" customHeight="1">
      <c r="A32" s="1590"/>
      <c r="B32" s="943" t="s">
        <v>183</v>
      </c>
      <c r="C32" s="943" t="s">
        <v>184</v>
      </c>
      <c r="D32" s="1332">
        <f>D21+D22+D23+D30</f>
        <v>125136.87399999997</v>
      </c>
      <c r="E32" s="1333">
        <f>E21+E22+E23+E30</f>
        <v>118347.85799999999</v>
      </c>
      <c r="F32" s="929">
        <f t="shared" ref="F32:F33" si="1">(D32-E32)/E32</f>
        <v>5.7364925016217656E-2</v>
      </c>
      <c r="G32" s="1334">
        <f>G21+G22+G23+G30</f>
        <v>1352951.2962239</v>
      </c>
      <c r="H32" s="1335">
        <f>H21+H22+H23+H30</f>
        <v>1285635.5686193001</v>
      </c>
      <c r="I32" s="96"/>
    </row>
    <row r="33" spans="1:19" ht="13.5" customHeight="1">
      <c r="A33" s="1591"/>
      <c r="B33" s="1309" t="s">
        <v>185</v>
      </c>
      <c r="C33" s="1309" t="s">
        <v>152</v>
      </c>
      <c r="D33" s="1336">
        <f>SUM(D21:D31)</f>
        <v>683734.63500000001</v>
      </c>
      <c r="E33" s="1337">
        <f>SUM(E21:E31)</f>
        <v>613691.554</v>
      </c>
      <c r="F33" s="1338">
        <f t="shared" si="1"/>
        <v>0.11413401495175214</v>
      </c>
      <c r="G33" s="1339">
        <f>SUM(G21:G31)</f>
        <v>4737852.1959772334</v>
      </c>
      <c r="H33" s="1340">
        <f>SUM(H21:H31)</f>
        <v>4286638.3520242674</v>
      </c>
      <c r="I33" s="96"/>
    </row>
    <row r="34" spans="1:19" ht="13.5" customHeight="1">
      <c r="A34" s="1587" t="s">
        <v>539</v>
      </c>
      <c r="B34" s="778" t="s">
        <v>161</v>
      </c>
      <c r="C34" s="778" t="s">
        <v>162</v>
      </c>
      <c r="D34" s="1160">
        <v>0</v>
      </c>
      <c r="E34" s="779">
        <v>0</v>
      </c>
      <c r="F34" s="786" t="e">
        <f t="shared" si="0"/>
        <v>#DIV/0!</v>
      </c>
      <c r="G34" s="1158">
        <v>0</v>
      </c>
      <c r="H34" s="780">
        <v>0</v>
      </c>
      <c r="I34" s="96"/>
      <c r="M34" s="1582"/>
      <c r="N34" s="1582"/>
      <c r="O34" s="1582"/>
      <c r="P34" s="1582"/>
      <c r="Q34" s="1582"/>
      <c r="R34" s="1582"/>
      <c r="S34" s="1582"/>
    </row>
    <row r="35" spans="1:19" ht="13.5" customHeight="1">
      <c r="A35" s="1590"/>
      <c r="B35" s="1050" t="s">
        <v>163</v>
      </c>
      <c r="C35" s="1050" t="s">
        <v>164</v>
      </c>
      <c r="D35" s="1161">
        <v>0</v>
      </c>
      <c r="E35" s="1051">
        <v>0</v>
      </c>
      <c r="F35" s="784" t="e">
        <f t="shared" si="0"/>
        <v>#DIV/0!</v>
      </c>
      <c r="G35" s="1159">
        <v>0</v>
      </c>
      <c r="H35" s="1052">
        <v>0</v>
      </c>
      <c r="I35" s="96"/>
    </row>
    <row r="36" spans="1:19" ht="13.5" customHeight="1">
      <c r="A36" s="1590"/>
      <c r="B36" s="1050" t="s">
        <v>165</v>
      </c>
      <c r="C36" s="1050" t="s">
        <v>166</v>
      </c>
      <c r="D36" s="1161">
        <v>990.74999999999989</v>
      </c>
      <c r="E36" s="1051">
        <v>682.67000000000007</v>
      </c>
      <c r="F36" s="783">
        <f t="shared" si="0"/>
        <v>0.45128685895088372</v>
      </c>
      <c r="G36" s="1159">
        <v>10402.875</v>
      </c>
      <c r="H36" s="1052">
        <v>7263.9949999999999</v>
      </c>
      <c r="I36" s="96"/>
    </row>
    <row r="37" spans="1:19" ht="13.5" customHeight="1">
      <c r="A37" s="1590"/>
      <c r="B37" s="1050" t="s">
        <v>167</v>
      </c>
      <c r="C37" s="1050" t="s">
        <v>168</v>
      </c>
      <c r="D37" s="1161">
        <v>0</v>
      </c>
      <c r="E37" s="1051">
        <v>0</v>
      </c>
      <c r="F37" s="784" t="e">
        <f t="shared" si="0"/>
        <v>#DIV/0!</v>
      </c>
      <c r="G37" s="1159">
        <v>0</v>
      </c>
      <c r="H37" s="1052">
        <v>0</v>
      </c>
      <c r="I37" s="69"/>
      <c r="J37" s="71"/>
    </row>
    <row r="38" spans="1:19" ht="13.5" customHeight="1">
      <c r="A38" s="1590"/>
      <c r="B38" s="1050" t="s">
        <v>169</v>
      </c>
      <c r="C38" s="1050" t="s">
        <v>170</v>
      </c>
      <c r="D38" s="1161">
        <v>0</v>
      </c>
      <c r="E38" s="1051">
        <v>0</v>
      </c>
      <c r="F38" s="784" t="e">
        <f t="shared" si="0"/>
        <v>#DIV/0!</v>
      </c>
      <c r="G38" s="1159">
        <v>0</v>
      </c>
      <c r="H38" s="1052">
        <v>0</v>
      </c>
      <c r="I38" s="69"/>
      <c r="J38" s="71"/>
    </row>
    <row r="39" spans="1:19" ht="13.5" customHeight="1">
      <c r="A39" s="1590"/>
      <c r="B39" s="1050" t="s">
        <v>171</v>
      </c>
      <c r="C39" s="1050" t="s">
        <v>172</v>
      </c>
      <c r="D39" s="1161">
        <v>0</v>
      </c>
      <c r="E39" s="1051">
        <v>0</v>
      </c>
      <c r="F39" s="784" t="e">
        <f t="shared" si="0"/>
        <v>#DIV/0!</v>
      </c>
      <c r="G39" s="1159">
        <v>0</v>
      </c>
      <c r="H39" s="1052">
        <v>0</v>
      </c>
      <c r="I39" s="69"/>
      <c r="J39" s="71"/>
      <c r="K39" s="116"/>
      <c r="L39" s="116"/>
    </row>
    <row r="40" spans="1:19" ht="13.5" customHeight="1">
      <c r="A40" s="1590"/>
      <c r="B40" s="1050" t="s">
        <v>173</v>
      </c>
      <c r="C40" s="1050" t="s">
        <v>174</v>
      </c>
      <c r="D40" s="1161">
        <v>2573.6</v>
      </c>
      <c r="E40" s="1051">
        <v>2591.5</v>
      </c>
      <c r="F40" s="783">
        <f t="shared" si="0"/>
        <v>-6.9071966042832684E-3</v>
      </c>
      <c r="G40" s="1159">
        <v>10949</v>
      </c>
      <c r="H40" s="1052">
        <v>11777.800000000001</v>
      </c>
      <c r="I40" s="69"/>
      <c r="J40" s="71"/>
      <c r="K40" s="116"/>
      <c r="L40" s="116"/>
    </row>
    <row r="41" spans="1:19" ht="13.5" customHeight="1">
      <c r="A41" s="1590"/>
      <c r="B41" s="1050" t="s">
        <v>175</v>
      </c>
      <c r="C41" s="1050" t="s">
        <v>176</v>
      </c>
      <c r="D41" s="1161">
        <v>0</v>
      </c>
      <c r="E41" s="1051">
        <v>0</v>
      </c>
      <c r="F41" s="784" t="e">
        <f t="shared" si="0"/>
        <v>#DIV/0!</v>
      </c>
      <c r="G41" s="1159">
        <v>0</v>
      </c>
      <c r="H41" s="1052">
        <v>0</v>
      </c>
      <c r="I41" s="69"/>
      <c r="J41" s="69"/>
      <c r="K41" s="116"/>
      <c r="L41" s="116"/>
    </row>
    <row r="42" spans="1:19" ht="13.5" customHeight="1">
      <c r="A42" s="1590"/>
      <c r="B42" s="1050" t="s">
        <v>177</v>
      </c>
      <c r="C42" s="1050" t="s">
        <v>178</v>
      </c>
      <c r="D42" s="1161">
        <v>0</v>
      </c>
      <c r="E42" s="1051">
        <v>966807.35199999996</v>
      </c>
      <c r="F42" s="783">
        <f t="shared" si="0"/>
        <v>-1</v>
      </c>
      <c r="G42" s="1159">
        <v>0</v>
      </c>
      <c r="H42" s="1052">
        <v>2909747.777777778</v>
      </c>
    </row>
    <row r="43" spans="1:19" ht="13.5" customHeight="1">
      <c r="A43" s="1590"/>
      <c r="B43" s="1050" t="s">
        <v>179</v>
      </c>
      <c r="C43" s="1050" t="s">
        <v>180</v>
      </c>
      <c r="D43" s="1161">
        <v>0</v>
      </c>
      <c r="E43" s="1051">
        <v>0</v>
      </c>
      <c r="F43" s="784" t="e">
        <f t="shared" si="0"/>
        <v>#DIV/0!</v>
      </c>
      <c r="G43" s="1159">
        <v>0</v>
      </c>
      <c r="H43" s="1052">
        <v>0</v>
      </c>
    </row>
    <row r="44" spans="1:19" ht="13.5" customHeight="1">
      <c r="A44" s="1590"/>
      <c r="B44" s="781" t="s">
        <v>181</v>
      </c>
      <c r="C44" s="781" t="s">
        <v>182</v>
      </c>
      <c r="D44" s="1161">
        <v>0</v>
      </c>
      <c r="E44" s="1051">
        <v>0</v>
      </c>
      <c r="F44" s="784" t="e">
        <f t="shared" si="0"/>
        <v>#DIV/0!</v>
      </c>
      <c r="G44" s="1159">
        <v>0</v>
      </c>
      <c r="H44" s="1052">
        <v>0</v>
      </c>
    </row>
    <row r="45" spans="1:19" ht="13.5" customHeight="1">
      <c r="A45" s="1590"/>
      <c r="B45" s="943" t="s">
        <v>183</v>
      </c>
      <c r="C45" s="943" t="s">
        <v>184</v>
      </c>
      <c r="D45" s="1332">
        <f>D34+D35+D36+D43</f>
        <v>990.74999999999989</v>
      </c>
      <c r="E45" s="1333">
        <f>E34+E35+E36+E43</f>
        <v>682.67000000000007</v>
      </c>
      <c r="F45" s="929">
        <f t="shared" ref="F45:F46" si="2">(D45-E45)/E45</f>
        <v>0.45128685895088372</v>
      </c>
      <c r="G45" s="1334">
        <f>G34+G35+G36+G43</f>
        <v>10402.875</v>
      </c>
      <c r="H45" s="1335">
        <f>H34+H35+H36+H43</f>
        <v>7263.9949999999999</v>
      </c>
    </row>
    <row r="46" spans="1:19" ht="13.5" customHeight="1">
      <c r="A46" s="1591"/>
      <c r="B46" s="1309" t="s">
        <v>185</v>
      </c>
      <c r="C46" s="1309" t="s">
        <v>152</v>
      </c>
      <c r="D46" s="1336">
        <f>SUM(D34:D44)</f>
        <v>3564.35</v>
      </c>
      <c r="E46" s="1337">
        <f>SUM(E34:E44)</f>
        <v>970081.522</v>
      </c>
      <c r="F46" s="1338">
        <f t="shared" si="2"/>
        <v>-0.99632572116964824</v>
      </c>
      <c r="G46" s="1339">
        <f>SUM(G34:G44)</f>
        <v>21351.875</v>
      </c>
      <c r="H46" s="1340">
        <f>SUM(H34:H44)</f>
        <v>2928789.5727777779</v>
      </c>
    </row>
    <row r="47" spans="1:19" ht="13.5" customHeight="1">
      <c r="A47" s="1587" t="s">
        <v>86</v>
      </c>
      <c r="B47" s="778" t="s">
        <v>161</v>
      </c>
      <c r="C47" s="778" t="s">
        <v>162</v>
      </c>
      <c r="D47" s="1160">
        <v>1738.0260000000026</v>
      </c>
      <c r="E47" s="779">
        <v>3707.06700000001</v>
      </c>
      <c r="F47" s="760">
        <f t="shared" si="0"/>
        <v>-0.53115873006881242</v>
      </c>
      <c r="G47" s="1158">
        <v>20477.313900000023</v>
      </c>
      <c r="H47" s="780">
        <v>40559.905271989061</v>
      </c>
    </row>
    <row r="48" spans="1:19" ht="13.5" customHeight="1">
      <c r="A48" s="1590"/>
      <c r="B48" s="1050" t="s">
        <v>163</v>
      </c>
      <c r="C48" s="1050" t="s">
        <v>164</v>
      </c>
      <c r="D48" s="1161">
        <v>0</v>
      </c>
      <c r="E48" s="1051">
        <v>0</v>
      </c>
      <c r="F48" s="784" t="e">
        <f t="shared" si="0"/>
        <v>#DIV/0!</v>
      </c>
      <c r="G48" s="1159">
        <v>0</v>
      </c>
      <c r="H48" s="1052">
        <v>0</v>
      </c>
    </row>
    <row r="49" spans="1:13" ht="13.5" customHeight="1">
      <c r="A49" s="1590"/>
      <c r="B49" s="1050" t="s">
        <v>165</v>
      </c>
      <c r="C49" s="1050" t="s">
        <v>166</v>
      </c>
      <c r="D49" s="1161">
        <v>0</v>
      </c>
      <c r="E49" s="1051">
        <v>0</v>
      </c>
      <c r="F49" s="784" t="e">
        <f t="shared" si="0"/>
        <v>#DIV/0!</v>
      </c>
      <c r="G49" s="1159">
        <v>0</v>
      </c>
      <c r="H49" s="1052">
        <v>0</v>
      </c>
    </row>
    <row r="50" spans="1:13" s="73" customFormat="1" ht="13.5" customHeight="1">
      <c r="A50" s="1590"/>
      <c r="B50" s="1050" t="s">
        <v>167</v>
      </c>
      <c r="C50" s="1050" t="s">
        <v>168</v>
      </c>
      <c r="D50" s="1161">
        <v>0</v>
      </c>
      <c r="E50" s="1051">
        <v>0</v>
      </c>
      <c r="F50" s="784" t="e">
        <f t="shared" si="0"/>
        <v>#DIV/0!</v>
      </c>
      <c r="G50" s="1159">
        <v>0</v>
      </c>
      <c r="H50" s="1052">
        <v>0</v>
      </c>
      <c r="J50" s="72"/>
      <c r="K50" s="72"/>
      <c r="L50" s="72"/>
      <c r="M50" s="72"/>
    </row>
    <row r="51" spans="1:13" s="73" customFormat="1" ht="13.5" customHeight="1">
      <c r="A51" s="1590"/>
      <c r="B51" s="1050" t="s">
        <v>169</v>
      </c>
      <c r="C51" s="1050" t="s">
        <v>170</v>
      </c>
      <c r="D51" s="1161">
        <v>0</v>
      </c>
      <c r="E51" s="1051">
        <v>0</v>
      </c>
      <c r="F51" s="784" t="e">
        <f t="shared" si="0"/>
        <v>#DIV/0!</v>
      </c>
      <c r="G51" s="1159">
        <v>0</v>
      </c>
      <c r="H51" s="1052">
        <v>0</v>
      </c>
      <c r="J51" s="72"/>
      <c r="K51" s="72"/>
      <c r="L51" s="72"/>
      <c r="M51" s="72"/>
    </row>
    <row r="52" spans="1:13" s="73" customFormat="1" ht="13.5" customHeight="1">
      <c r="A52" s="1590"/>
      <c r="B52" s="1050" t="s">
        <v>171</v>
      </c>
      <c r="C52" s="1050" t="s">
        <v>172</v>
      </c>
      <c r="D52" s="1161">
        <v>0</v>
      </c>
      <c r="E52" s="1051">
        <v>0</v>
      </c>
      <c r="F52" s="784" t="e">
        <f t="shared" si="0"/>
        <v>#DIV/0!</v>
      </c>
      <c r="G52" s="1159">
        <v>0</v>
      </c>
      <c r="H52" s="1052">
        <v>0</v>
      </c>
      <c r="J52" s="72"/>
      <c r="K52" s="72"/>
      <c r="L52" s="72"/>
      <c r="M52" s="72"/>
    </row>
    <row r="53" spans="1:13" s="73" customFormat="1" ht="13.5" customHeight="1">
      <c r="A53" s="1590"/>
      <c r="B53" s="1050" t="s">
        <v>173</v>
      </c>
      <c r="C53" s="1050" t="s">
        <v>174</v>
      </c>
      <c r="D53" s="1161">
        <v>0</v>
      </c>
      <c r="E53" s="1051">
        <v>0</v>
      </c>
      <c r="F53" s="784" t="e">
        <f t="shared" si="0"/>
        <v>#DIV/0!</v>
      </c>
      <c r="G53" s="1159">
        <v>0</v>
      </c>
      <c r="H53" s="1052">
        <v>0</v>
      </c>
      <c r="J53" s="72"/>
      <c r="K53" s="72"/>
      <c r="L53" s="72"/>
      <c r="M53" s="72"/>
    </row>
    <row r="54" spans="1:13" s="73" customFormat="1" ht="13.5" customHeight="1">
      <c r="A54" s="1590"/>
      <c r="B54" s="1050" t="s">
        <v>175</v>
      </c>
      <c r="C54" s="1050" t="s">
        <v>176</v>
      </c>
      <c r="D54" s="1161">
        <v>0</v>
      </c>
      <c r="E54" s="1051">
        <v>0</v>
      </c>
      <c r="F54" s="784" t="e">
        <f t="shared" si="0"/>
        <v>#DIV/0!</v>
      </c>
      <c r="G54" s="1159">
        <v>0</v>
      </c>
      <c r="H54" s="1052">
        <v>0</v>
      </c>
      <c r="J54" s="72"/>
      <c r="K54" s="72"/>
      <c r="L54" s="72"/>
      <c r="M54" s="72"/>
    </row>
    <row r="55" spans="1:13" s="73" customFormat="1" ht="13.5" customHeight="1">
      <c r="A55" s="1590"/>
      <c r="B55" s="1050" t="s">
        <v>177</v>
      </c>
      <c r="C55" s="1050" t="s">
        <v>178</v>
      </c>
      <c r="D55" s="1161">
        <v>0</v>
      </c>
      <c r="E55" s="1051">
        <v>0</v>
      </c>
      <c r="F55" s="784" t="e">
        <f t="shared" si="0"/>
        <v>#DIV/0!</v>
      </c>
      <c r="G55" s="1159">
        <v>0</v>
      </c>
      <c r="H55" s="1052">
        <v>0</v>
      </c>
      <c r="J55" s="72"/>
      <c r="K55" s="72"/>
      <c r="L55" s="72"/>
      <c r="M55" s="72"/>
    </row>
    <row r="56" spans="1:13" s="73" customFormat="1" ht="13.5" customHeight="1">
      <c r="A56" s="1590"/>
      <c r="B56" s="1050" t="s">
        <v>179</v>
      </c>
      <c r="C56" s="1050" t="s">
        <v>180</v>
      </c>
      <c r="D56" s="1161">
        <v>0</v>
      </c>
      <c r="E56" s="1051">
        <v>0</v>
      </c>
      <c r="F56" s="784" t="e">
        <f t="shared" si="0"/>
        <v>#DIV/0!</v>
      </c>
      <c r="G56" s="1159">
        <v>0</v>
      </c>
      <c r="H56" s="1052">
        <v>0</v>
      </c>
      <c r="J56" s="72"/>
      <c r="K56" s="72"/>
      <c r="L56" s="72"/>
      <c r="M56" s="72"/>
    </row>
    <row r="57" spans="1:13" s="73" customFormat="1" ht="13.5" customHeight="1">
      <c r="A57" s="1590"/>
      <c r="B57" s="781" t="s">
        <v>181</v>
      </c>
      <c r="C57" s="781" t="s">
        <v>182</v>
      </c>
      <c r="D57" s="1161">
        <v>0</v>
      </c>
      <c r="E57" s="1051">
        <v>0</v>
      </c>
      <c r="F57" s="784" t="e">
        <f t="shared" si="0"/>
        <v>#DIV/0!</v>
      </c>
      <c r="G57" s="1159">
        <v>0</v>
      </c>
      <c r="H57" s="1052">
        <v>0</v>
      </c>
      <c r="J57" s="72"/>
      <c r="K57" s="72"/>
      <c r="L57" s="72"/>
      <c r="M57" s="72"/>
    </row>
    <row r="58" spans="1:13" s="73" customFormat="1" ht="13.5" customHeight="1">
      <c r="A58" s="1590"/>
      <c r="B58" s="943" t="s">
        <v>183</v>
      </c>
      <c r="C58" s="943" t="s">
        <v>184</v>
      </c>
      <c r="D58" s="1332">
        <f>D47+D48+D49+D56</f>
        <v>1738.0260000000026</v>
      </c>
      <c r="E58" s="1333">
        <f>E47+E48+E49+E56</f>
        <v>3707.06700000001</v>
      </c>
      <c r="F58" s="929">
        <f t="shared" ref="F58:F59" si="3">(D58-E58)/E58</f>
        <v>-0.53115873006881242</v>
      </c>
      <c r="G58" s="1334">
        <f>G47+G48+G49+G56</f>
        <v>20477.313900000023</v>
      </c>
      <c r="H58" s="1335">
        <f>H47+H48+H49+H56</f>
        <v>40559.905271989061</v>
      </c>
      <c r="J58" s="72"/>
      <c r="K58" s="72"/>
      <c r="L58" s="72"/>
      <c r="M58" s="72"/>
    </row>
    <row r="59" spans="1:13" s="73" customFormat="1" ht="13.5" customHeight="1">
      <c r="A59" s="1591"/>
      <c r="B59" s="1309" t="s">
        <v>185</v>
      </c>
      <c r="C59" s="1309" t="s">
        <v>152</v>
      </c>
      <c r="D59" s="1336">
        <f>SUM(D47:D57)</f>
        <v>1738.0260000000026</v>
      </c>
      <c r="E59" s="1337">
        <f>SUM(E47:E57)</f>
        <v>3707.06700000001</v>
      </c>
      <c r="F59" s="1338">
        <f t="shared" si="3"/>
        <v>-0.53115873006881242</v>
      </c>
      <c r="G59" s="1339">
        <f>SUM(G47:G57)</f>
        <v>20477.313900000023</v>
      </c>
      <c r="H59" s="1340">
        <f>SUM(H47:H57)</f>
        <v>40559.905271989061</v>
      </c>
      <c r="J59" s="72"/>
      <c r="K59" s="72"/>
      <c r="L59" s="72"/>
      <c r="M59" s="72"/>
    </row>
    <row r="60" spans="1:13" s="73" customFormat="1" ht="9.9499999999999993" customHeight="1">
      <c r="A60" s="645"/>
      <c r="B60" s="677"/>
      <c r="C60" s="92"/>
      <c r="D60" s="92"/>
      <c r="E60" s="92"/>
      <c r="F60" s="92"/>
      <c r="G60" s="92"/>
      <c r="H60" s="92"/>
      <c r="J60" s="72"/>
      <c r="K60" s="72"/>
      <c r="L60" s="72"/>
      <c r="M60" s="72"/>
    </row>
    <row r="61" spans="1:13" s="73" customFormat="1" ht="16.5" customHeight="1">
      <c r="B61" s="92"/>
      <c r="C61" s="92"/>
      <c r="D61" s="92"/>
      <c r="E61" s="92"/>
      <c r="F61" s="92"/>
      <c r="G61" s="92"/>
      <c r="H61" s="92"/>
      <c r="J61" s="72"/>
      <c r="K61" s="72"/>
      <c r="L61" s="72"/>
      <c r="M61" s="72"/>
    </row>
    <row r="62" spans="1:13" s="73" customFormat="1" ht="9.9499999999999993" customHeight="1">
      <c r="A62" s="92"/>
      <c r="B62" s="92"/>
      <c r="C62" s="92"/>
      <c r="D62" s="92"/>
      <c r="E62" s="92"/>
      <c r="F62" s="92"/>
      <c r="G62" s="92"/>
      <c r="H62" s="92"/>
      <c r="J62" s="72"/>
      <c r="K62" s="72"/>
      <c r="L62" s="72"/>
      <c r="M62" s="72"/>
    </row>
    <row r="63" spans="1:13" s="73" customFormat="1" ht="9.9499999999999993" customHeight="1">
      <c r="A63" s="81"/>
      <c r="B63" s="81"/>
      <c r="C63" s="81"/>
      <c r="D63" s="81"/>
      <c r="E63" s="81"/>
      <c r="F63" s="81"/>
      <c r="G63" s="81"/>
      <c r="H63" s="81"/>
      <c r="J63" s="72"/>
      <c r="K63" s="72"/>
      <c r="L63" s="72"/>
      <c r="M63" s="72"/>
    </row>
    <row r="64" spans="1:13" s="73" customFormat="1" ht="9.9499999999999993" customHeight="1">
      <c r="J64" s="72"/>
      <c r="K64" s="72"/>
      <c r="L64" s="72"/>
      <c r="M64" s="72"/>
    </row>
    <row r="65" spans="1:13" s="73" customFormat="1" ht="18" customHeight="1">
      <c r="A65" s="1580"/>
      <c r="B65" s="1580"/>
      <c r="C65" s="1580"/>
      <c r="D65" s="1580"/>
      <c r="E65" s="1580"/>
      <c r="F65" s="1580"/>
      <c r="G65" s="1580"/>
      <c r="H65" s="1580"/>
      <c r="J65" s="72"/>
      <c r="K65" s="72"/>
      <c r="L65" s="72"/>
      <c r="M65" s="72"/>
    </row>
    <row r="66" spans="1:13" ht="14.25" customHeight="1">
      <c r="A66" s="1580"/>
      <c r="B66" s="1580"/>
      <c r="C66" s="1580"/>
      <c r="D66" s="1580"/>
      <c r="E66" s="1580"/>
      <c r="F66" s="1580"/>
      <c r="G66" s="1580"/>
      <c r="H66" s="1580"/>
    </row>
    <row r="67" spans="1:13">
      <c r="A67" s="81"/>
      <c r="B67" s="81"/>
      <c r="C67" s="81"/>
      <c r="D67" s="81"/>
      <c r="E67" s="81"/>
      <c r="F67" s="81"/>
      <c r="G67" s="81"/>
      <c r="H67" s="81"/>
    </row>
  </sheetData>
  <mergeCells count="14">
    <mergeCell ref="C6:C7"/>
    <mergeCell ref="A65:H66"/>
    <mergeCell ref="A1:H1"/>
    <mergeCell ref="M34:S34"/>
    <mergeCell ref="D6:E6"/>
    <mergeCell ref="G6:H6"/>
    <mergeCell ref="A3:G3"/>
    <mergeCell ref="A5:H5"/>
    <mergeCell ref="F6:F7"/>
    <mergeCell ref="A8:A20"/>
    <mergeCell ref="A21:A33"/>
    <mergeCell ref="A34:A46"/>
    <mergeCell ref="A47:A59"/>
    <mergeCell ref="B6:B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/>
  <dimension ref="A1:U44"/>
  <sheetViews>
    <sheetView showGridLines="0" zoomScaleNormal="100" zoomScaleSheetLayoutView="100" workbookViewId="0">
      <selection activeCell="D1" sqref="D1"/>
    </sheetView>
  </sheetViews>
  <sheetFormatPr defaultRowHeight="12.75"/>
  <cols>
    <col min="1" max="1" width="12.5703125" style="72" customWidth="1"/>
    <col min="2" max="10" width="13.7109375" style="72" customWidth="1"/>
    <col min="11" max="11" width="16.7109375" style="73" customWidth="1"/>
    <col min="12" max="242" width="9.140625" style="72"/>
    <col min="243" max="243" width="20.7109375" style="72" customWidth="1"/>
    <col min="244" max="253" width="10.7109375" style="72" customWidth="1"/>
    <col min="254" max="255" width="2.7109375" style="72" customWidth="1"/>
    <col min="256" max="498" width="9.140625" style="72"/>
    <col min="499" max="499" width="20.7109375" style="72" customWidth="1"/>
    <col min="500" max="509" width="10.7109375" style="72" customWidth="1"/>
    <col min="510" max="511" width="2.7109375" style="72" customWidth="1"/>
    <col min="512" max="754" width="9.140625" style="72"/>
    <col min="755" max="755" width="20.7109375" style="72" customWidth="1"/>
    <col min="756" max="765" width="10.7109375" style="72" customWidth="1"/>
    <col min="766" max="767" width="2.7109375" style="72" customWidth="1"/>
    <col min="768" max="1010" width="9.140625" style="72"/>
    <col min="1011" max="1011" width="20.7109375" style="72" customWidth="1"/>
    <col min="1012" max="1021" width="10.7109375" style="72" customWidth="1"/>
    <col min="1022" max="1023" width="2.7109375" style="72" customWidth="1"/>
    <col min="1024" max="1266" width="9.140625" style="72"/>
    <col min="1267" max="1267" width="20.7109375" style="72" customWidth="1"/>
    <col min="1268" max="1277" width="10.7109375" style="72" customWidth="1"/>
    <col min="1278" max="1279" width="2.7109375" style="72" customWidth="1"/>
    <col min="1280" max="1522" width="9.140625" style="72"/>
    <col min="1523" max="1523" width="20.7109375" style="72" customWidth="1"/>
    <col min="1524" max="1533" width="10.7109375" style="72" customWidth="1"/>
    <col min="1534" max="1535" width="2.7109375" style="72" customWidth="1"/>
    <col min="1536" max="1778" width="9.140625" style="72"/>
    <col min="1779" max="1779" width="20.7109375" style="72" customWidth="1"/>
    <col min="1780" max="1789" width="10.7109375" style="72" customWidth="1"/>
    <col min="1790" max="1791" width="2.7109375" style="72" customWidth="1"/>
    <col min="1792" max="2034" width="9.140625" style="72"/>
    <col min="2035" max="2035" width="20.7109375" style="72" customWidth="1"/>
    <col min="2036" max="2045" width="10.7109375" style="72" customWidth="1"/>
    <col min="2046" max="2047" width="2.7109375" style="72" customWidth="1"/>
    <col min="2048" max="2290" width="9.140625" style="72"/>
    <col min="2291" max="2291" width="20.7109375" style="72" customWidth="1"/>
    <col min="2292" max="2301" width="10.7109375" style="72" customWidth="1"/>
    <col min="2302" max="2303" width="2.7109375" style="72" customWidth="1"/>
    <col min="2304" max="2546" width="9.140625" style="72"/>
    <col min="2547" max="2547" width="20.7109375" style="72" customWidth="1"/>
    <col min="2548" max="2557" width="10.7109375" style="72" customWidth="1"/>
    <col min="2558" max="2559" width="2.7109375" style="72" customWidth="1"/>
    <col min="2560" max="2802" width="9.140625" style="72"/>
    <col min="2803" max="2803" width="20.7109375" style="72" customWidth="1"/>
    <col min="2804" max="2813" width="10.7109375" style="72" customWidth="1"/>
    <col min="2814" max="2815" width="2.7109375" style="72" customWidth="1"/>
    <col min="2816" max="3058" width="9.140625" style="72"/>
    <col min="3059" max="3059" width="20.7109375" style="72" customWidth="1"/>
    <col min="3060" max="3069" width="10.7109375" style="72" customWidth="1"/>
    <col min="3070" max="3071" width="2.7109375" style="72" customWidth="1"/>
    <col min="3072" max="3314" width="9.140625" style="72"/>
    <col min="3315" max="3315" width="20.7109375" style="72" customWidth="1"/>
    <col min="3316" max="3325" width="10.7109375" style="72" customWidth="1"/>
    <col min="3326" max="3327" width="2.7109375" style="72" customWidth="1"/>
    <col min="3328" max="3570" width="9.140625" style="72"/>
    <col min="3571" max="3571" width="20.7109375" style="72" customWidth="1"/>
    <col min="3572" max="3581" width="10.7109375" style="72" customWidth="1"/>
    <col min="3582" max="3583" width="2.7109375" style="72" customWidth="1"/>
    <col min="3584" max="3826" width="9.140625" style="72"/>
    <col min="3827" max="3827" width="20.7109375" style="72" customWidth="1"/>
    <col min="3828" max="3837" width="10.7109375" style="72" customWidth="1"/>
    <col min="3838" max="3839" width="2.7109375" style="72" customWidth="1"/>
    <col min="3840" max="4082" width="9.140625" style="72"/>
    <col min="4083" max="4083" width="20.7109375" style="72" customWidth="1"/>
    <col min="4084" max="4093" width="10.7109375" style="72" customWidth="1"/>
    <col min="4094" max="4095" width="2.7109375" style="72" customWidth="1"/>
    <col min="4096" max="4338" width="9.140625" style="72"/>
    <col min="4339" max="4339" width="20.7109375" style="72" customWidth="1"/>
    <col min="4340" max="4349" width="10.7109375" style="72" customWidth="1"/>
    <col min="4350" max="4351" width="2.7109375" style="72" customWidth="1"/>
    <col min="4352" max="4594" width="9.140625" style="72"/>
    <col min="4595" max="4595" width="20.7109375" style="72" customWidth="1"/>
    <col min="4596" max="4605" width="10.7109375" style="72" customWidth="1"/>
    <col min="4606" max="4607" width="2.7109375" style="72" customWidth="1"/>
    <col min="4608" max="4850" width="9.140625" style="72"/>
    <col min="4851" max="4851" width="20.7109375" style="72" customWidth="1"/>
    <col min="4852" max="4861" width="10.7109375" style="72" customWidth="1"/>
    <col min="4862" max="4863" width="2.7109375" style="72" customWidth="1"/>
    <col min="4864" max="5106" width="9.140625" style="72"/>
    <col min="5107" max="5107" width="20.7109375" style="72" customWidth="1"/>
    <col min="5108" max="5117" width="10.7109375" style="72" customWidth="1"/>
    <col min="5118" max="5119" width="2.7109375" style="72" customWidth="1"/>
    <col min="5120" max="5362" width="9.140625" style="72"/>
    <col min="5363" max="5363" width="20.7109375" style="72" customWidth="1"/>
    <col min="5364" max="5373" width="10.7109375" style="72" customWidth="1"/>
    <col min="5374" max="5375" width="2.7109375" style="72" customWidth="1"/>
    <col min="5376" max="5618" width="9.140625" style="72"/>
    <col min="5619" max="5619" width="20.7109375" style="72" customWidth="1"/>
    <col min="5620" max="5629" width="10.7109375" style="72" customWidth="1"/>
    <col min="5630" max="5631" width="2.7109375" style="72" customWidth="1"/>
    <col min="5632" max="5874" width="9.140625" style="72"/>
    <col min="5875" max="5875" width="20.7109375" style="72" customWidth="1"/>
    <col min="5876" max="5885" width="10.7109375" style="72" customWidth="1"/>
    <col min="5886" max="5887" width="2.7109375" style="72" customWidth="1"/>
    <col min="5888" max="6130" width="9.140625" style="72"/>
    <col min="6131" max="6131" width="20.7109375" style="72" customWidth="1"/>
    <col min="6132" max="6141" width="10.7109375" style="72" customWidth="1"/>
    <col min="6142" max="6143" width="2.7109375" style="72" customWidth="1"/>
    <col min="6144" max="6386" width="9.140625" style="72"/>
    <col min="6387" max="6387" width="20.7109375" style="72" customWidth="1"/>
    <col min="6388" max="6397" width="10.7109375" style="72" customWidth="1"/>
    <col min="6398" max="6399" width="2.7109375" style="72" customWidth="1"/>
    <col min="6400" max="6642" width="9.140625" style="72"/>
    <col min="6643" max="6643" width="20.7109375" style="72" customWidth="1"/>
    <col min="6644" max="6653" width="10.7109375" style="72" customWidth="1"/>
    <col min="6654" max="6655" width="2.7109375" style="72" customWidth="1"/>
    <col min="6656" max="6898" width="9.140625" style="72"/>
    <col min="6899" max="6899" width="20.7109375" style="72" customWidth="1"/>
    <col min="6900" max="6909" width="10.7109375" style="72" customWidth="1"/>
    <col min="6910" max="6911" width="2.7109375" style="72" customWidth="1"/>
    <col min="6912" max="7154" width="9.140625" style="72"/>
    <col min="7155" max="7155" width="20.7109375" style="72" customWidth="1"/>
    <col min="7156" max="7165" width="10.7109375" style="72" customWidth="1"/>
    <col min="7166" max="7167" width="2.7109375" style="72" customWidth="1"/>
    <col min="7168" max="7410" width="9.140625" style="72"/>
    <col min="7411" max="7411" width="20.7109375" style="72" customWidth="1"/>
    <col min="7412" max="7421" width="10.7109375" style="72" customWidth="1"/>
    <col min="7422" max="7423" width="2.7109375" style="72" customWidth="1"/>
    <col min="7424" max="7666" width="9.140625" style="72"/>
    <col min="7667" max="7667" width="20.7109375" style="72" customWidth="1"/>
    <col min="7668" max="7677" width="10.7109375" style="72" customWidth="1"/>
    <col min="7678" max="7679" width="2.7109375" style="72" customWidth="1"/>
    <col min="7680" max="7922" width="9.140625" style="72"/>
    <col min="7923" max="7923" width="20.7109375" style="72" customWidth="1"/>
    <col min="7924" max="7933" width="10.7109375" style="72" customWidth="1"/>
    <col min="7934" max="7935" width="2.7109375" style="72" customWidth="1"/>
    <col min="7936" max="8178" width="9.140625" style="72"/>
    <col min="8179" max="8179" width="20.7109375" style="72" customWidth="1"/>
    <col min="8180" max="8189" width="10.7109375" style="72" customWidth="1"/>
    <col min="8190" max="8191" width="2.7109375" style="72" customWidth="1"/>
    <col min="8192" max="8434" width="9.140625" style="72"/>
    <col min="8435" max="8435" width="20.7109375" style="72" customWidth="1"/>
    <col min="8436" max="8445" width="10.7109375" style="72" customWidth="1"/>
    <col min="8446" max="8447" width="2.7109375" style="72" customWidth="1"/>
    <col min="8448" max="8690" width="9.140625" style="72"/>
    <col min="8691" max="8691" width="20.7109375" style="72" customWidth="1"/>
    <col min="8692" max="8701" width="10.7109375" style="72" customWidth="1"/>
    <col min="8702" max="8703" width="2.7109375" style="72" customWidth="1"/>
    <col min="8704" max="8946" width="9.140625" style="72"/>
    <col min="8947" max="8947" width="20.7109375" style="72" customWidth="1"/>
    <col min="8948" max="8957" width="10.7109375" style="72" customWidth="1"/>
    <col min="8958" max="8959" width="2.7109375" style="72" customWidth="1"/>
    <col min="8960" max="9202" width="9.140625" style="72"/>
    <col min="9203" max="9203" width="20.7109375" style="72" customWidth="1"/>
    <col min="9204" max="9213" width="10.7109375" style="72" customWidth="1"/>
    <col min="9214" max="9215" width="2.7109375" style="72" customWidth="1"/>
    <col min="9216" max="9458" width="9.140625" style="72"/>
    <col min="9459" max="9459" width="20.7109375" style="72" customWidth="1"/>
    <col min="9460" max="9469" width="10.7109375" style="72" customWidth="1"/>
    <col min="9470" max="9471" width="2.7109375" style="72" customWidth="1"/>
    <col min="9472" max="9714" width="9.140625" style="72"/>
    <col min="9715" max="9715" width="20.7109375" style="72" customWidth="1"/>
    <col min="9716" max="9725" width="10.7109375" style="72" customWidth="1"/>
    <col min="9726" max="9727" width="2.7109375" style="72" customWidth="1"/>
    <col min="9728" max="9970" width="9.140625" style="72"/>
    <col min="9971" max="9971" width="20.7109375" style="72" customWidth="1"/>
    <col min="9972" max="9981" width="10.7109375" style="72" customWidth="1"/>
    <col min="9982" max="9983" width="2.7109375" style="72" customWidth="1"/>
    <col min="9984" max="10226" width="9.140625" style="72"/>
    <col min="10227" max="10227" width="20.7109375" style="72" customWidth="1"/>
    <col min="10228" max="10237" width="10.7109375" style="72" customWidth="1"/>
    <col min="10238" max="10239" width="2.7109375" style="72" customWidth="1"/>
    <col min="10240" max="10482" width="9.140625" style="72"/>
    <col min="10483" max="10483" width="20.7109375" style="72" customWidth="1"/>
    <col min="10484" max="10493" width="10.7109375" style="72" customWidth="1"/>
    <col min="10494" max="10495" width="2.7109375" style="72" customWidth="1"/>
    <col min="10496" max="10738" width="9.140625" style="72"/>
    <col min="10739" max="10739" width="20.7109375" style="72" customWidth="1"/>
    <col min="10740" max="10749" width="10.7109375" style="72" customWidth="1"/>
    <col min="10750" max="10751" width="2.7109375" style="72" customWidth="1"/>
    <col min="10752" max="10994" width="9.140625" style="72"/>
    <col min="10995" max="10995" width="20.7109375" style="72" customWidth="1"/>
    <col min="10996" max="11005" width="10.7109375" style="72" customWidth="1"/>
    <col min="11006" max="11007" width="2.7109375" style="72" customWidth="1"/>
    <col min="11008" max="11250" width="9.140625" style="72"/>
    <col min="11251" max="11251" width="20.7109375" style="72" customWidth="1"/>
    <col min="11252" max="11261" width="10.7109375" style="72" customWidth="1"/>
    <col min="11262" max="11263" width="2.7109375" style="72" customWidth="1"/>
    <col min="11264" max="11506" width="9.140625" style="72"/>
    <col min="11507" max="11507" width="20.7109375" style="72" customWidth="1"/>
    <col min="11508" max="11517" width="10.7109375" style="72" customWidth="1"/>
    <col min="11518" max="11519" width="2.7109375" style="72" customWidth="1"/>
    <col min="11520" max="11762" width="9.140625" style="72"/>
    <col min="11763" max="11763" width="20.7109375" style="72" customWidth="1"/>
    <col min="11764" max="11773" width="10.7109375" style="72" customWidth="1"/>
    <col min="11774" max="11775" width="2.7109375" style="72" customWidth="1"/>
    <col min="11776" max="12018" width="9.140625" style="72"/>
    <col min="12019" max="12019" width="20.7109375" style="72" customWidth="1"/>
    <col min="12020" max="12029" width="10.7109375" style="72" customWidth="1"/>
    <col min="12030" max="12031" width="2.7109375" style="72" customWidth="1"/>
    <col min="12032" max="12274" width="9.140625" style="72"/>
    <col min="12275" max="12275" width="20.7109375" style="72" customWidth="1"/>
    <col min="12276" max="12285" width="10.7109375" style="72" customWidth="1"/>
    <col min="12286" max="12287" width="2.7109375" style="72" customWidth="1"/>
    <col min="12288" max="12530" width="9.140625" style="72"/>
    <col min="12531" max="12531" width="20.7109375" style="72" customWidth="1"/>
    <col min="12532" max="12541" width="10.7109375" style="72" customWidth="1"/>
    <col min="12542" max="12543" width="2.7109375" style="72" customWidth="1"/>
    <col min="12544" max="12786" width="9.140625" style="72"/>
    <col min="12787" max="12787" width="20.7109375" style="72" customWidth="1"/>
    <col min="12788" max="12797" width="10.7109375" style="72" customWidth="1"/>
    <col min="12798" max="12799" width="2.7109375" style="72" customWidth="1"/>
    <col min="12800" max="13042" width="9.140625" style="72"/>
    <col min="13043" max="13043" width="20.7109375" style="72" customWidth="1"/>
    <col min="13044" max="13053" width="10.7109375" style="72" customWidth="1"/>
    <col min="13054" max="13055" width="2.7109375" style="72" customWidth="1"/>
    <col min="13056" max="13298" width="9.140625" style="72"/>
    <col min="13299" max="13299" width="20.7109375" style="72" customWidth="1"/>
    <col min="13300" max="13309" width="10.7109375" style="72" customWidth="1"/>
    <col min="13310" max="13311" width="2.7109375" style="72" customWidth="1"/>
    <col min="13312" max="13554" width="9.140625" style="72"/>
    <col min="13555" max="13555" width="20.7109375" style="72" customWidth="1"/>
    <col min="13556" max="13565" width="10.7109375" style="72" customWidth="1"/>
    <col min="13566" max="13567" width="2.7109375" style="72" customWidth="1"/>
    <col min="13568" max="13810" width="9.140625" style="72"/>
    <col min="13811" max="13811" width="20.7109375" style="72" customWidth="1"/>
    <col min="13812" max="13821" width="10.7109375" style="72" customWidth="1"/>
    <col min="13822" max="13823" width="2.7109375" style="72" customWidth="1"/>
    <col min="13824" max="14066" width="9.140625" style="72"/>
    <col min="14067" max="14067" width="20.7109375" style="72" customWidth="1"/>
    <col min="14068" max="14077" width="10.7109375" style="72" customWidth="1"/>
    <col min="14078" max="14079" width="2.7109375" style="72" customWidth="1"/>
    <col min="14080" max="14322" width="9.140625" style="72"/>
    <col min="14323" max="14323" width="20.7109375" style="72" customWidth="1"/>
    <col min="14324" max="14333" width="10.7109375" style="72" customWidth="1"/>
    <col min="14334" max="14335" width="2.7109375" style="72" customWidth="1"/>
    <col min="14336" max="14578" width="9.140625" style="72"/>
    <col min="14579" max="14579" width="20.7109375" style="72" customWidth="1"/>
    <col min="14580" max="14589" width="10.7109375" style="72" customWidth="1"/>
    <col min="14590" max="14591" width="2.7109375" style="72" customWidth="1"/>
    <col min="14592" max="14834" width="9.140625" style="72"/>
    <col min="14835" max="14835" width="20.7109375" style="72" customWidth="1"/>
    <col min="14836" max="14845" width="10.7109375" style="72" customWidth="1"/>
    <col min="14846" max="14847" width="2.7109375" style="72" customWidth="1"/>
    <col min="14848" max="15090" width="9.140625" style="72"/>
    <col min="15091" max="15091" width="20.7109375" style="72" customWidth="1"/>
    <col min="15092" max="15101" width="10.7109375" style="72" customWidth="1"/>
    <col min="15102" max="15103" width="2.7109375" style="72" customWidth="1"/>
    <col min="15104" max="15346" width="9.140625" style="72"/>
    <col min="15347" max="15347" width="20.7109375" style="72" customWidth="1"/>
    <col min="15348" max="15357" width="10.7109375" style="72" customWidth="1"/>
    <col min="15358" max="15359" width="2.7109375" style="72" customWidth="1"/>
    <col min="15360" max="15602" width="9.140625" style="72"/>
    <col min="15603" max="15603" width="20.7109375" style="72" customWidth="1"/>
    <col min="15604" max="15613" width="10.7109375" style="72" customWidth="1"/>
    <col min="15614" max="15615" width="2.7109375" style="72" customWidth="1"/>
    <col min="15616" max="15858" width="9.140625" style="72"/>
    <col min="15859" max="15859" width="20.7109375" style="72" customWidth="1"/>
    <col min="15860" max="15869" width="10.7109375" style="72" customWidth="1"/>
    <col min="15870" max="15871" width="2.7109375" style="72" customWidth="1"/>
    <col min="15872" max="16114" width="9.140625" style="72"/>
    <col min="16115" max="16115" width="20.7109375" style="72" customWidth="1"/>
    <col min="16116" max="16125" width="10.7109375" style="72" customWidth="1"/>
    <col min="16126" max="16127" width="2.7109375" style="72" customWidth="1"/>
    <col min="16128" max="16383" width="9.140625" style="72"/>
    <col min="16384" max="16384" width="9.140625" style="72" customWidth="1"/>
  </cols>
  <sheetData>
    <row r="1" spans="1:21" ht="18">
      <c r="A1" s="631" t="s">
        <v>187</v>
      </c>
      <c r="B1" s="98"/>
      <c r="C1" s="98"/>
      <c r="D1" s="98"/>
      <c r="E1" s="98"/>
      <c r="F1" s="98"/>
      <c r="G1" s="98"/>
      <c r="H1" s="98"/>
      <c r="I1" s="98"/>
      <c r="J1" s="99"/>
    </row>
    <row r="2" spans="1:21" ht="5.0999999999999996" customHeight="1">
      <c r="A2" s="486"/>
      <c r="B2" s="487"/>
    </row>
    <row r="3" spans="1:21" ht="16.5" customHeight="1">
      <c r="A3" s="1563" t="s">
        <v>133</v>
      </c>
      <c r="B3" s="1561" t="s">
        <v>188</v>
      </c>
      <c r="C3" s="1594" t="s">
        <v>123</v>
      </c>
      <c r="D3" s="1551"/>
      <c r="E3" s="1551"/>
      <c r="F3" s="1595"/>
      <c r="G3" s="1551" t="s">
        <v>124</v>
      </c>
      <c r="H3" s="1551"/>
      <c r="I3" s="1551"/>
      <c r="J3" s="1551"/>
    </row>
    <row r="4" spans="1:21" ht="71.25" customHeight="1">
      <c r="A4" s="1564"/>
      <c r="B4" s="1574"/>
      <c r="C4" s="1162" t="s">
        <v>189</v>
      </c>
      <c r="D4" s="1091" t="s">
        <v>190</v>
      </c>
      <c r="E4" s="1091" t="s">
        <v>191</v>
      </c>
      <c r="F4" s="1163" t="s">
        <v>86</v>
      </c>
      <c r="G4" s="787" t="str">
        <f>C4</f>
        <v>Celková výroba plynu 
včetně ztrát a vlastní spotřeby plynu</v>
      </c>
      <c r="H4" s="787" t="str">
        <f>D4</f>
        <v>Dodávka plynu 
z výrobny 
do distribuční soustavy</v>
      </c>
      <c r="I4" s="787" t="str">
        <f>E4</f>
        <v>Dodávka plynu 
z výrobny 
 zákazníkům připojených přímo na výrobnu plynu</v>
      </c>
      <c r="J4" s="787" t="str">
        <f>F4</f>
        <v>Vlastní spotřeba výrobců plynu</v>
      </c>
      <c r="K4" s="96"/>
    </row>
    <row r="5" spans="1:21" ht="12" customHeight="1">
      <c r="A5" s="772">
        <v>2012</v>
      </c>
      <c r="B5" s="791">
        <v>5</v>
      </c>
      <c r="C5" s="1164">
        <v>167.21199999999999</v>
      </c>
      <c r="D5" s="788">
        <v>155.82504600000001</v>
      </c>
      <c r="E5" s="788">
        <v>0</v>
      </c>
      <c r="F5" s="1165">
        <v>11.386953999999974</v>
      </c>
      <c r="G5" s="788">
        <v>1817.136</v>
      </c>
      <c r="H5" s="788">
        <v>1691.7124703599998</v>
      </c>
      <c r="I5" s="788">
        <v>0</v>
      </c>
      <c r="J5" s="788">
        <v>125.4235296400002</v>
      </c>
      <c r="K5" s="69"/>
      <c r="L5" s="120"/>
      <c r="M5" s="120"/>
      <c r="N5" s="120"/>
      <c r="O5" s="120"/>
    </row>
    <row r="6" spans="1:21" ht="12" customHeight="1">
      <c r="A6" s="769">
        <v>2013</v>
      </c>
      <c r="B6" s="792">
        <v>5</v>
      </c>
      <c r="C6" s="1166">
        <v>163.43700000000001</v>
      </c>
      <c r="D6" s="1167">
        <v>151.88644299999999</v>
      </c>
      <c r="E6" s="1167">
        <v>0</v>
      </c>
      <c r="F6" s="1168">
        <v>11.550557000000026</v>
      </c>
      <c r="G6" s="789">
        <v>1773.85</v>
      </c>
      <c r="H6" s="789">
        <v>1647.0091871280001</v>
      </c>
      <c r="I6" s="789">
        <v>0</v>
      </c>
      <c r="J6" s="789">
        <v>126.84081287199979</v>
      </c>
      <c r="K6" s="69"/>
      <c r="L6" s="120"/>
      <c r="M6" s="120"/>
      <c r="N6" s="120"/>
      <c r="O6" s="120"/>
      <c r="P6" s="69"/>
      <c r="Q6" s="69"/>
      <c r="R6" s="69"/>
    </row>
    <row r="7" spans="1:21" ht="12" customHeight="1">
      <c r="A7" s="772">
        <v>2014</v>
      </c>
      <c r="B7" s="791">
        <v>5</v>
      </c>
      <c r="C7" s="1164">
        <v>168.00440900000001</v>
      </c>
      <c r="D7" s="788">
        <v>143.92599999999999</v>
      </c>
      <c r="E7" s="788">
        <v>0</v>
      </c>
      <c r="F7" s="1165">
        <v>24.078409000000022</v>
      </c>
      <c r="G7" s="788">
        <v>1814.2606044805998</v>
      </c>
      <c r="H7" s="788">
        <v>1552.146</v>
      </c>
      <c r="I7" s="788">
        <v>0</v>
      </c>
      <c r="J7" s="788">
        <v>262.11460448059984</v>
      </c>
      <c r="K7" s="69"/>
      <c r="L7" s="120"/>
      <c r="M7" s="120"/>
      <c r="N7" s="120"/>
      <c r="O7" s="120"/>
    </row>
    <row r="8" spans="1:21" ht="12" customHeight="1">
      <c r="A8" s="773">
        <v>2015</v>
      </c>
      <c r="B8" s="793">
        <v>5</v>
      </c>
      <c r="C8" s="1169">
        <v>158.42110200000002</v>
      </c>
      <c r="D8" s="790">
        <v>152.53700000000001</v>
      </c>
      <c r="E8" s="790">
        <v>0</v>
      </c>
      <c r="F8" s="1170">
        <v>5.8841020000000128</v>
      </c>
      <c r="G8" s="790">
        <v>1722.2116495963</v>
      </c>
      <c r="H8" s="790">
        <v>1658.191</v>
      </c>
      <c r="I8" s="790">
        <v>0</v>
      </c>
      <c r="J8" s="790">
        <v>64.020649596300018</v>
      </c>
      <c r="K8" s="69"/>
      <c r="L8" s="120"/>
      <c r="M8" s="120"/>
      <c r="N8" s="120"/>
      <c r="O8" s="120"/>
    </row>
    <row r="9" spans="1:21" ht="12" customHeight="1">
      <c r="A9" s="769">
        <v>2016</v>
      </c>
      <c r="B9" s="792">
        <v>5</v>
      </c>
      <c r="C9" s="1166">
        <v>135.920783</v>
      </c>
      <c r="D9" s="1167">
        <v>132.84</v>
      </c>
      <c r="E9" s="1167">
        <v>0</v>
      </c>
      <c r="F9" s="1168">
        <v>3.0807829999999967</v>
      </c>
      <c r="G9" s="789">
        <v>1472.636014833</v>
      </c>
      <c r="H9" s="789">
        <v>1439.3910000000001</v>
      </c>
      <c r="I9" s="789">
        <v>0</v>
      </c>
      <c r="J9" s="789">
        <v>33.245014832999914</v>
      </c>
      <c r="K9" s="69"/>
      <c r="L9" s="120"/>
      <c r="M9" s="120"/>
      <c r="N9" s="120"/>
      <c r="O9" s="120"/>
    </row>
    <row r="10" spans="1:21" ht="12" customHeight="1">
      <c r="A10" s="769">
        <v>2017</v>
      </c>
      <c r="B10" s="792">
        <v>6</v>
      </c>
      <c r="C10" s="1166">
        <v>146.24423799999997</v>
      </c>
      <c r="D10" s="1167">
        <v>138.718592</v>
      </c>
      <c r="E10" s="1167">
        <v>0.51729999999999998</v>
      </c>
      <c r="F10" s="1168">
        <v>7.5256459999999663</v>
      </c>
      <c r="G10" s="789">
        <v>1579.5465430071999</v>
      </c>
      <c r="H10" s="789">
        <v>1498.5353266003999</v>
      </c>
      <c r="I10" s="789">
        <v>5.5129999999999999</v>
      </c>
      <c r="J10" s="789">
        <v>81.011216406800031</v>
      </c>
      <c r="K10" s="69"/>
      <c r="L10" s="120"/>
      <c r="M10" s="120"/>
      <c r="N10" s="120"/>
      <c r="O10" s="120"/>
    </row>
    <row r="11" spans="1:21" ht="12" customHeight="1">
      <c r="A11" s="772">
        <v>2018</v>
      </c>
      <c r="B11" s="791">
        <v>6</v>
      </c>
      <c r="C11" s="1164">
        <v>137.11352800000003</v>
      </c>
      <c r="D11" s="788">
        <v>127.77645700000001</v>
      </c>
      <c r="E11" s="788">
        <v>2.7199999999999998E-2</v>
      </c>
      <c r="F11" s="1165">
        <v>9.3098710000000029</v>
      </c>
      <c r="G11" s="788">
        <v>1476.5038155359</v>
      </c>
      <c r="H11" s="788">
        <v>1374.5449957120002</v>
      </c>
      <c r="I11" s="788">
        <v>0.30649999999999999</v>
      </c>
      <c r="J11" s="788">
        <v>101.65231982389986</v>
      </c>
      <c r="K11" s="69"/>
      <c r="L11" s="120"/>
      <c r="M11" s="120"/>
      <c r="N11" s="120"/>
      <c r="O11" s="120"/>
    </row>
    <row r="12" spans="1:21" ht="12" customHeight="1">
      <c r="A12" s="773">
        <v>2019</v>
      </c>
      <c r="B12" s="793">
        <v>6</v>
      </c>
      <c r="C12" s="1169">
        <v>130.758104</v>
      </c>
      <c r="D12" s="790">
        <v>120.288903</v>
      </c>
      <c r="E12" s="790">
        <v>0.52326700000000004</v>
      </c>
      <c r="F12" s="1170">
        <v>9.94593400000001</v>
      </c>
      <c r="G12" s="790">
        <v>1410.2240117025001</v>
      </c>
      <c r="H12" s="790">
        <v>1296.3960395424999</v>
      </c>
      <c r="I12" s="790">
        <v>5.6039899999999996</v>
      </c>
      <c r="J12" s="790">
        <v>108.22398216000001</v>
      </c>
      <c r="K12" s="69"/>
      <c r="L12" s="120"/>
      <c r="M12" s="120"/>
      <c r="N12" s="120"/>
      <c r="O12" s="120"/>
    </row>
    <row r="13" spans="1:21" ht="12" customHeight="1">
      <c r="A13" s="769">
        <v>2020</v>
      </c>
      <c r="B13" s="792">
        <v>7</v>
      </c>
      <c r="C13" s="1166">
        <v>122.73759499999998</v>
      </c>
      <c r="D13" s="1167">
        <v>118.34785799999999</v>
      </c>
      <c r="E13" s="1167">
        <v>0.68267000000000011</v>
      </c>
      <c r="F13" s="1168">
        <v>3.7070670000000026</v>
      </c>
      <c r="G13" s="789">
        <v>1333.4594688912894</v>
      </c>
      <c r="H13" s="789">
        <v>1285.6355686192999</v>
      </c>
      <c r="I13" s="789">
        <v>7.2639949999999995</v>
      </c>
      <c r="J13" s="789">
        <v>40.55990527198913</v>
      </c>
      <c r="K13" s="68"/>
      <c r="L13" s="120"/>
      <c r="M13" s="120"/>
      <c r="N13" s="120"/>
      <c r="O13" s="120"/>
    </row>
    <row r="14" spans="1:21" ht="12" customHeight="1">
      <c r="A14" s="773">
        <v>2021</v>
      </c>
      <c r="B14" s="793">
        <v>7</v>
      </c>
      <c r="C14" s="1169">
        <f>'5.1'!D19/1000</f>
        <v>127.86564999999999</v>
      </c>
      <c r="D14" s="790">
        <f>'5.1'!D32/1000</f>
        <v>125.13687399999996</v>
      </c>
      <c r="E14" s="790">
        <f>'5.1'!D45/1000</f>
        <v>0.99074999999999991</v>
      </c>
      <c r="F14" s="1170">
        <f>'5.1'!D58/1000</f>
        <v>1.7380260000000025</v>
      </c>
      <c r="G14" s="790">
        <f>'5.1'!G19/1000</f>
        <v>1383.8314851238999</v>
      </c>
      <c r="H14" s="790">
        <f>'5.1'!G32/1000</f>
        <v>1352.9512962239</v>
      </c>
      <c r="I14" s="790">
        <f>'5.1'!G45/1000</f>
        <v>10.402875</v>
      </c>
      <c r="J14" s="790">
        <f>'5.1'!G58/1000</f>
        <v>20.477313900000023</v>
      </c>
      <c r="K14" s="69"/>
      <c r="L14" s="120"/>
      <c r="M14" s="120"/>
      <c r="N14" s="120"/>
      <c r="O14" s="120"/>
      <c r="Q14" s="69"/>
      <c r="R14" s="69"/>
      <c r="S14" s="69"/>
      <c r="T14" s="69"/>
      <c r="U14" s="69"/>
    </row>
    <row r="15" spans="1:21" ht="9.9499999999999993" customHeight="1">
      <c r="A15" s="106"/>
      <c r="B15" s="106"/>
      <c r="C15" s="107"/>
      <c r="D15" s="107"/>
      <c r="E15" s="73"/>
      <c r="F15" s="73"/>
      <c r="G15" s="106"/>
      <c r="H15" s="107"/>
      <c r="I15" s="107"/>
      <c r="J15" s="107"/>
      <c r="K15" s="69"/>
      <c r="L15" s="71"/>
      <c r="M15" s="116"/>
      <c r="N15" s="116"/>
    </row>
    <row r="16" spans="1:21" ht="14.25" customHeight="1">
      <c r="A16" s="1542" t="s">
        <v>505</v>
      </c>
      <c r="B16" s="1542"/>
      <c r="C16" s="1542"/>
      <c r="D16" s="1542"/>
      <c r="F16" s="1542" t="s">
        <v>548</v>
      </c>
      <c r="G16" s="1542"/>
      <c r="H16" s="1542"/>
      <c r="I16" s="1542"/>
      <c r="J16" s="605"/>
      <c r="K16" s="117"/>
      <c r="L16" s="120"/>
      <c r="M16" s="120"/>
      <c r="N16" s="120"/>
      <c r="O16" s="120"/>
    </row>
    <row r="17" spans="1:16" ht="13.5" customHeight="1">
      <c r="A17" s="1542"/>
      <c r="B17" s="1542"/>
      <c r="C17" s="1542"/>
      <c r="D17" s="1542"/>
      <c r="E17" s="576"/>
      <c r="F17" s="1542"/>
      <c r="G17" s="1542"/>
      <c r="H17" s="1542"/>
      <c r="I17" s="1542"/>
      <c r="J17" s="474"/>
      <c r="L17" s="120"/>
      <c r="M17" s="120"/>
      <c r="N17" s="120"/>
      <c r="O17" s="120"/>
      <c r="P17" s="120"/>
    </row>
    <row r="18" spans="1:16" ht="9.9499999999999993" customHeight="1">
      <c r="A18" s="73"/>
      <c r="B18" s="73"/>
      <c r="C18" s="73"/>
      <c r="D18" s="73"/>
      <c r="E18" s="73"/>
      <c r="F18" s="73"/>
      <c r="G18" s="68"/>
      <c r="H18" s="73"/>
      <c r="I18" s="73"/>
    </row>
    <row r="19" spans="1:16" ht="9.9499999999999993" customHeight="1">
      <c r="A19" s="73"/>
      <c r="B19" s="73"/>
      <c r="E19" s="117"/>
      <c r="F19" s="69"/>
      <c r="G19" s="79"/>
      <c r="H19" s="79"/>
      <c r="I19" s="79"/>
      <c r="J19" s="78"/>
    </row>
    <row r="20" spans="1:16" ht="9.9499999999999993" customHeight="1">
      <c r="A20" s="73"/>
      <c r="B20" s="73"/>
      <c r="E20" s="117"/>
      <c r="F20" s="117"/>
      <c r="G20" s="78"/>
      <c r="H20" s="79" t="str">
        <f>C4</f>
        <v>Celková výroba plynu 
včetně ztrát a vlastní spotřeby plynu</v>
      </c>
      <c r="I20" s="79"/>
      <c r="J20" s="78"/>
    </row>
    <row r="21" spans="1:16" ht="9.9499999999999993" customHeight="1">
      <c r="A21" s="73"/>
      <c r="B21" s="73"/>
      <c r="C21" s="118" t="str">
        <f>'3.3'!A6</f>
        <v>leden</v>
      </c>
      <c r="D21" s="121">
        <f>'3.3'!H6</f>
        <v>9.0499229999999997</v>
      </c>
      <c r="E21" s="117"/>
      <c r="F21" s="69"/>
      <c r="G21" s="79">
        <f>A5</f>
        <v>2012</v>
      </c>
      <c r="H21" s="122">
        <f>C5</f>
        <v>167.21199999999999</v>
      </c>
      <c r="I21" s="79"/>
      <c r="J21" s="78"/>
      <c r="K21" s="686"/>
      <c r="L21" s="687"/>
    </row>
    <row r="22" spans="1:16" ht="9.9499999999999993" customHeight="1">
      <c r="A22" s="73"/>
      <c r="B22" s="73"/>
      <c r="C22" s="118" t="str">
        <f>'3.3'!A7</f>
        <v>únor</v>
      </c>
      <c r="D22" s="121">
        <f>'3.3'!H7</f>
        <v>9.0832660000000001</v>
      </c>
      <c r="E22" s="117"/>
      <c r="F22" s="69"/>
      <c r="G22" s="79">
        <f t="shared" ref="G22:G30" si="0">A6</f>
        <v>2013</v>
      </c>
      <c r="H22" s="122">
        <f t="shared" ref="H22:H30" si="1">C6</f>
        <v>163.43700000000001</v>
      </c>
      <c r="I22" s="79"/>
      <c r="J22" s="78"/>
      <c r="K22" s="686"/>
      <c r="L22" s="687"/>
    </row>
    <row r="23" spans="1:16" ht="9.9499999999999993" customHeight="1">
      <c r="A23" s="73"/>
      <c r="B23" s="73"/>
      <c r="C23" s="118" t="str">
        <f>'3.3'!A8</f>
        <v>březen</v>
      </c>
      <c r="D23" s="121">
        <f>'3.3'!H8</f>
        <v>10.846574</v>
      </c>
      <c r="E23" s="117"/>
      <c r="F23" s="69"/>
      <c r="G23" s="79">
        <f t="shared" si="0"/>
        <v>2014</v>
      </c>
      <c r="H23" s="122">
        <f t="shared" si="1"/>
        <v>168.00440900000001</v>
      </c>
      <c r="I23" s="79"/>
      <c r="J23" s="78"/>
      <c r="K23" s="686"/>
      <c r="L23" s="687"/>
    </row>
    <row r="24" spans="1:16" ht="9.9499999999999993" customHeight="1">
      <c r="A24" s="73"/>
      <c r="B24" s="73"/>
      <c r="C24" s="118" t="str">
        <f>'3.3'!A9</f>
        <v>duben</v>
      </c>
      <c r="D24" s="121">
        <f>'3.3'!H9</f>
        <v>10.216795000000001</v>
      </c>
      <c r="E24" s="117"/>
      <c r="F24" s="69"/>
      <c r="G24" s="79">
        <f t="shared" si="0"/>
        <v>2015</v>
      </c>
      <c r="H24" s="122">
        <f t="shared" si="1"/>
        <v>158.42110200000002</v>
      </c>
      <c r="I24" s="79"/>
      <c r="J24" s="78"/>
      <c r="K24" s="686"/>
      <c r="L24" s="687"/>
    </row>
    <row r="25" spans="1:16" s="73" customFormat="1" ht="9.9499999999999993" customHeight="1">
      <c r="C25" s="118" t="str">
        <f>'3.3'!A10</f>
        <v>květen</v>
      </c>
      <c r="D25" s="121">
        <f>'3.3'!H10</f>
        <v>10.050356999999998</v>
      </c>
      <c r="E25" s="117"/>
      <c r="F25" s="69"/>
      <c r="G25" s="79">
        <f t="shared" si="0"/>
        <v>2016</v>
      </c>
      <c r="H25" s="122">
        <f t="shared" si="1"/>
        <v>135.920783</v>
      </c>
      <c r="I25" s="79"/>
      <c r="J25" s="78"/>
      <c r="K25" s="686"/>
      <c r="L25" s="687"/>
      <c r="M25" s="72"/>
      <c r="N25" s="72"/>
      <c r="O25" s="72"/>
    </row>
    <row r="26" spans="1:16" s="73" customFormat="1" ht="9.9499999999999993" customHeight="1">
      <c r="C26" s="118" t="str">
        <f>'3.3'!A11</f>
        <v>červen</v>
      </c>
      <c r="D26" s="121">
        <f>'3.3'!H11</f>
        <v>10.227027</v>
      </c>
      <c r="E26" s="117"/>
      <c r="F26" s="69"/>
      <c r="G26" s="79">
        <f t="shared" si="0"/>
        <v>2017</v>
      </c>
      <c r="H26" s="122">
        <f t="shared" si="1"/>
        <v>146.24423799999997</v>
      </c>
      <c r="I26" s="79"/>
      <c r="J26" s="78"/>
      <c r="K26" s="686"/>
      <c r="L26" s="687"/>
      <c r="M26" s="72"/>
      <c r="N26" s="72"/>
      <c r="O26" s="72"/>
    </row>
    <row r="27" spans="1:16" s="73" customFormat="1" ht="9.9499999999999993" customHeight="1">
      <c r="C27" s="118" t="str">
        <f>'3.3'!A12</f>
        <v>červenec</v>
      </c>
      <c r="D27" s="121">
        <f>'3.3'!H12</f>
        <v>10.764773999999999</v>
      </c>
      <c r="E27" s="117"/>
      <c r="F27" s="69"/>
      <c r="G27" s="79">
        <f t="shared" si="0"/>
        <v>2018</v>
      </c>
      <c r="H27" s="122">
        <f t="shared" si="1"/>
        <v>137.11352800000003</v>
      </c>
      <c r="I27" s="79"/>
      <c r="J27" s="78"/>
      <c r="K27" s="686"/>
      <c r="L27" s="687"/>
      <c r="M27" s="72"/>
      <c r="N27" s="72"/>
      <c r="O27" s="72"/>
    </row>
    <row r="28" spans="1:16" s="73" customFormat="1" ht="9.9499999999999993" customHeight="1">
      <c r="C28" s="118" t="str">
        <f>'3.3'!A13</f>
        <v>srpen</v>
      </c>
      <c r="D28" s="121">
        <f>'3.3'!H13</f>
        <v>10.828187000000002</v>
      </c>
      <c r="E28" s="117"/>
      <c r="F28" s="69"/>
      <c r="G28" s="79">
        <f t="shared" si="0"/>
        <v>2019</v>
      </c>
      <c r="H28" s="122">
        <f t="shared" si="1"/>
        <v>130.758104</v>
      </c>
      <c r="I28" s="79"/>
      <c r="J28" s="78"/>
      <c r="K28" s="686"/>
      <c r="L28" s="687"/>
      <c r="M28" s="72"/>
      <c r="N28" s="72"/>
      <c r="O28" s="72"/>
    </row>
    <row r="29" spans="1:16" s="73" customFormat="1" ht="9.9499999999999993" customHeight="1">
      <c r="C29" s="118" t="str">
        <f>'3.3'!A14</f>
        <v>září</v>
      </c>
      <c r="D29" s="121">
        <f>'3.3'!H14</f>
        <v>11.109953000000001</v>
      </c>
      <c r="E29" s="117"/>
      <c r="F29" s="69"/>
      <c r="G29" s="79">
        <f t="shared" si="0"/>
        <v>2020</v>
      </c>
      <c r="H29" s="122">
        <f t="shared" si="1"/>
        <v>122.73759499999998</v>
      </c>
      <c r="I29" s="79"/>
      <c r="J29" s="78"/>
      <c r="K29" s="686"/>
      <c r="L29" s="687"/>
      <c r="M29" s="72"/>
      <c r="N29" s="72"/>
      <c r="O29" s="72"/>
    </row>
    <row r="30" spans="1:16" s="73" customFormat="1" ht="9.9499999999999993" customHeight="1">
      <c r="C30" s="118" t="str">
        <f>'3.3'!A15</f>
        <v>říjen</v>
      </c>
      <c r="D30" s="121">
        <f>'3.3'!H15</f>
        <v>11.442279000000001</v>
      </c>
      <c r="E30" s="117"/>
      <c r="F30" s="69"/>
      <c r="G30" s="79">
        <f t="shared" si="0"/>
        <v>2021</v>
      </c>
      <c r="H30" s="122">
        <f t="shared" si="1"/>
        <v>127.86564999999999</v>
      </c>
      <c r="I30" s="79"/>
      <c r="J30" s="78"/>
      <c r="K30" s="686"/>
      <c r="L30" s="687"/>
      <c r="M30" s="72"/>
      <c r="N30" s="72"/>
      <c r="O30" s="72"/>
    </row>
    <row r="31" spans="1:16" s="73" customFormat="1" ht="9.9499999999999993" customHeight="1">
      <c r="C31" s="118" t="str">
        <f>'3.3'!A16</f>
        <v>listopad</v>
      </c>
      <c r="D31" s="121">
        <f>'3.3'!H16</f>
        <v>11.396790000000001</v>
      </c>
      <c r="E31" s="117"/>
      <c r="J31" s="72"/>
      <c r="K31" s="686"/>
      <c r="L31" s="687"/>
      <c r="M31" s="72"/>
      <c r="N31" s="72"/>
      <c r="O31" s="72"/>
    </row>
    <row r="32" spans="1:16" s="73" customFormat="1" ht="9.9499999999999993" customHeight="1">
      <c r="C32" s="118" t="str">
        <f>'3.3'!A17</f>
        <v>prosinec</v>
      </c>
      <c r="D32" s="121">
        <f>'3.3'!H17</f>
        <v>12.849775000000001</v>
      </c>
      <c r="E32" s="117"/>
      <c r="K32" s="686"/>
      <c r="L32" s="687"/>
      <c r="M32" s="72"/>
      <c r="N32" s="72"/>
      <c r="O32" s="72"/>
    </row>
    <row r="33" spans="1:15" s="73" customFormat="1" ht="9.9499999999999993" customHeight="1">
      <c r="K33" s="686"/>
      <c r="L33" s="687"/>
      <c r="M33" s="72"/>
      <c r="N33" s="72"/>
      <c r="O33" s="72"/>
    </row>
    <row r="34" spans="1:15" s="73" customFormat="1" ht="9.9499999999999993" customHeight="1">
      <c r="K34" s="686"/>
      <c r="L34" s="687"/>
      <c r="M34" s="72"/>
      <c r="N34" s="72"/>
      <c r="O34" s="72"/>
    </row>
    <row r="35" spans="1:15" s="73" customFormat="1" ht="9.9499999999999993" customHeight="1">
      <c r="A35" s="92"/>
      <c r="B35" s="92"/>
      <c r="C35" s="92"/>
      <c r="D35" s="92"/>
      <c r="E35" s="92"/>
      <c r="F35" s="92"/>
      <c r="G35" s="92"/>
      <c r="H35" s="92"/>
      <c r="I35" s="92"/>
      <c r="J35" s="92"/>
      <c r="L35" s="72"/>
      <c r="M35" s="72"/>
      <c r="N35" s="72"/>
      <c r="O35" s="72"/>
    </row>
    <row r="36" spans="1:15" s="73" customFormat="1" ht="16.5" customHeight="1">
      <c r="B36" s="92"/>
      <c r="C36" s="92"/>
      <c r="D36" s="92"/>
      <c r="E36" s="92"/>
      <c r="F36" s="92"/>
      <c r="G36" s="92"/>
      <c r="H36" s="92"/>
      <c r="I36" s="92"/>
      <c r="J36" s="92"/>
      <c r="L36" s="72"/>
      <c r="M36" s="72"/>
      <c r="N36" s="72"/>
      <c r="O36" s="72"/>
    </row>
    <row r="37" spans="1:15" s="73" customFormat="1" ht="9.9499999999999993" customHeight="1">
      <c r="A37" s="92"/>
      <c r="B37" s="92"/>
      <c r="C37" s="92"/>
      <c r="D37" s="92"/>
      <c r="E37" s="92"/>
      <c r="F37" s="92"/>
      <c r="G37" s="92"/>
      <c r="H37" s="92"/>
      <c r="I37" s="92"/>
      <c r="J37" s="92"/>
      <c r="L37" s="72"/>
      <c r="M37" s="72"/>
      <c r="N37" s="72"/>
      <c r="O37" s="72"/>
    </row>
    <row r="38" spans="1:15" s="73" customFormat="1" ht="9.9499999999999993" customHeight="1">
      <c r="A38" s="81"/>
      <c r="B38" s="81"/>
      <c r="C38" s="81"/>
      <c r="D38" s="81"/>
      <c r="E38" s="81"/>
      <c r="F38" s="81"/>
      <c r="G38" s="81"/>
      <c r="H38" s="81"/>
      <c r="I38" s="81"/>
      <c r="J38" s="81"/>
      <c r="L38" s="72"/>
      <c r="M38" s="72"/>
      <c r="N38" s="72"/>
      <c r="O38" s="72"/>
    </row>
    <row r="39" spans="1:15" s="73" customFormat="1" ht="9.9499999999999993" customHeight="1">
      <c r="L39" s="72"/>
      <c r="M39" s="72"/>
      <c r="N39" s="72"/>
      <c r="O39" s="72"/>
    </row>
    <row r="40" spans="1:15" s="73" customFormat="1" ht="18" customHeight="1">
      <c r="A40" s="1572" t="s">
        <v>540</v>
      </c>
      <c r="B40" s="1572"/>
      <c r="C40" s="1572"/>
      <c r="D40" s="1572"/>
      <c r="E40" s="1572"/>
      <c r="F40" s="1572"/>
      <c r="G40" s="1572"/>
      <c r="H40" s="1572"/>
      <c r="I40" s="1572"/>
      <c r="J40" s="1572"/>
      <c r="L40" s="72"/>
      <c r="M40" s="72"/>
      <c r="N40" s="72"/>
      <c r="O40" s="72"/>
    </row>
    <row r="41" spans="1:15" ht="9.9499999999999993" customHeight="1">
      <c r="A41" s="1572"/>
      <c r="B41" s="1572"/>
      <c r="C41" s="1572"/>
      <c r="D41" s="1572"/>
      <c r="E41" s="1572"/>
      <c r="F41" s="1572"/>
      <c r="G41" s="1572"/>
      <c r="H41" s="1572"/>
      <c r="I41" s="1572"/>
      <c r="J41" s="1572"/>
    </row>
    <row r="42" spans="1:15" ht="9.9499999999999993" customHeight="1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 spans="1:15" ht="6" customHeight="1">
      <c r="A43" s="73"/>
      <c r="B43" s="73"/>
      <c r="C43" s="73"/>
      <c r="D43" s="73"/>
      <c r="E43" s="73"/>
      <c r="F43" s="73"/>
      <c r="G43" s="73"/>
      <c r="H43" s="73"/>
      <c r="I43" s="73"/>
      <c r="J43" s="73"/>
    </row>
    <row r="44" spans="1:15" ht="14.25" customHeight="1">
      <c r="A44" s="1593"/>
      <c r="B44" s="1593"/>
      <c r="C44" s="1593"/>
      <c r="D44" s="1593"/>
      <c r="E44" s="1593"/>
      <c r="F44" s="1593"/>
      <c r="G44" s="1593"/>
      <c r="H44" s="1593"/>
      <c r="I44" s="1593"/>
      <c r="J44" s="1593"/>
    </row>
  </sheetData>
  <mergeCells count="8">
    <mergeCell ref="G3:J3"/>
    <mergeCell ref="A44:J44"/>
    <mergeCell ref="C3:F3"/>
    <mergeCell ref="A40:J41"/>
    <mergeCell ref="A16:D17"/>
    <mergeCell ref="F16:I17"/>
    <mergeCell ref="B3:B4"/>
    <mergeCell ref="A3:A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/>
  <dimension ref="A1:U47"/>
  <sheetViews>
    <sheetView showGridLines="0" topLeftCell="A10" zoomScale="120" zoomScaleNormal="120" zoomScaleSheetLayoutView="100" workbookViewId="0">
      <selection activeCell="D1" sqref="D1"/>
    </sheetView>
  </sheetViews>
  <sheetFormatPr defaultRowHeight="12.75"/>
  <cols>
    <col min="1" max="1" width="9.7109375" style="29" customWidth="1"/>
    <col min="2" max="3" width="6.7109375" style="29" customWidth="1"/>
    <col min="4" max="4" width="7.28515625" style="29" customWidth="1"/>
    <col min="5" max="6" width="6.7109375" style="29" customWidth="1"/>
    <col min="7" max="7" width="7.28515625" style="29" customWidth="1"/>
    <col min="8" max="11" width="7.7109375" style="29" customWidth="1"/>
    <col min="12" max="12" width="1.7109375" style="29" customWidth="1"/>
    <col min="13" max="18" width="10.28515625" style="29" customWidth="1"/>
    <col min="19" max="257" width="9.140625" style="29"/>
    <col min="258" max="270" width="10.7109375" style="29" customWidth="1"/>
    <col min="271" max="513" width="9.140625" style="29"/>
    <col min="514" max="526" width="10.7109375" style="29" customWidth="1"/>
    <col min="527" max="769" width="9.140625" style="29"/>
    <col min="770" max="782" width="10.7109375" style="29" customWidth="1"/>
    <col min="783" max="1025" width="9.140625" style="29"/>
    <col min="1026" max="1038" width="10.7109375" style="29" customWidth="1"/>
    <col min="1039" max="1281" width="9.140625" style="29"/>
    <col min="1282" max="1294" width="10.7109375" style="29" customWidth="1"/>
    <col min="1295" max="1537" width="9.140625" style="29"/>
    <col min="1538" max="1550" width="10.7109375" style="29" customWidth="1"/>
    <col min="1551" max="1793" width="9.140625" style="29"/>
    <col min="1794" max="1806" width="10.7109375" style="29" customWidth="1"/>
    <col min="1807" max="2049" width="9.140625" style="29"/>
    <col min="2050" max="2062" width="10.7109375" style="29" customWidth="1"/>
    <col min="2063" max="2305" width="9.140625" style="29"/>
    <col min="2306" max="2318" width="10.7109375" style="29" customWidth="1"/>
    <col min="2319" max="2561" width="9.140625" style="29"/>
    <col min="2562" max="2574" width="10.7109375" style="29" customWidth="1"/>
    <col min="2575" max="2817" width="9.140625" style="29"/>
    <col min="2818" max="2830" width="10.7109375" style="29" customWidth="1"/>
    <col min="2831" max="3073" width="9.140625" style="29"/>
    <col min="3074" max="3086" width="10.7109375" style="29" customWidth="1"/>
    <col min="3087" max="3329" width="9.140625" style="29"/>
    <col min="3330" max="3342" width="10.7109375" style="29" customWidth="1"/>
    <col min="3343" max="3585" width="9.140625" style="29"/>
    <col min="3586" max="3598" width="10.7109375" style="29" customWidth="1"/>
    <col min="3599" max="3841" width="9.140625" style="29"/>
    <col min="3842" max="3854" width="10.7109375" style="29" customWidth="1"/>
    <col min="3855" max="4097" width="9.140625" style="29"/>
    <col min="4098" max="4110" width="10.7109375" style="29" customWidth="1"/>
    <col min="4111" max="4353" width="9.140625" style="29"/>
    <col min="4354" max="4366" width="10.7109375" style="29" customWidth="1"/>
    <col min="4367" max="4609" width="9.140625" style="29"/>
    <col min="4610" max="4622" width="10.7109375" style="29" customWidth="1"/>
    <col min="4623" max="4865" width="9.140625" style="29"/>
    <col min="4866" max="4878" width="10.7109375" style="29" customWidth="1"/>
    <col min="4879" max="5121" width="9.140625" style="29"/>
    <col min="5122" max="5134" width="10.7109375" style="29" customWidth="1"/>
    <col min="5135" max="5377" width="9.140625" style="29"/>
    <col min="5378" max="5390" width="10.7109375" style="29" customWidth="1"/>
    <col min="5391" max="5633" width="9.140625" style="29"/>
    <col min="5634" max="5646" width="10.7109375" style="29" customWidth="1"/>
    <col min="5647" max="5889" width="9.140625" style="29"/>
    <col min="5890" max="5902" width="10.7109375" style="29" customWidth="1"/>
    <col min="5903" max="6145" width="9.140625" style="29"/>
    <col min="6146" max="6158" width="10.7109375" style="29" customWidth="1"/>
    <col min="6159" max="6401" width="9.140625" style="29"/>
    <col min="6402" max="6414" width="10.7109375" style="29" customWidth="1"/>
    <col min="6415" max="6657" width="9.140625" style="29"/>
    <col min="6658" max="6670" width="10.7109375" style="29" customWidth="1"/>
    <col min="6671" max="6913" width="9.140625" style="29"/>
    <col min="6914" max="6926" width="10.7109375" style="29" customWidth="1"/>
    <col min="6927" max="7169" width="9.140625" style="29"/>
    <col min="7170" max="7182" width="10.7109375" style="29" customWidth="1"/>
    <col min="7183" max="7425" width="9.140625" style="29"/>
    <col min="7426" max="7438" width="10.7109375" style="29" customWidth="1"/>
    <col min="7439" max="7681" width="9.140625" style="29"/>
    <col min="7682" max="7694" width="10.7109375" style="29" customWidth="1"/>
    <col min="7695" max="7937" width="9.140625" style="29"/>
    <col min="7938" max="7950" width="10.7109375" style="29" customWidth="1"/>
    <col min="7951" max="8193" width="9.140625" style="29"/>
    <col min="8194" max="8206" width="10.7109375" style="29" customWidth="1"/>
    <col min="8207" max="8449" width="9.140625" style="29"/>
    <col min="8450" max="8462" width="10.7109375" style="29" customWidth="1"/>
    <col min="8463" max="8705" width="9.140625" style="29"/>
    <col min="8706" max="8718" width="10.7109375" style="29" customWidth="1"/>
    <col min="8719" max="8961" width="9.140625" style="29"/>
    <col min="8962" max="8974" width="10.7109375" style="29" customWidth="1"/>
    <col min="8975" max="9217" width="9.140625" style="29"/>
    <col min="9218" max="9230" width="10.7109375" style="29" customWidth="1"/>
    <col min="9231" max="9473" width="9.140625" style="29"/>
    <col min="9474" max="9486" width="10.7109375" style="29" customWidth="1"/>
    <col min="9487" max="9729" width="9.140625" style="29"/>
    <col min="9730" max="9742" width="10.7109375" style="29" customWidth="1"/>
    <col min="9743" max="9985" width="9.140625" style="29"/>
    <col min="9986" max="9998" width="10.7109375" style="29" customWidth="1"/>
    <col min="9999" max="10241" width="9.140625" style="29"/>
    <col min="10242" max="10254" width="10.7109375" style="29" customWidth="1"/>
    <col min="10255" max="10497" width="9.140625" style="29"/>
    <col min="10498" max="10510" width="10.7109375" style="29" customWidth="1"/>
    <col min="10511" max="10753" width="9.140625" style="29"/>
    <col min="10754" max="10766" width="10.7109375" style="29" customWidth="1"/>
    <col min="10767" max="11009" width="9.140625" style="29"/>
    <col min="11010" max="11022" width="10.7109375" style="29" customWidth="1"/>
    <col min="11023" max="11265" width="9.140625" style="29"/>
    <col min="11266" max="11278" width="10.7109375" style="29" customWidth="1"/>
    <col min="11279" max="11521" width="9.140625" style="29"/>
    <col min="11522" max="11534" width="10.7109375" style="29" customWidth="1"/>
    <col min="11535" max="11777" width="9.140625" style="29"/>
    <col min="11778" max="11790" width="10.7109375" style="29" customWidth="1"/>
    <col min="11791" max="12033" width="9.140625" style="29"/>
    <col min="12034" max="12046" width="10.7109375" style="29" customWidth="1"/>
    <col min="12047" max="12289" width="9.140625" style="29"/>
    <col min="12290" max="12302" width="10.7109375" style="29" customWidth="1"/>
    <col min="12303" max="12545" width="9.140625" style="29"/>
    <col min="12546" max="12558" width="10.7109375" style="29" customWidth="1"/>
    <col min="12559" max="12801" width="9.140625" style="29"/>
    <col min="12802" max="12814" width="10.7109375" style="29" customWidth="1"/>
    <col min="12815" max="13057" width="9.140625" style="29"/>
    <col min="13058" max="13070" width="10.7109375" style="29" customWidth="1"/>
    <col min="13071" max="13313" width="9.140625" style="29"/>
    <col min="13314" max="13326" width="10.7109375" style="29" customWidth="1"/>
    <col min="13327" max="13569" width="9.140625" style="29"/>
    <col min="13570" max="13582" width="10.7109375" style="29" customWidth="1"/>
    <col min="13583" max="13825" width="9.140625" style="29"/>
    <col min="13826" max="13838" width="10.7109375" style="29" customWidth="1"/>
    <col min="13839" max="14081" width="9.140625" style="29"/>
    <col min="14082" max="14094" width="10.7109375" style="29" customWidth="1"/>
    <col min="14095" max="14337" width="9.140625" style="29"/>
    <col min="14338" max="14350" width="10.7109375" style="29" customWidth="1"/>
    <col min="14351" max="14593" width="9.140625" style="29"/>
    <col min="14594" max="14606" width="10.7109375" style="29" customWidth="1"/>
    <col min="14607" max="14849" width="9.140625" style="29"/>
    <col min="14850" max="14862" width="10.7109375" style="29" customWidth="1"/>
    <col min="14863" max="15105" width="9.140625" style="29"/>
    <col min="15106" max="15118" width="10.7109375" style="29" customWidth="1"/>
    <col min="15119" max="15361" width="9.140625" style="29"/>
    <col min="15362" max="15374" width="10.7109375" style="29" customWidth="1"/>
    <col min="15375" max="15617" width="9.140625" style="29"/>
    <col min="15618" max="15630" width="10.7109375" style="29" customWidth="1"/>
    <col min="15631" max="15873" width="9.140625" style="29"/>
    <col min="15874" max="15886" width="10.7109375" style="29" customWidth="1"/>
    <col min="15887" max="16129" width="9.140625" style="29"/>
    <col min="16130" max="16142" width="10.7109375" style="29" customWidth="1"/>
    <col min="16143" max="16383" width="9.140625" style="29"/>
    <col min="16384" max="16384" width="9.140625" style="29" customWidth="1"/>
  </cols>
  <sheetData>
    <row r="1" spans="1:21" s="137" customFormat="1" ht="20.25">
      <c r="A1" s="606" t="s">
        <v>451</v>
      </c>
      <c r="B1" s="468"/>
      <c r="C1" s="468"/>
      <c r="D1" s="468"/>
      <c r="E1" s="468"/>
      <c r="F1" s="468"/>
      <c r="R1" s="138"/>
    </row>
    <row r="2" spans="1:21" s="137" customFormat="1" ht="5.0999999999999996" customHeight="1">
      <c r="R2" s="138"/>
    </row>
    <row r="3" spans="1:21" s="624" customFormat="1" ht="18">
      <c r="A3" s="1600" t="s">
        <v>416</v>
      </c>
      <c r="B3" s="1600"/>
      <c r="C3" s="1600"/>
      <c r="D3" s="1600"/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</row>
    <row r="4" spans="1:21" ht="5.0999999999999996" customHeight="1">
      <c r="A4" s="139"/>
      <c r="B4" s="139"/>
      <c r="C4" s="139"/>
      <c r="D4" s="139"/>
      <c r="E4" s="139"/>
      <c r="F4" s="139"/>
      <c r="G4" s="139"/>
      <c r="H4" s="139"/>
      <c r="I4" s="139"/>
      <c r="J4" s="477"/>
      <c r="K4" s="139"/>
      <c r="L4" s="139"/>
      <c r="M4" s="139"/>
      <c r="N4" s="139"/>
      <c r="O4" s="139"/>
      <c r="P4" s="139"/>
      <c r="Q4" s="139"/>
      <c r="R4" s="139"/>
    </row>
    <row r="5" spans="1:21" ht="17.25" customHeight="1">
      <c r="A5" s="1601">
        <v>2021</v>
      </c>
      <c r="B5" s="1601"/>
      <c r="C5" s="1601"/>
      <c r="D5" s="1601"/>
      <c r="E5" s="1601"/>
      <c r="F5" s="1601"/>
      <c r="G5" s="1601"/>
      <c r="H5" s="1601"/>
      <c r="I5" s="1601"/>
      <c r="J5" s="1601"/>
      <c r="K5" s="1601"/>
      <c r="L5" s="131"/>
      <c r="M5" s="131"/>
      <c r="N5" s="131"/>
      <c r="O5" s="131"/>
      <c r="P5" s="131"/>
      <c r="Q5" s="131"/>
      <c r="R5" s="131"/>
      <c r="S5" s="654"/>
      <c r="T5" s="654"/>
    </row>
    <row r="6" spans="1:21" ht="19.899999999999999" customHeight="1">
      <c r="A6" s="1148" t="s">
        <v>133</v>
      </c>
      <c r="B6" s="1525" t="s">
        <v>123</v>
      </c>
      <c r="C6" s="1526"/>
      <c r="D6" s="1526"/>
      <c r="E6" s="1526"/>
      <c r="F6" s="1526"/>
      <c r="G6" s="1527"/>
      <c r="H6" s="1526" t="s">
        <v>124</v>
      </c>
      <c r="I6" s="1526"/>
      <c r="J6" s="1526"/>
      <c r="K6" s="1526"/>
      <c r="L6" s="1599"/>
      <c r="M6" s="1599"/>
      <c r="N6" s="1599"/>
      <c r="O6" s="1599"/>
      <c r="P6" s="1599"/>
      <c r="Q6" s="1599"/>
      <c r="R6" s="1599"/>
      <c r="S6" s="654"/>
      <c r="T6" s="654"/>
    </row>
    <row r="7" spans="1:21" ht="15" customHeight="1">
      <c r="A7" s="1145"/>
      <c r="B7" s="1597" t="s">
        <v>71</v>
      </c>
      <c r="C7" s="1596"/>
      <c r="D7" s="1428"/>
      <c r="E7" s="1597" t="s">
        <v>65</v>
      </c>
      <c r="F7" s="1596"/>
      <c r="G7" s="1429"/>
      <c r="H7" s="1596" t="str">
        <f>B7</f>
        <v>Skutečnost</v>
      </c>
      <c r="I7" s="1596"/>
      <c r="J7" s="1597" t="str">
        <f>E7</f>
        <v>Přepočet</v>
      </c>
      <c r="K7" s="1596"/>
      <c r="L7" s="1598"/>
      <c r="M7" s="1598"/>
      <c r="N7" s="1598"/>
      <c r="O7" s="1598"/>
      <c r="P7" s="1598"/>
      <c r="Q7" s="1598"/>
      <c r="R7" s="1598"/>
      <c r="S7" s="654"/>
      <c r="T7" s="688"/>
    </row>
    <row r="8" spans="1:21" ht="28.5" customHeight="1">
      <c r="A8" s="1146"/>
      <c r="B8" s="1342">
        <f>A5</f>
        <v>2021</v>
      </c>
      <c r="C8" s="1343">
        <f>A5-1</f>
        <v>2020</v>
      </c>
      <c r="D8" s="1344" t="s">
        <v>476</v>
      </c>
      <c r="E8" s="1342">
        <f>B8</f>
        <v>2021</v>
      </c>
      <c r="F8" s="1343">
        <f>A5-1</f>
        <v>2020</v>
      </c>
      <c r="G8" s="1345" t="s">
        <v>476</v>
      </c>
      <c r="H8" s="1343">
        <f>B8</f>
        <v>2021</v>
      </c>
      <c r="I8" s="1343">
        <f>A5-1</f>
        <v>2020</v>
      </c>
      <c r="J8" s="1342">
        <f>B8</f>
        <v>2021</v>
      </c>
      <c r="K8" s="1343">
        <f>A5-1</f>
        <v>2020</v>
      </c>
      <c r="L8" s="132"/>
      <c r="M8" s="133"/>
      <c r="N8" s="134">
        <f>B8</f>
        <v>2021</v>
      </c>
      <c r="O8" s="134">
        <f>C8</f>
        <v>2020</v>
      </c>
      <c r="P8" s="133" t="s">
        <v>192</v>
      </c>
      <c r="Q8" s="135"/>
      <c r="R8" s="136"/>
      <c r="S8" s="654"/>
      <c r="T8" s="688"/>
      <c r="U8" s="129"/>
    </row>
    <row r="9" spans="1:21" ht="19.149999999999999" customHeight="1">
      <c r="A9" s="164" t="s">
        <v>193</v>
      </c>
      <c r="B9" s="1388">
        <v>1273.1091500516641</v>
      </c>
      <c r="C9" s="1389">
        <v>1216.7321244530992</v>
      </c>
      <c r="D9" s="140">
        <f>(B9-C9)/C9</f>
        <v>4.6334788459625305E-2</v>
      </c>
      <c r="E9" s="1390">
        <v>1283.925619090659</v>
      </c>
      <c r="F9" s="1391">
        <v>1271.0978185461424</v>
      </c>
      <c r="G9" s="1392">
        <f>(E9-F9)/F9</f>
        <v>1.009190666316204E-2</v>
      </c>
      <c r="H9" s="25">
        <v>13598.778336891666</v>
      </c>
      <c r="I9" s="25">
        <v>12975.854633698591</v>
      </c>
      <c r="J9" s="1388">
        <v>13714.314985766725</v>
      </c>
      <c r="K9" s="1389">
        <v>13555.63824377508</v>
      </c>
      <c r="L9" s="125"/>
      <c r="M9" s="127" t="str">
        <f>A9</f>
        <v>leden</v>
      </c>
      <c r="N9" s="127">
        <f>B9</f>
        <v>1273.1091500516641</v>
      </c>
      <c r="O9" s="127">
        <f>C9</f>
        <v>1216.7321244530992</v>
      </c>
      <c r="P9" s="127">
        <f>N9-O9</f>
        <v>56.377025598564842</v>
      </c>
      <c r="Q9" s="128"/>
      <c r="R9" s="125"/>
      <c r="S9" s="689"/>
      <c r="T9" s="688"/>
      <c r="U9" s="129"/>
    </row>
    <row r="10" spans="1:21" ht="19.149999999999999" customHeight="1">
      <c r="A10" s="164" t="s">
        <v>194</v>
      </c>
      <c r="B10" s="1388">
        <v>1165.2067587806339</v>
      </c>
      <c r="C10" s="1389">
        <v>975.54125988720068</v>
      </c>
      <c r="D10" s="140">
        <f t="shared" ref="D10:D27" si="0">(B10-C10)/C10</f>
        <v>0.19442078638002841</v>
      </c>
      <c r="E10" s="1390">
        <v>1146.9243592637986</v>
      </c>
      <c r="F10" s="1391">
        <v>1101.6918690209363</v>
      </c>
      <c r="G10" s="1392">
        <f t="shared" ref="G10:G27" si="1">(E10-F10)/F10</f>
        <v>4.1057296976385917E-2</v>
      </c>
      <c r="H10" s="25">
        <v>12450.501212999245</v>
      </c>
      <c r="I10" s="25">
        <v>10404.805657233001</v>
      </c>
      <c r="J10" s="1388">
        <v>12255.149584933597</v>
      </c>
      <c r="K10" s="1389">
        <v>11750.287007483477</v>
      </c>
      <c r="L10" s="130"/>
      <c r="M10" s="127" t="str">
        <f t="shared" ref="M10:M20" si="2">A10</f>
        <v>únor</v>
      </c>
      <c r="N10" s="127">
        <f t="shared" ref="N10:N20" si="3">B10</f>
        <v>1165.2067587806339</v>
      </c>
      <c r="O10" s="127">
        <f t="shared" ref="O10:O20" si="4">C10</f>
        <v>975.54125988720068</v>
      </c>
      <c r="P10" s="127">
        <f t="shared" ref="P10:P20" si="5">N10-O10</f>
        <v>189.66549889343321</v>
      </c>
      <c r="Q10" s="128"/>
      <c r="R10" s="125"/>
      <c r="S10" s="689"/>
      <c r="T10" s="688"/>
      <c r="U10" s="129"/>
    </row>
    <row r="11" spans="1:21" ht="19.149999999999999" customHeight="1">
      <c r="A11" s="164" t="s">
        <v>195</v>
      </c>
      <c r="B11" s="1388">
        <v>1091.1742333659163</v>
      </c>
      <c r="C11" s="1389">
        <v>919.13679822659753</v>
      </c>
      <c r="D11" s="140">
        <f t="shared" si="0"/>
        <v>0.18717282941043326</v>
      </c>
      <c r="E11" s="1390">
        <v>1071.0224170552283</v>
      </c>
      <c r="F11" s="1391">
        <v>941.55418570595805</v>
      </c>
      <c r="G11" s="1392">
        <f t="shared" si="1"/>
        <v>0.13750481205943299</v>
      </c>
      <c r="H11" s="25">
        <v>11642.422582350146</v>
      </c>
      <c r="I11" s="25">
        <v>9804.5446560620221</v>
      </c>
      <c r="J11" s="1388">
        <v>11427.410209333224</v>
      </c>
      <c r="K11" s="1389">
        <v>10043.673670412996</v>
      </c>
      <c r="L11" s="130"/>
      <c r="M11" s="127" t="str">
        <f t="shared" si="2"/>
        <v>březen</v>
      </c>
      <c r="N11" s="127">
        <f t="shared" si="3"/>
        <v>1091.1742333659163</v>
      </c>
      <c r="O11" s="127">
        <f t="shared" si="4"/>
        <v>919.13679822659753</v>
      </c>
      <c r="P11" s="127">
        <f t="shared" si="5"/>
        <v>172.03743513931875</v>
      </c>
      <c r="Q11" s="128"/>
      <c r="R11" s="125"/>
      <c r="S11" s="689"/>
      <c r="T11" s="688"/>
      <c r="U11" s="129"/>
    </row>
    <row r="12" spans="1:21" ht="19.149999999999999" customHeight="1">
      <c r="A12" s="1409" t="s">
        <v>196</v>
      </c>
      <c r="B12" s="1393">
        <v>882.21591334015864</v>
      </c>
      <c r="C12" s="1394">
        <v>574.97791279910632</v>
      </c>
      <c r="D12" s="1395">
        <f t="shared" si="0"/>
        <v>0.53434748309784097</v>
      </c>
      <c r="E12" s="1396">
        <v>783.3973331043785</v>
      </c>
      <c r="F12" s="1397">
        <v>600.75614293903197</v>
      </c>
      <c r="G12" s="1398">
        <f t="shared" si="1"/>
        <v>0.30401884743421087</v>
      </c>
      <c r="H12" s="1394">
        <v>9418.4088102613405</v>
      </c>
      <c r="I12" s="1394">
        <v>6139.2938281569986</v>
      </c>
      <c r="J12" s="1393">
        <v>8363.4360165986054</v>
      </c>
      <c r="K12" s="1394">
        <v>6414.5394083366173</v>
      </c>
      <c r="L12" s="125"/>
      <c r="M12" s="127" t="str">
        <f t="shared" si="2"/>
        <v>duben</v>
      </c>
      <c r="N12" s="127">
        <f t="shared" si="3"/>
        <v>882.21591334015864</v>
      </c>
      <c r="O12" s="127">
        <f t="shared" si="4"/>
        <v>574.97791279910632</v>
      </c>
      <c r="P12" s="127">
        <f t="shared" si="5"/>
        <v>307.23800054105232</v>
      </c>
      <c r="Q12" s="128"/>
      <c r="R12" s="125"/>
      <c r="S12" s="689"/>
      <c r="T12" s="688"/>
      <c r="U12" s="129"/>
    </row>
    <row r="13" spans="1:21" ht="19.149999999999999" customHeight="1">
      <c r="A13" s="164" t="s">
        <v>197</v>
      </c>
      <c r="B13" s="1388">
        <v>583.12096512511641</v>
      </c>
      <c r="C13" s="1389">
        <v>492.34500831307162</v>
      </c>
      <c r="D13" s="140">
        <f t="shared" si="0"/>
        <v>0.18437468701687804</v>
      </c>
      <c r="E13" s="1390">
        <v>531.23739759003411</v>
      </c>
      <c r="F13" s="1391">
        <v>446.34154013009879</v>
      </c>
      <c r="G13" s="1392">
        <f t="shared" si="1"/>
        <v>0.1902038009619047</v>
      </c>
      <c r="H13" s="25">
        <v>6226.3806927155729</v>
      </c>
      <c r="I13" s="25">
        <v>5259.1176987460103</v>
      </c>
      <c r="J13" s="1388">
        <v>5672.3844166593235</v>
      </c>
      <c r="K13" s="1389">
        <v>4767.7190867163572</v>
      </c>
      <c r="L13" s="130"/>
      <c r="M13" s="127" t="str">
        <f t="shared" si="2"/>
        <v>květen</v>
      </c>
      <c r="N13" s="127">
        <f t="shared" si="3"/>
        <v>583.12096512511641</v>
      </c>
      <c r="O13" s="127">
        <f t="shared" si="4"/>
        <v>492.34500831307162</v>
      </c>
      <c r="P13" s="127">
        <f t="shared" si="5"/>
        <v>90.775956812044797</v>
      </c>
      <c r="Q13" s="128"/>
      <c r="R13" s="125"/>
      <c r="S13" s="689"/>
      <c r="T13" s="688"/>
      <c r="U13" s="129"/>
    </row>
    <row r="14" spans="1:21" ht="19.149999999999999" customHeight="1">
      <c r="A14" s="1410" t="s">
        <v>198</v>
      </c>
      <c r="B14" s="1399">
        <v>415.25958095448908</v>
      </c>
      <c r="C14" s="1400">
        <v>403.48574995004486</v>
      </c>
      <c r="D14" s="1401">
        <f t="shared" si="0"/>
        <v>2.9180289529188885E-2</v>
      </c>
      <c r="E14" s="1402">
        <v>423.47888333731743</v>
      </c>
      <c r="F14" s="1403">
        <v>403.56538051943727</v>
      </c>
      <c r="G14" s="1404">
        <f t="shared" si="1"/>
        <v>4.93439323071991E-2</v>
      </c>
      <c r="H14" s="1400">
        <v>4436.5117991174047</v>
      </c>
      <c r="I14" s="1400">
        <v>4321.4837631619812</v>
      </c>
      <c r="J14" s="1399">
        <v>4524.3244196428977</v>
      </c>
      <c r="K14" s="1400">
        <v>4322.33663643625</v>
      </c>
      <c r="L14" s="130"/>
      <c r="M14" s="127" t="str">
        <f t="shared" si="2"/>
        <v>červen</v>
      </c>
      <c r="N14" s="127">
        <f t="shared" si="3"/>
        <v>415.25958095448908</v>
      </c>
      <c r="O14" s="127">
        <f t="shared" si="4"/>
        <v>403.48574995004486</v>
      </c>
      <c r="P14" s="127">
        <f t="shared" si="5"/>
        <v>11.773831004444219</v>
      </c>
      <c r="Q14" s="128"/>
      <c r="R14" s="125"/>
      <c r="S14" s="689"/>
      <c r="T14" s="688"/>
      <c r="U14" s="129"/>
    </row>
    <row r="15" spans="1:21" ht="19.149999999999999" customHeight="1">
      <c r="A15" s="164" t="s">
        <v>199</v>
      </c>
      <c r="B15" s="1388">
        <v>382.26749122851908</v>
      </c>
      <c r="C15" s="1389">
        <v>414.1869341608122</v>
      </c>
      <c r="D15" s="140">
        <f t="shared" si="0"/>
        <v>-7.7065306265552261E-2</v>
      </c>
      <c r="E15" s="1390">
        <v>385.01381832880293</v>
      </c>
      <c r="F15" s="1391">
        <v>411.71884548827001</v>
      </c>
      <c r="G15" s="1392">
        <f t="shared" si="1"/>
        <v>-6.4862290012002652E-2</v>
      </c>
      <c r="H15" s="25">
        <v>4081.9397439643967</v>
      </c>
      <c r="I15" s="25">
        <v>4434.5268647080129</v>
      </c>
      <c r="J15" s="1388">
        <v>4111.2656531714492</v>
      </c>
      <c r="K15" s="1389">
        <v>4408.1020680276315</v>
      </c>
      <c r="L15" s="125"/>
      <c r="M15" s="127" t="str">
        <f t="shared" si="2"/>
        <v>červenec</v>
      </c>
      <c r="N15" s="127">
        <f t="shared" si="3"/>
        <v>382.26749122851908</v>
      </c>
      <c r="O15" s="127">
        <f t="shared" si="4"/>
        <v>414.1869341608122</v>
      </c>
      <c r="P15" s="127">
        <f t="shared" si="5"/>
        <v>-31.919442932293123</v>
      </c>
      <c r="Q15" s="128"/>
      <c r="R15" s="125"/>
      <c r="S15" s="689"/>
      <c r="T15" s="688"/>
      <c r="U15" s="129"/>
    </row>
    <row r="16" spans="1:21" ht="19.149999999999999" customHeight="1">
      <c r="A16" s="164" t="s">
        <v>200</v>
      </c>
      <c r="B16" s="1388">
        <v>363.44071679746889</v>
      </c>
      <c r="C16" s="1389">
        <v>401.16422319638752</v>
      </c>
      <c r="D16" s="140">
        <f t="shared" si="0"/>
        <v>-9.4035071468602308E-2</v>
      </c>
      <c r="E16" s="1390">
        <v>355.73549433169762</v>
      </c>
      <c r="F16" s="1391">
        <v>404.06363831188224</v>
      </c>
      <c r="G16" s="1392">
        <f t="shared" si="1"/>
        <v>-0.11960527847071915</v>
      </c>
      <c r="H16" s="25">
        <v>3873.7501156336721</v>
      </c>
      <c r="I16" s="25">
        <v>4302.2843610760101</v>
      </c>
      <c r="J16" s="1388">
        <v>3791.6236365732707</v>
      </c>
      <c r="K16" s="1389">
        <v>4333.379128720715</v>
      </c>
      <c r="L16" s="130"/>
      <c r="M16" s="127" t="str">
        <f t="shared" si="2"/>
        <v>srpen</v>
      </c>
      <c r="N16" s="127">
        <f t="shared" si="3"/>
        <v>363.44071679746889</v>
      </c>
      <c r="O16" s="127">
        <f t="shared" si="4"/>
        <v>401.16422319638752</v>
      </c>
      <c r="P16" s="127">
        <f t="shared" si="5"/>
        <v>-37.72350639891863</v>
      </c>
      <c r="Q16" s="128"/>
      <c r="R16" s="125"/>
      <c r="S16" s="689"/>
      <c r="T16" s="688"/>
      <c r="U16" s="129"/>
    </row>
    <row r="17" spans="1:21" ht="19.149999999999999" customHeight="1">
      <c r="A17" s="164" t="s">
        <v>201</v>
      </c>
      <c r="B17" s="1388">
        <v>429.16409860486493</v>
      </c>
      <c r="C17" s="1389">
        <v>416.11745189206175</v>
      </c>
      <c r="D17" s="140">
        <f t="shared" si="0"/>
        <v>3.1353279352934707E-2</v>
      </c>
      <c r="E17" s="1390">
        <v>453.30654023794932</v>
      </c>
      <c r="F17" s="1391">
        <v>434.55148096435727</v>
      </c>
      <c r="G17" s="1392">
        <f t="shared" si="1"/>
        <v>4.3159579693459564E-2</v>
      </c>
      <c r="H17" s="25">
        <v>4575.0590896934445</v>
      </c>
      <c r="I17" s="25">
        <v>4463.7177677533973</v>
      </c>
      <c r="J17" s="1388">
        <v>4832.4270694473416</v>
      </c>
      <c r="K17" s="1389">
        <v>4661.4607432694356</v>
      </c>
      <c r="L17" s="130"/>
      <c r="M17" s="127" t="str">
        <f t="shared" si="2"/>
        <v>září</v>
      </c>
      <c r="N17" s="127">
        <f t="shared" si="3"/>
        <v>429.16409860486493</v>
      </c>
      <c r="O17" s="127">
        <f t="shared" si="4"/>
        <v>416.11745189206175</v>
      </c>
      <c r="P17" s="127">
        <f t="shared" si="5"/>
        <v>13.046646712803181</v>
      </c>
      <c r="Q17" s="128"/>
      <c r="R17" s="125"/>
      <c r="S17" s="689"/>
      <c r="T17" s="688"/>
      <c r="U17" s="129"/>
    </row>
    <row r="18" spans="1:21" ht="19.149999999999999" customHeight="1">
      <c r="A18" s="1409" t="s">
        <v>202</v>
      </c>
      <c r="B18" s="1393">
        <v>710.64530506306801</v>
      </c>
      <c r="C18" s="1394">
        <v>731.37217951008756</v>
      </c>
      <c r="D18" s="1395">
        <f t="shared" si="0"/>
        <v>-2.8339708602128578E-2</v>
      </c>
      <c r="E18" s="1396">
        <v>706.09674405398198</v>
      </c>
      <c r="F18" s="1397">
        <v>757.33246248313731</v>
      </c>
      <c r="G18" s="1398">
        <f t="shared" si="1"/>
        <v>-6.7652875014975522E-2</v>
      </c>
      <c r="H18" s="1394">
        <v>7601.8089078956318</v>
      </c>
      <c r="I18" s="1394">
        <v>7820.9558899519288</v>
      </c>
      <c r="J18" s="1393">
        <v>7553.1527198498834</v>
      </c>
      <c r="K18" s="1394">
        <v>8098.5631516321528</v>
      </c>
      <c r="L18" s="125"/>
      <c r="M18" s="127" t="str">
        <f t="shared" si="2"/>
        <v>říjen</v>
      </c>
      <c r="N18" s="127">
        <f t="shared" si="3"/>
        <v>710.64530506306801</v>
      </c>
      <c r="O18" s="127">
        <f t="shared" si="4"/>
        <v>731.37217951008756</v>
      </c>
      <c r="P18" s="127">
        <f t="shared" si="5"/>
        <v>-20.726874447019554</v>
      </c>
      <c r="Q18" s="128"/>
      <c r="R18" s="125"/>
      <c r="S18" s="689"/>
      <c r="T18" s="688"/>
      <c r="U18" s="129"/>
    </row>
    <row r="19" spans="1:21" ht="19.149999999999999" customHeight="1">
      <c r="A19" s="164" t="s">
        <v>203</v>
      </c>
      <c r="B19" s="1388">
        <v>976.24192688788401</v>
      </c>
      <c r="C19" s="1389">
        <v>1005.6071063479667</v>
      </c>
      <c r="D19" s="140">
        <f t="shared" si="0"/>
        <v>-2.9201443858851924E-2</v>
      </c>
      <c r="E19" s="1390">
        <v>986.6655418940195</v>
      </c>
      <c r="F19" s="1391">
        <v>1019.117601756077</v>
      </c>
      <c r="G19" s="1392">
        <f t="shared" si="1"/>
        <v>-3.1843292477863397E-2</v>
      </c>
      <c r="H19" s="25">
        <v>10424.295084390295</v>
      </c>
      <c r="I19" s="25">
        <v>10744.812037746944</v>
      </c>
      <c r="J19" s="1388">
        <v>10535.598272337184</v>
      </c>
      <c r="K19" s="1389">
        <v>10889.170339096056</v>
      </c>
      <c r="L19" s="130"/>
      <c r="M19" s="127" t="str">
        <f t="shared" si="2"/>
        <v>listopad</v>
      </c>
      <c r="N19" s="127">
        <f t="shared" si="3"/>
        <v>976.24192688788401</v>
      </c>
      <c r="O19" s="127">
        <f t="shared" si="4"/>
        <v>1005.6071063479667</v>
      </c>
      <c r="P19" s="127">
        <f t="shared" si="5"/>
        <v>-29.365179460082686</v>
      </c>
      <c r="Q19" s="128"/>
      <c r="R19" s="125"/>
      <c r="S19" s="689"/>
      <c r="T19" s="689"/>
      <c r="U19" s="129"/>
    </row>
    <row r="20" spans="1:21" ht="19.149999999999999" customHeight="1">
      <c r="A20" s="1410" t="s">
        <v>204</v>
      </c>
      <c r="B20" s="1399">
        <v>1161.8881056025075</v>
      </c>
      <c r="C20" s="1400">
        <v>1143.5524244846431</v>
      </c>
      <c r="D20" s="1401">
        <f t="shared" si="0"/>
        <v>1.6033966371176742E-2</v>
      </c>
      <c r="E20" s="1402">
        <v>1192.8079687562265</v>
      </c>
      <c r="F20" s="1403">
        <v>1214.4177164487542</v>
      </c>
      <c r="G20" s="1404">
        <f t="shared" si="1"/>
        <v>-1.77943284257411E-2</v>
      </c>
      <c r="H20" s="1400">
        <v>12407.620587736272</v>
      </c>
      <c r="I20" s="1400">
        <v>12223.034193718451</v>
      </c>
      <c r="J20" s="1399">
        <v>12737.808949925529</v>
      </c>
      <c r="K20" s="1400">
        <v>12980.48865604057</v>
      </c>
      <c r="L20" s="130"/>
      <c r="M20" s="127" t="str">
        <f t="shared" si="2"/>
        <v>prosinec</v>
      </c>
      <c r="N20" s="127">
        <f t="shared" si="3"/>
        <v>1161.8881056025075</v>
      </c>
      <c r="O20" s="127">
        <f t="shared" si="4"/>
        <v>1143.5524244846431</v>
      </c>
      <c r="P20" s="127">
        <f t="shared" si="5"/>
        <v>18.335681117864397</v>
      </c>
      <c r="Q20" s="128"/>
      <c r="R20" s="125"/>
      <c r="S20" s="689"/>
      <c r="T20" s="689"/>
      <c r="U20" s="129"/>
    </row>
    <row r="21" spans="1:21" ht="19.149999999999999" customHeight="1">
      <c r="A21" s="1409" t="s">
        <v>205</v>
      </c>
      <c r="B21" s="1393">
        <f>SUM(B9:B11)</f>
        <v>3529.4901421982145</v>
      </c>
      <c r="C21" s="1394">
        <f>SUM(C9:C11)</f>
        <v>3111.4101825668972</v>
      </c>
      <c r="D21" s="1395">
        <f>(B21-C21)/C21</f>
        <v>0.13436992717122351</v>
      </c>
      <c r="E21" s="1393">
        <f t="shared" ref="E21:J21" si="6">SUM(E9:E11)</f>
        <v>3501.8723954096859</v>
      </c>
      <c r="F21" s="1394">
        <f t="shared" si="6"/>
        <v>3314.3438732730365</v>
      </c>
      <c r="G21" s="1398">
        <f t="shared" si="1"/>
        <v>5.6580888799404531E-2</v>
      </c>
      <c r="H21" s="1394">
        <f t="shared" si="6"/>
        <v>37691.702132241058</v>
      </c>
      <c r="I21" s="1394">
        <f t="shared" si="6"/>
        <v>33185.204946993617</v>
      </c>
      <c r="J21" s="1393">
        <f t="shared" si="6"/>
        <v>37396.874780033548</v>
      </c>
      <c r="K21" s="1394">
        <f>SUM(K9:K11)</f>
        <v>35349.598921671553</v>
      </c>
      <c r="L21" s="125"/>
      <c r="M21" s="127"/>
      <c r="N21" s="127">
        <f>SUM(N9:N20)</f>
        <v>9433.7342458022922</v>
      </c>
      <c r="O21" s="127">
        <f>SUM(O9:O20)</f>
        <v>8694.2191732210795</v>
      </c>
      <c r="P21" s="127"/>
      <c r="Q21" s="128"/>
      <c r="R21" s="125"/>
      <c r="S21" s="654"/>
      <c r="T21" s="654"/>
      <c r="U21" s="129"/>
    </row>
    <row r="22" spans="1:21" ht="19.149999999999999" customHeight="1">
      <c r="A22" s="164" t="s">
        <v>206</v>
      </c>
      <c r="B22" s="1388">
        <f>SUM(B12:B14)</f>
        <v>1880.5964594197642</v>
      </c>
      <c r="C22" s="1389">
        <f>SUM(C12:C14)</f>
        <v>1470.8086710622229</v>
      </c>
      <c r="D22" s="140">
        <f t="shared" si="0"/>
        <v>0.27861393287924474</v>
      </c>
      <c r="E22" s="1388">
        <f t="shared" ref="E22:J22" si="7">SUM(E12:E14)</f>
        <v>1738.1136140317301</v>
      </c>
      <c r="F22" s="1389">
        <f t="shared" si="7"/>
        <v>1450.6630635885679</v>
      </c>
      <c r="G22" s="1392">
        <f t="shared" si="1"/>
        <v>0.19815114733264344</v>
      </c>
      <c r="H22" s="25">
        <f t="shared" si="7"/>
        <v>20081.301302094318</v>
      </c>
      <c r="I22" s="25">
        <f t="shared" si="7"/>
        <v>15719.895290064989</v>
      </c>
      <c r="J22" s="1388">
        <f t="shared" si="7"/>
        <v>18560.144852900827</v>
      </c>
      <c r="K22" s="1389">
        <f>SUM(K12:K14)</f>
        <v>15504.595131489225</v>
      </c>
      <c r="L22" s="125"/>
      <c r="M22" s="125"/>
      <c r="N22" s="125"/>
      <c r="O22" s="125"/>
      <c r="P22" s="125"/>
      <c r="Q22" s="126"/>
      <c r="R22" s="125"/>
      <c r="S22" s="654"/>
      <c r="T22" s="654"/>
      <c r="U22" s="129"/>
    </row>
    <row r="23" spans="1:21" ht="19.149999999999999" customHeight="1">
      <c r="A23" s="164" t="s">
        <v>207</v>
      </c>
      <c r="B23" s="1388">
        <f>SUM(B15:B17)</f>
        <v>1174.8723066308528</v>
      </c>
      <c r="C23" s="1389">
        <f>SUM(C15:C17)</f>
        <v>1231.4686092492616</v>
      </c>
      <c r="D23" s="140">
        <f t="shared" si="0"/>
        <v>-4.5958380256977495E-2</v>
      </c>
      <c r="E23" s="1388">
        <f t="shared" ref="E23:J23" si="8">SUM(E15:E17)</f>
        <v>1194.0558528984498</v>
      </c>
      <c r="F23" s="1389">
        <f t="shared" si="8"/>
        <v>1250.3339647645096</v>
      </c>
      <c r="G23" s="1392">
        <f t="shared" si="1"/>
        <v>-4.5010463965648853E-2</v>
      </c>
      <c r="H23" s="25">
        <f t="shared" si="8"/>
        <v>12530.748949291514</v>
      </c>
      <c r="I23" s="25">
        <f t="shared" si="8"/>
        <v>13200.52899353742</v>
      </c>
      <c r="J23" s="1388">
        <f t="shared" si="8"/>
        <v>12735.316359192062</v>
      </c>
      <c r="K23" s="1389">
        <f>SUM(K15:K17)</f>
        <v>13402.941940017783</v>
      </c>
      <c r="L23" s="125"/>
      <c r="M23" s="125"/>
      <c r="N23" s="125"/>
      <c r="O23" s="125"/>
      <c r="P23" s="125"/>
      <c r="Q23" s="126"/>
      <c r="R23" s="125"/>
      <c r="S23" s="654"/>
      <c r="T23" s="654"/>
    </row>
    <row r="24" spans="1:21" ht="19.149999999999999" customHeight="1">
      <c r="A24" s="1410" t="s">
        <v>208</v>
      </c>
      <c r="B24" s="1399">
        <f>SUM(B18:B20)</f>
        <v>2848.7753375534594</v>
      </c>
      <c r="C24" s="1400">
        <f>SUM(C18:C20)</f>
        <v>2880.5317103426974</v>
      </c>
      <c r="D24" s="1401">
        <f t="shared" si="0"/>
        <v>-1.1024482971395548E-2</v>
      </c>
      <c r="E24" s="1399">
        <f t="shared" ref="E24:J24" si="9">SUM(E18:E20)</f>
        <v>2885.5702547042283</v>
      </c>
      <c r="F24" s="1400">
        <f t="shared" si="9"/>
        <v>2990.8677806879687</v>
      </c>
      <c r="G24" s="1404">
        <f t="shared" si="1"/>
        <v>-3.5206346018920129E-2</v>
      </c>
      <c r="H24" s="1400">
        <f t="shared" si="9"/>
        <v>30433.724580022201</v>
      </c>
      <c r="I24" s="1400">
        <f t="shared" si="9"/>
        <v>30788.80212141732</v>
      </c>
      <c r="J24" s="1399">
        <f t="shared" si="9"/>
        <v>30826.559942112595</v>
      </c>
      <c r="K24" s="1400">
        <f>SUM(K18:K20)</f>
        <v>31968.222146768778</v>
      </c>
      <c r="L24" s="125"/>
      <c r="M24" s="125"/>
      <c r="N24" s="125"/>
      <c r="O24" s="125"/>
      <c r="P24" s="125"/>
      <c r="Q24" s="126"/>
      <c r="R24" s="125"/>
      <c r="S24" s="654"/>
      <c r="T24" s="654"/>
    </row>
    <row r="25" spans="1:21" ht="19.149999999999999" customHeight="1">
      <c r="A25" s="1409" t="s">
        <v>209</v>
      </c>
      <c r="B25" s="1393">
        <f>SUM(B9:B14)</f>
        <v>5410.0866016179789</v>
      </c>
      <c r="C25" s="1394">
        <f>SUM(C9:C14)</f>
        <v>4582.2188536291205</v>
      </c>
      <c r="D25" s="1395">
        <f t="shared" si="0"/>
        <v>0.18066962195251468</v>
      </c>
      <c r="E25" s="1393">
        <f t="shared" ref="E25:J25" si="10">SUM(E9:E14)</f>
        <v>5239.9860094414153</v>
      </c>
      <c r="F25" s="1394">
        <f t="shared" si="10"/>
        <v>4765.0069368616041</v>
      </c>
      <c r="G25" s="1398">
        <f t="shared" si="1"/>
        <v>9.9680667598911948E-2</v>
      </c>
      <c r="H25" s="1394">
        <f t="shared" si="10"/>
        <v>57773.003434335376</v>
      </c>
      <c r="I25" s="1394">
        <f t="shared" si="10"/>
        <v>48905.100237058607</v>
      </c>
      <c r="J25" s="1393">
        <f t="shared" si="10"/>
        <v>55957.019632934382</v>
      </c>
      <c r="K25" s="1394">
        <f>SUM(K9:K14)</f>
        <v>50854.194053160783</v>
      </c>
      <c r="L25" s="125"/>
      <c r="M25" s="125"/>
      <c r="N25" s="125"/>
      <c r="O25" s="125"/>
      <c r="P25" s="125"/>
      <c r="Q25" s="126"/>
      <c r="R25" s="125"/>
      <c r="S25" s="654"/>
      <c r="T25" s="654"/>
    </row>
    <row r="26" spans="1:21" ht="19.149999999999999" customHeight="1">
      <c r="A26" s="1410" t="s">
        <v>210</v>
      </c>
      <c r="B26" s="1399">
        <f>SUM(B15:B20)</f>
        <v>4023.6476441843124</v>
      </c>
      <c r="C26" s="1400">
        <f>SUM(C15:C20)</f>
        <v>4112.0003195919589</v>
      </c>
      <c r="D26" s="1401">
        <f t="shared" si="0"/>
        <v>-2.1486543905817088E-2</v>
      </c>
      <c r="E26" s="1399">
        <f t="shared" ref="E26:J26" si="11">SUM(E15:E20)</f>
        <v>4079.6261076026776</v>
      </c>
      <c r="F26" s="1400">
        <f t="shared" si="11"/>
        <v>4241.2017454524776</v>
      </c>
      <c r="G26" s="1404">
        <f t="shared" si="1"/>
        <v>-3.8096663999312309E-2</v>
      </c>
      <c r="H26" s="1400">
        <f t="shared" si="11"/>
        <v>42964.473529313713</v>
      </c>
      <c r="I26" s="1400">
        <f t="shared" si="11"/>
        <v>43989.331114954744</v>
      </c>
      <c r="J26" s="1399">
        <f t="shared" si="11"/>
        <v>43561.876301304655</v>
      </c>
      <c r="K26" s="1400">
        <f>SUM(K15:K20)</f>
        <v>45371.164086786564</v>
      </c>
      <c r="L26" s="125"/>
      <c r="M26" s="125"/>
      <c r="N26" s="125"/>
      <c r="O26" s="125"/>
      <c r="P26" s="125"/>
      <c r="Q26" s="126"/>
      <c r="R26" s="125"/>
      <c r="S26" s="654"/>
      <c r="T26" s="654"/>
    </row>
    <row r="27" spans="1:21" ht="19.149999999999999" customHeight="1">
      <c r="A27" s="1411" t="s">
        <v>211</v>
      </c>
      <c r="B27" s="1405">
        <f>SUM(B9:B20)</f>
        <v>9433.7342458022922</v>
      </c>
      <c r="C27" s="1406">
        <f>SUM(C9:C20)</f>
        <v>8694.2191732210795</v>
      </c>
      <c r="D27" s="1407">
        <f t="shared" si="0"/>
        <v>8.5058250528003809E-2</v>
      </c>
      <c r="E27" s="1405">
        <f>SUM(E9:E20)</f>
        <v>9319.6121170440929</v>
      </c>
      <c r="F27" s="1406">
        <f t="shared" ref="F27:J27" si="12">SUM(F9:F20)</f>
        <v>9006.2086823140817</v>
      </c>
      <c r="G27" s="1408">
        <f t="shared" si="1"/>
        <v>3.4798597921171466E-2</v>
      </c>
      <c r="H27" s="1406">
        <f t="shared" si="12"/>
        <v>100737.47696364907</v>
      </c>
      <c r="I27" s="1406">
        <f t="shared" si="12"/>
        <v>92894.431352013358</v>
      </c>
      <c r="J27" s="1405">
        <f t="shared" si="12"/>
        <v>99518.895934239044</v>
      </c>
      <c r="K27" s="1406">
        <f>SUM(K9:K20)</f>
        <v>96225.358139947362</v>
      </c>
      <c r="L27" s="125"/>
      <c r="M27" s="125"/>
      <c r="N27" s="125"/>
      <c r="O27" s="125"/>
      <c r="P27" s="125"/>
      <c r="Q27" s="126"/>
      <c r="R27" s="125"/>
      <c r="S27" s="654"/>
      <c r="T27" s="654"/>
    </row>
    <row r="28" spans="1:21" ht="12" customHeight="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654"/>
      <c r="T28" s="654"/>
    </row>
    <row r="29" spans="1:21" ht="17.25" customHeight="1">
      <c r="S29" s="654"/>
      <c r="T29" s="654"/>
    </row>
    <row r="30" spans="1:21" ht="12" customHeight="1">
      <c r="B30" s="32"/>
      <c r="H30" s="32"/>
    </row>
    <row r="31" spans="1:21" ht="12" customHeight="1">
      <c r="B31" s="32"/>
      <c r="C31" s="32"/>
      <c r="D31" s="32"/>
      <c r="E31" s="32"/>
      <c r="F31" s="32"/>
      <c r="G31" s="32"/>
      <c r="L31" s="32"/>
      <c r="M31" s="30"/>
      <c r="N31" s="32"/>
    </row>
    <row r="32" spans="1:21" ht="12" customHeight="1">
      <c r="B32" s="32"/>
      <c r="D32" s="123"/>
      <c r="E32" s="32"/>
      <c r="F32" s="30"/>
      <c r="G32" s="123"/>
      <c r="H32" s="32"/>
      <c r="L32" s="32"/>
      <c r="M32" s="32"/>
      <c r="N32" s="32"/>
    </row>
    <row r="33" spans="4:14" ht="12" customHeight="1">
      <c r="E33" s="30"/>
      <c r="F33" s="32"/>
      <c r="G33" s="32"/>
      <c r="L33" s="32"/>
      <c r="M33" s="32"/>
      <c r="N33" s="32"/>
    </row>
    <row r="34" spans="4:14" ht="12" customHeight="1">
      <c r="D34" s="124"/>
      <c r="E34" s="32"/>
      <c r="F34" s="30"/>
      <c r="G34" s="32"/>
      <c r="L34" s="32"/>
      <c r="M34" s="32"/>
      <c r="N34" s="32"/>
    </row>
    <row r="35" spans="4:14" ht="12" customHeight="1">
      <c r="E35" s="32"/>
      <c r="F35" s="32"/>
      <c r="G35" s="32"/>
      <c r="L35" s="32"/>
      <c r="M35" s="32"/>
      <c r="N35" s="32"/>
    </row>
    <row r="36" spans="4:14" ht="12" customHeight="1">
      <c r="E36" s="32"/>
      <c r="F36" s="32"/>
      <c r="G36" s="32"/>
      <c r="L36" s="32"/>
      <c r="M36" s="32"/>
      <c r="N36" s="32"/>
    </row>
    <row r="37" spans="4:14" ht="12" customHeight="1">
      <c r="E37" s="32"/>
      <c r="F37" s="32"/>
      <c r="G37" s="32"/>
      <c r="L37" s="32"/>
      <c r="M37" s="32"/>
      <c r="N37" s="32"/>
    </row>
    <row r="38" spans="4:14" ht="12" customHeight="1">
      <c r="E38" s="32"/>
      <c r="F38" s="32"/>
      <c r="G38" s="32"/>
      <c r="L38" s="32"/>
      <c r="M38" s="32"/>
      <c r="N38" s="32"/>
    </row>
    <row r="39" spans="4:14" ht="12" customHeight="1">
      <c r="E39" s="32"/>
      <c r="F39" s="32"/>
      <c r="G39" s="32"/>
      <c r="L39" s="32"/>
      <c r="M39" s="32"/>
      <c r="N39" s="32"/>
    </row>
    <row r="40" spans="4:14" ht="12" customHeight="1">
      <c r="E40" s="32"/>
      <c r="F40" s="32"/>
      <c r="G40" s="32"/>
      <c r="L40" s="32"/>
      <c r="M40" s="32"/>
      <c r="N40" s="32"/>
    </row>
    <row r="41" spans="4:14" ht="12" customHeight="1">
      <c r="E41" s="32"/>
      <c r="F41" s="32"/>
      <c r="G41" s="32"/>
      <c r="L41" s="32"/>
      <c r="M41" s="32"/>
      <c r="N41" s="32"/>
    </row>
    <row r="42" spans="4:14" ht="12" customHeight="1">
      <c r="E42" s="32"/>
      <c r="F42" s="32"/>
      <c r="G42" s="32"/>
      <c r="L42" s="32"/>
      <c r="M42" s="32"/>
      <c r="N42" s="32"/>
    </row>
    <row r="43" spans="4:14" ht="12" customHeight="1"/>
    <row r="44" spans="4:14" ht="12" customHeight="1"/>
    <row r="45" spans="4:14" ht="12" customHeight="1"/>
    <row r="46" spans="4:14" ht="12" customHeight="1"/>
    <row r="47" spans="4:14" ht="12" customHeight="1"/>
  </sheetData>
  <mergeCells count="10">
    <mergeCell ref="B6:G6"/>
    <mergeCell ref="H6:K6"/>
    <mergeCell ref="L6:R6"/>
    <mergeCell ref="A3:R3"/>
    <mergeCell ref="A5:K5"/>
    <mergeCell ref="H7:I7"/>
    <mergeCell ref="J7:K7"/>
    <mergeCell ref="L7:R7"/>
    <mergeCell ref="B7:C7"/>
    <mergeCell ref="E7:F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/>
  <dimension ref="A1:S45"/>
  <sheetViews>
    <sheetView showGridLines="0" zoomScaleNormal="100" zoomScaleSheetLayoutView="100" workbookViewId="0">
      <selection activeCell="D1" sqref="D1"/>
    </sheetView>
  </sheetViews>
  <sheetFormatPr defaultRowHeight="12.75"/>
  <cols>
    <col min="1" max="1" width="7.140625" style="29" customWidth="1"/>
    <col min="2" max="5" width="9.7109375" style="29" customWidth="1"/>
    <col min="6" max="6" width="1.7109375" style="29" customWidth="1"/>
    <col min="7" max="7" width="10" style="29" customWidth="1"/>
    <col min="8" max="11" width="9.7109375" style="29" customWidth="1"/>
    <col min="12" max="12" width="5.28515625" style="29" customWidth="1"/>
    <col min="13" max="16" width="9.7109375" style="29" customWidth="1"/>
    <col min="17" max="17" width="2.7109375" style="29" customWidth="1"/>
    <col min="18" max="256" width="9.140625" style="29"/>
    <col min="257" max="269" width="10.7109375" style="29" customWidth="1"/>
    <col min="270" max="512" width="9.140625" style="29"/>
    <col min="513" max="525" width="10.7109375" style="29" customWidth="1"/>
    <col min="526" max="768" width="9.140625" style="29"/>
    <col min="769" max="781" width="10.7109375" style="29" customWidth="1"/>
    <col min="782" max="1024" width="9.140625" style="29"/>
    <col min="1025" max="1037" width="10.7109375" style="29" customWidth="1"/>
    <col min="1038" max="1280" width="9.140625" style="29"/>
    <col min="1281" max="1293" width="10.7109375" style="29" customWidth="1"/>
    <col min="1294" max="1536" width="9.140625" style="29"/>
    <col min="1537" max="1549" width="10.7109375" style="29" customWidth="1"/>
    <col min="1550" max="1792" width="9.140625" style="29"/>
    <col min="1793" max="1805" width="10.7109375" style="29" customWidth="1"/>
    <col min="1806" max="2048" width="9.140625" style="29"/>
    <col min="2049" max="2061" width="10.7109375" style="29" customWidth="1"/>
    <col min="2062" max="2304" width="9.140625" style="29"/>
    <col min="2305" max="2317" width="10.7109375" style="29" customWidth="1"/>
    <col min="2318" max="2560" width="9.140625" style="29"/>
    <col min="2561" max="2573" width="10.7109375" style="29" customWidth="1"/>
    <col min="2574" max="2816" width="9.140625" style="29"/>
    <col min="2817" max="2829" width="10.7109375" style="29" customWidth="1"/>
    <col min="2830" max="3072" width="9.140625" style="29"/>
    <col min="3073" max="3085" width="10.7109375" style="29" customWidth="1"/>
    <col min="3086" max="3328" width="9.140625" style="29"/>
    <col min="3329" max="3341" width="10.7109375" style="29" customWidth="1"/>
    <col min="3342" max="3584" width="9.140625" style="29"/>
    <col min="3585" max="3597" width="10.7109375" style="29" customWidth="1"/>
    <col min="3598" max="3840" width="9.140625" style="29"/>
    <col min="3841" max="3853" width="10.7109375" style="29" customWidth="1"/>
    <col min="3854" max="4096" width="9.140625" style="29"/>
    <col min="4097" max="4109" width="10.7109375" style="29" customWidth="1"/>
    <col min="4110" max="4352" width="9.140625" style="29"/>
    <col min="4353" max="4365" width="10.7109375" style="29" customWidth="1"/>
    <col min="4366" max="4608" width="9.140625" style="29"/>
    <col min="4609" max="4621" width="10.7109375" style="29" customWidth="1"/>
    <col min="4622" max="4864" width="9.140625" style="29"/>
    <col min="4865" max="4877" width="10.7109375" style="29" customWidth="1"/>
    <col min="4878" max="5120" width="9.140625" style="29"/>
    <col min="5121" max="5133" width="10.7109375" style="29" customWidth="1"/>
    <col min="5134" max="5376" width="9.140625" style="29"/>
    <col min="5377" max="5389" width="10.7109375" style="29" customWidth="1"/>
    <col min="5390" max="5632" width="9.140625" style="29"/>
    <col min="5633" max="5645" width="10.7109375" style="29" customWidth="1"/>
    <col min="5646" max="5888" width="9.140625" style="29"/>
    <col min="5889" max="5901" width="10.7109375" style="29" customWidth="1"/>
    <col min="5902" max="6144" width="9.140625" style="29"/>
    <col min="6145" max="6157" width="10.7109375" style="29" customWidth="1"/>
    <col min="6158" max="6400" width="9.140625" style="29"/>
    <col min="6401" max="6413" width="10.7109375" style="29" customWidth="1"/>
    <col min="6414" max="6656" width="9.140625" style="29"/>
    <col min="6657" max="6669" width="10.7109375" style="29" customWidth="1"/>
    <col min="6670" max="6912" width="9.140625" style="29"/>
    <col min="6913" max="6925" width="10.7109375" style="29" customWidth="1"/>
    <col min="6926" max="7168" width="9.140625" style="29"/>
    <col min="7169" max="7181" width="10.7109375" style="29" customWidth="1"/>
    <col min="7182" max="7424" width="9.140625" style="29"/>
    <col min="7425" max="7437" width="10.7109375" style="29" customWidth="1"/>
    <col min="7438" max="7680" width="9.140625" style="29"/>
    <col min="7681" max="7693" width="10.7109375" style="29" customWidth="1"/>
    <col min="7694" max="7936" width="9.140625" style="29"/>
    <col min="7937" max="7949" width="10.7109375" style="29" customWidth="1"/>
    <col min="7950" max="8192" width="9.140625" style="29"/>
    <col min="8193" max="8205" width="10.7109375" style="29" customWidth="1"/>
    <col min="8206" max="8448" width="9.140625" style="29"/>
    <col min="8449" max="8461" width="10.7109375" style="29" customWidth="1"/>
    <col min="8462" max="8704" width="9.140625" style="29"/>
    <col min="8705" max="8717" width="10.7109375" style="29" customWidth="1"/>
    <col min="8718" max="8960" width="9.140625" style="29"/>
    <col min="8961" max="8973" width="10.7109375" style="29" customWidth="1"/>
    <col min="8974" max="9216" width="9.140625" style="29"/>
    <col min="9217" max="9229" width="10.7109375" style="29" customWidth="1"/>
    <col min="9230" max="9472" width="9.140625" style="29"/>
    <col min="9473" max="9485" width="10.7109375" style="29" customWidth="1"/>
    <col min="9486" max="9728" width="9.140625" style="29"/>
    <col min="9729" max="9741" width="10.7109375" style="29" customWidth="1"/>
    <col min="9742" max="9984" width="9.140625" style="29"/>
    <col min="9985" max="9997" width="10.7109375" style="29" customWidth="1"/>
    <col min="9998" max="10240" width="9.140625" style="29"/>
    <col min="10241" max="10253" width="10.7109375" style="29" customWidth="1"/>
    <col min="10254" max="10496" width="9.140625" style="29"/>
    <col min="10497" max="10509" width="10.7109375" style="29" customWidth="1"/>
    <col min="10510" max="10752" width="9.140625" style="29"/>
    <col min="10753" max="10765" width="10.7109375" style="29" customWidth="1"/>
    <col min="10766" max="11008" width="9.140625" style="29"/>
    <col min="11009" max="11021" width="10.7109375" style="29" customWidth="1"/>
    <col min="11022" max="11264" width="9.140625" style="29"/>
    <col min="11265" max="11277" width="10.7109375" style="29" customWidth="1"/>
    <col min="11278" max="11520" width="9.140625" style="29"/>
    <col min="11521" max="11533" width="10.7109375" style="29" customWidth="1"/>
    <col min="11534" max="11776" width="9.140625" style="29"/>
    <col min="11777" max="11789" width="10.7109375" style="29" customWidth="1"/>
    <col min="11790" max="12032" width="9.140625" style="29"/>
    <col min="12033" max="12045" width="10.7109375" style="29" customWidth="1"/>
    <col min="12046" max="12288" width="9.140625" style="29"/>
    <col min="12289" max="12301" width="10.7109375" style="29" customWidth="1"/>
    <col min="12302" max="12544" width="9.140625" style="29"/>
    <col min="12545" max="12557" width="10.7109375" style="29" customWidth="1"/>
    <col min="12558" max="12800" width="9.140625" style="29"/>
    <col min="12801" max="12813" width="10.7109375" style="29" customWidth="1"/>
    <col min="12814" max="13056" width="9.140625" style="29"/>
    <col min="13057" max="13069" width="10.7109375" style="29" customWidth="1"/>
    <col min="13070" max="13312" width="9.140625" style="29"/>
    <col min="13313" max="13325" width="10.7109375" style="29" customWidth="1"/>
    <col min="13326" max="13568" width="9.140625" style="29"/>
    <col min="13569" max="13581" width="10.7109375" style="29" customWidth="1"/>
    <col min="13582" max="13824" width="9.140625" style="29"/>
    <col min="13825" max="13837" width="10.7109375" style="29" customWidth="1"/>
    <col min="13838" max="14080" width="9.140625" style="29"/>
    <col min="14081" max="14093" width="10.7109375" style="29" customWidth="1"/>
    <col min="14094" max="14336" width="9.140625" style="29"/>
    <col min="14337" max="14349" width="10.7109375" style="29" customWidth="1"/>
    <col min="14350" max="14592" width="9.140625" style="29"/>
    <col min="14593" max="14605" width="10.7109375" style="29" customWidth="1"/>
    <col min="14606" max="14848" width="9.140625" style="29"/>
    <col min="14849" max="14861" width="10.7109375" style="29" customWidth="1"/>
    <col min="14862" max="15104" width="9.140625" style="29"/>
    <col min="15105" max="15117" width="10.7109375" style="29" customWidth="1"/>
    <col min="15118" max="15360" width="9.140625" style="29"/>
    <col min="15361" max="15373" width="10.7109375" style="29" customWidth="1"/>
    <col min="15374" max="15616" width="9.140625" style="29"/>
    <col min="15617" max="15629" width="10.7109375" style="29" customWidth="1"/>
    <col min="15630" max="15872" width="9.140625" style="29"/>
    <col min="15873" max="15885" width="10.7109375" style="29" customWidth="1"/>
    <col min="15886" max="16128" width="9.140625" style="29"/>
    <col min="16129" max="16141" width="10.7109375" style="29" customWidth="1"/>
    <col min="16142" max="16384" width="9.140625" style="29"/>
  </cols>
  <sheetData>
    <row r="1" spans="1:19" ht="18">
      <c r="A1" s="625" t="s">
        <v>417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60"/>
      <c r="Q1" s="160"/>
    </row>
    <row r="2" spans="1:19" ht="5.0999999999999996" customHeigh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60"/>
      <c r="Q2" s="160"/>
    </row>
    <row r="3" spans="1:19" ht="19.899999999999999" customHeight="1">
      <c r="A3" s="1602">
        <v>2021</v>
      </c>
      <c r="B3" s="1602"/>
      <c r="C3" s="1602"/>
      <c r="D3" s="1602"/>
      <c r="E3" s="1602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19" ht="39.75" customHeight="1">
      <c r="A4" s="1524" t="s">
        <v>212</v>
      </c>
      <c r="B4" s="1524"/>
      <c r="C4" s="1524"/>
      <c r="D4" s="1524"/>
      <c r="E4" s="1524"/>
      <c r="F4" s="150"/>
      <c r="G4" s="151"/>
      <c r="H4" s="1605" t="s">
        <v>213</v>
      </c>
      <c r="I4" s="1605"/>
      <c r="J4" s="1605"/>
      <c r="K4" s="1605"/>
      <c r="L4" s="150"/>
      <c r="M4" s="1605" t="s">
        <v>214</v>
      </c>
      <c r="N4" s="1605"/>
      <c r="O4" s="1605"/>
      <c r="P4" s="1605"/>
      <c r="Q4" s="1605"/>
    </row>
    <row r="5" spans="1:19" ht="20.100000000000001" customHeight="1">
      <c r="A5" s="1147" t="str">
        <f>'6.1'!A6</f>
        <v>Období</v>
      </c>
      <c r="B5" s="1519" t="str">
        <f>'6.1'!B7:D7</f>
        <v>Skutečnost</v>
      </c>
      <c r="C5" s="1521"/>
      <c r="D5" s="1519" t="str">
        <f>'6.1'!E7</f>
        <v>Přepočet</v>
      </c>
      <c r="E5" s="1520"/>
      <c r="F5" s="152"/>
      <c r="G5" s="152"/>
      <c r="H5" s="152"/>
      <c r="I5" s="152"/>
      <c r="J5" s="152"/>
      <c r="K5" s="152"/>
      <c r="L5" s="152"/>
      <c r="M5" s="153"/>
      <c r="N5" s="153"/>
      <c r="O5" s="153"/>
      <c r="P5" s="153"/>
      <c r="Q5" s="148"/>
      <c r="R5" s="34"/>
      <c r="S5" s="34"/>
    </row>
    <row r="6" spans="1:19" ht="20.100000000000001" customHeight="1">
      <c r="A6" s="1146"/>
      <c r="B6" s="1341">
        <f>A3</f>
        <v>2021</v>
      </c>
      <c r="C6" s="1346">
        <f>B6-1</f>
        <v>2020</v>
      </c>
      <c r="D6" s="1341">
        <f>B6</f>
        <v>2021</v>
      </c>
      <c r="E6" s="1347">
        <f>C6</f>
        <v>2020</v>
      </c>
      <c r="F6" s="154"/>
      <c r="G6" s="155"/>
      <c r="H6" s="154"/>
      <c r="I6" s="155"/>
      <c r="J6" s="156"/>
      <c r="K6" s="156"/>
      <c r="L6" s="156"/>
      <c r="M6" s="157"/>
      <c r="N6" s="157"/>
      <c r="O6" s="158"/>
      <c r="P6" s="157"/>
      <c r="Q6" s="148"/>
      <c r="R6" s="34"/>
      <c r="S6" s="34"/>
    </row>
    <row r="7" spans="1:19" ht="18" customHeight="1">
      <c r="A7" s="160" t="str">
        <f>'6.1'!A9</f>
        <v>leden</v>
      </c>
      <c r="B7" s="1412">
        <f>'6.1'!B9/'6.1'!$B$27</f>
        <v>0.13495283170799058</v>
      </c>
      <c r="C7" s="1392">
        <f>'6.1'!C9/'6.1'!$C$27</f>
        <v>0.13994725693144885</v>
      </c>
      <c r="D7" s="1413">
        <f>'6.1'!E9/'6.1'!$E$27</f>
        <v>0.13776599315142768</v>
      </c>
      <c r="E7" s="1414">
        <f>'6.1'!F9/'6.1'!$F$27</f>
        <v>0.1411357279608963</v>
      </c>
      <c r="F7" s="26"/>
      <c r="G7" s="141"/>
      <c r="H7" s="26"/>
      <c r="I7" s="142"/>
      <c r="J7" s="25"/>
      <c r="K7" s="25"/>
      <c r="L7" s="25"/>
      <c r="M7" s="143"/>
      <c r="N7" s="143"/>
      <c r="O7" s="144"/>
      <c r="P7" s="143"/>
      <c r="Q7" s="145"/>
      <c r="R7" s="146"/>
      <c r="S7" s="146"/>
    </row>
    <row r="8" spans="1:19" ht="18" customHeight="1">
      <c r="A8" s="160" t="str">
        <f>'6.1'!A10</f>
        <v>únor</v>
      </c>
      <c r="B8" s="1412">
        <f>'6.1'!B10/'6.1'!$B$27</f>
        <v>0.12351490177912457</v>
      </c>
      <c r="C8" s="1392">
        <f>'6.1'!C10/'6.1'!$C$27</f>
        <v>0.11220573584019473</v>
      </c>
      <c r="D8" s="1413">
        <f>'6.1'!E10/'6.1'!$E$27</f>
        <v>0.12306567535855444</v>
      </c>
      <c r="E8" s="1414">
        <f>'6.1'!F10/'6.1'!$F$27</f>
        <v>0.12232582076233485</v>
      </c>
      <c r="F8" s="26"/>
      <c r="G8" s="141"/>
      <c r="H8" s="26"/>
      <c r="I8" s="142"/>
      <c r="J8" s="26"/>
      <c r="K8" s="25"/>
      <c r="L8" s="25"/>
      <c r="M8" s="143"/>
      <c r="N8" s="143" t="str">
        <f t="shared" ref="N8:O11" si="0">A19</f>
        <v>I. čtvrtletí</v>
      </c>
      <c r="O8" s="147">
        <f t="shared" si="0"/>
        <v>0.37413499789531635</v>
      </c>
      <c r="P8" s="143"/>
      <c r="Q8" s="145"/>
      <c r="R8" s="146"/>
      <c r="S8" s="146"/>
    </row>
    <row r="9" spans="1:19" ht="18" customHeight="1">
      <c r="A9" s="160" t="str">
        <f>'6.1'!A11</f>
        <v>březen</v>
      </c>
      <c r="B9" s="1412">
        <f>'6.1'!B11/'6.1'!$B$27</f>
        <v>0.1156672644082012</v>
      </c>
      <c r="C9" s="1392">
        <f>'6.1'!C11/'6.1'!$C$27</f>
        <v>0.10571815362759839</v>
      </c>
      <c r="D9" s="1413">
        <f>'6.1'!E11/'6.1'!$E$27</f>
        <v>0.1149213511897666</v>
      </c>
      <c r="E9" s="1414">
        <f>'6.1'!F11/'6.1'!$F$27</f>
        <v>0.1045450109939083</v>
      </c>
      <c r="F9" s="26"/>
      <c r="G9" s="141"/>
      <c r="H9" s="26"/>
      <c r="I9" s="142"/>
      <c r="J9" s="26"/>
      <c r="K9" s="25"/>
      <c r="L9" s="25"/>
      <c r="M9" s="148"/>
      <c r="N9" s="143" t="str">
        <f t="shared" si="0"/>
        <v>II. čtvrtletí</v>
      </c>
      <c r="O9" s="147">
        <f t="shared" si="0"/>
        <v>0.19934804292971992</v>
      </c>
      <c r="P9" s="143"/>
      <c r="Q9" s="145"/>
      <c r="R9" s="146"/>
      <c r="S9" s="146"/>
    </row>
    <row r="10" spans="1:19" ht="18" customHeight="1">
      <c r="A10" s="1415" t="str">
        <f>'6.1'!A12</f>
        <v>duben</v>
      </c>
      <c r="B10" s="1416">
        <f>'6.1'!B12/'6.1'!$B$27</f>
        <v>9.3517147118355209E-2</v>
      </c>
      <c r="C10" s="1398">
        <f>'6.1'!C12/'6.1'!$C$27</f>
        <v>6.6133358423961328E-2</v>
      </c>
      <c r="D10" s="1417">
        <f>'6.1'!E12/'6.1'!$E$27</f>
        <v>8.4059006240363693E-2</v>
      </c>
      <c r="E10" s="1418">
        <f>'6.1'!F12/'6.1'!$F$27</f>
        <v>6.6704666095375439E-2</v>
      </c>
      <c r="F10" s="26"/>
      <c r="G10" s="141"/>
      <c r="H10" s="26"/>
      <c r="I10" s="142"/>
      <c r="J10" s="25"/>
      <c r="K10" s="25"/>
      <c r="L10" s="25"/>
      <c r="M10" s="148"/>
      <c r="N10" s="143" t="str">
        <f t="shared" si="0"/>
        <v>III. čtvrtletí</v>
      </c>
      <c r="O10" s="147">
        <f t="shared" si="0"/>
        <v>0.12453947461511682</v>
      </c>
      <c r="P10" s="143"/>
      <c r="Q10" s="145"/>
      <c r="R10" s="146"/>
      <c r="S10" s="146"/>
    </row>
    <row r="11" spans="1:19" ht="18" customHeight="1">
      <c r="A11" s="160" t="str">
        <f>'6.1'!A13</f>
        <v>květen</v>
      </c>
      <c r="B11" s="1412">
        <f>'6.1'!B13/'6.1'!$B$27</f>
        <v>6.1812316303545063E-2</v>
      </c>
      <c r="C11" s="1392">
        <f>'6.1'!C13/'6.1'!$C$27</f>
        <v>5.6629008137905626E-2</v>
      </c>
      <c r="D11" s="1413">
        <f>'6.1'!E13/'6.1'!$E$27</f>
        <v>5.7002093104120195E-2</v>
      </c>
      <c r="E11" s="1414">
        <f>'6.1'!F13/'6.1'!$F$27</f>
        <v>4.9559315786963806E-2</v>
      </c>
      <c r="F11" s="26"/>
      <c r="G11" s="141"/>
      <c r="H11" s="26"/>
      <c r="I11" s="142"/>
      <c r="J11" s="26"/>
      <c r="K11" s="25"/>
      <c r="L11" s="25"/>
      <c r="M11" s="143"/>
      <c r="N11" s="143" t="str">
        <f t="shared" si="0"/>
        <v>IV. čtvrtletí</v>
      </c>
      <c r="O11" s="147">
        <f t="shared" si="0"/>
        <v>0.30197748455984674</v>
      </c>
      <c r="P11" s="143"/>
      <c r="Q11" s="145"/>
      <c r="R11" s="146"/>
      <c r="S11" s="146"/>
    </row>
    <row r="12" spans="1:19" ht="18" customHeight="1">
      <c r="A12" s="1419" t="str">
        <f>'6.1'!A14</f>
        <v>červen</v>
      </c>
      <c r="B12" s="1420">
        <f>'6.1'!B14/'6.1'!$B$27</f>
        <v>4.4018579507819636E-2</v>
      </c>
      <c r="C12" s="1404">
        <f>'6.1'!C14/'6.1'!$C$27</f>
        <v>4.6408509138211589E-2</v>
      </c>
      <c r="D12" s="1421">
        <f>'6.1'!E14/'6.1'!$E$27</f>
        <v>4.543953954508919E-2</v>
      </c>
      <c r="E12" s="1422">
        <f>'6.1'!F14/'6.1'!$F$27</f>
        <v>4.480968571291688E-2</v>
      </c>
      <c r="F12" s="26"/>
      <c r="G12" s="141"/>
      <c r="H12" s="26"/>
      <c r="I12" s="142"/>
      <c r="J12" s="26"/>
      <c r="K12" s="25"/>
      <c r="L12" s="25"/>
      <c r="M12" s="143"/>
      <c r="N12" s="143"/>
      <c r="O12" s="144"/>
      <c r="P12" s="143"/>
      <c r="Q12" s="145"/>
      <c r="R12" s="146"/>
      <c r="S12" s="146"/>
    </row>
    <row r="13" spans="1:19" ht="18" customHeight="1">
      <c r="A13" s="160" t="str">
        <f>'6.1'!A15</f>
        <v>červenec</v>
      </c>
      <c r="B13" s="1412">
        <f>'6.1'!B15/'6.1'!$B$27</f>
        <v>4.0521333468622543E-2</v>
      </c>
      <c r="C13" s="1392">
        <f>'6.1'!C15/'6.1'!$C$27</f>
        <v>4.7639348158664149E-2</v>
      </c>
      <c r="D13" s="1413">
        <f>'6.1'!E15/'6.1'!$E$27</f>
        <v>4.1312214874766481E-2</v>
      </c>
      <c r="E13" s="1414">
        <f>'6.1'!F15/'6.1'!$F$27</f>
        <v>4.5715001729504871E-2</v>
      </c>
      <c r="F13" s="26"/>
      <c r="G13" s="141"/>
      <c r="H13" s="26"/>
      <c r="I13" s="142"/>
      <c r="J13" s="25"/>
      <c r="K13" s="25"/>
      <c r="L13" s="25"/>
      <c r="M13" s="148"/>
      <c r="N13" s="148"/>
      <c r="O13" s="144"/>
      <c r="P13" s="143"/>
      <c r="Q13" s="145"/>
      <c r="R13" s="146"/>
      <c r="S13" s="146"/>
    </row>
    <row r="14" spans="1:19" ht="18" customHeight="1">
      <c r="A14" s="160" t="str">
        <f>'6.1'!A16</f>
        <v>srpen</v>
      </c>
      <c r="B14" s="1412">
        <f>'6.1'!B16/'6.1'!$B$27</f>
        <v>3.8525647143302588E-2</v>
      </c>
      <c r="C14" s="1392">
        <f>'6.1'!C16/'6.1'!$C$27</f>
        <v>4.6141489558028027E-2</v>
      </c>
      <c r="D14" s="1413">
        <f>'6.1'!E16/'6.1'!$E$27</f>
        <v>3.8170633054686237E-2</v>
      </c>
      <c r="E14" s="1414">
        <f>'6.1'!F16/'6.1'!$F$27</f>
        <v>4.4865009524525136E-2</v>
      </c>
      <c r="F14" s="26"/>
      <c r="G14" s="141"/>
      <c r="H14" s="26"/>
      <c r="I14" s="142"/>
      <c r="J14" s="26"/>
      <c r="K14" s="25"/>
      <c r="L14" s="25"/>
      <c r="M14" s="1605" t="s">
        <v>215</v>
      </c>
      <c r="N14" s="1605"/>
      <c r="O14" s="1605"/>
      <c r="P14" s="1605"/>
      <c r="Q14" s="1605"/>
      <c r="R14" s="652"/>
      <c r="S14" s="652"/>
    </row>
    <row r="15" spans="1:19" ht="18" customHeight="1">
      <c r="A15" s="160" t="str">
        <f>'6.1'!A17</f>
        <v>září</v>
      </c>
      <c r="B15" s="1412">
        <f>'6.1'!B17/'6.1'!$B$27</f>
        <v>4.5492494003191698E-2</v>
      </c>
      <c r="C15" s="1392">
        <f>'6.1'!C17/'6.1'!$C$27</f>
        <v>4.7861394289867715E-2</v>
      </c>
      <c r="D15" s="1413">
        <f>'6.1'!E17/'6.1'!$E$27</f>
        <v>4.8640065116972359E-2</v>
      </c>
      <c r="E15" s="1414">
        <f>'6.1'!F17/'6.1'!$F$27</f>
        <v>4.8250212302731403E-2</v>
      </c>
      <c r="F15" s="26"/>
      <c r="G15" s="141"/>
      <c r="H15" s="26"/>
      <c r="I15" s="142"/>
      <c r="J15" s="26"/>
      <c r="K15" s="25"/>
      <c r="L15" s="25"/>
      <c r="M15" s="1605"/>
      <c r="N15" s="1605"/>
      <c r="O15" s="1605"/>
      <c r="P15" s="1605"/>
      <c r="Q15" s="1605"/>
      <c r="R15" s="652"/>
      <c r="S15" s="652"/>
    </row>
    <row r="16" spans="1:19" ht="18" customHeight="1">
      <c r="A16" s="1415" t="str">
        <f>'6.1'!A18</f>
        <v>říjen</v>
      </c>
      <c r="B16" s="1416">
        <f>'6.1'!B18/'6.1'!$B$27</f>
        <v>7.5330223064030269E-2</v>
      </c>
      <c r="C16" s="1398">
        <f>'6.1'!C18/'6.1'!$C$27</f>
        <v>8.4121663479887296E-2</v>
      </c>
      <c r="D16" s="1417">
        <f>'6.1'!E18/'6.1'!$E$27</f>
        <v>7.5764606422046576E-2</v>
      </c>
      <c r="E16" s="1418">
        <f>'6.1'!F18/'6.1'!$F$27</f>
        <v>8.4090041569916868E-2</v>
      </c>
      <c r="F16" s="26"/>
      <c r="G16" s="141"/>
      <c r="H16" s="26"/>
      <c r="I16" s="142"/>
      <c r="J16" s="25"/>
      <c r="K16" s="25"/>
      <c r="L16" s="25"/>
      <c r="M16" s="1605"/>
      <c r="N16" s="1605"/>
      <c r="O16" s="1605"/>
      <c r="P16" s="1605"/>
      <c r="Q16" s="1605"/>
      <c r="R16" s="652"/>
      <c r="S16" s="652"/>
    </row>
    <row r="17" spans="1:19" ht="18" customHeight="1">
      <c r="A17" s="160" t="str">
        <f>'6.1'!A19</f>
        <v>listopad</v>
      </c>
      <c r="B17" s="1412">
        <f>'6.1'!B19/'6.1'!$B$27</f>
        <v>0.1034841454562153</v>
      </c>
      <c r="C17" s="1392">
        <f>'6.1'!C19/'6.1'!$C$27</f>
        <v>0.11566387806800645</v>
      </c>
      <c r="D17" s="1413">
        <f>'6.1'!E19/'6.1'!$E$27</f>
        <v>0.10586980761673168</v>
      </c>
      <c r="E17" s="1414">
        <f>'6.1'!F19/'6.1'!$F$27</f>
        <v>0.11315722716456331</v>
      </c>
      <c r="F17" s="26"/>
      <c r="G17" s="141"/>
      <c r="H17" s="26"/>
      <c r="I17" s="142"/>
      <c r="J17" s="26"/>
      <c r="K17" s="25"/>
      <c r="L17" s="25"/>
      <c r="M17" s="143"/>
      <c r="N17" s="143"/>
      <c r="O17" s="144"/>
      <c r="P17" s="690"/>
      <c r="Q17" s="647"/>
      <c r="R17" s="652"/>
      <c r="S17" s="652"/>
    </row>
    <row r="18" spans="1:19" ht="18" customHeight="1">
      <c r="A18" s="1419" t="str">
        <f>'6.1'!A20</f>
        <v>prosinec</v>
      </c>
      <c r="B18" s="1420">
        <f>'6.1'!B20/'6.1'!$B$27</f>
        <v>0.12316311603960121</v>
      </c>
      <c r="C18" s="1404">
        <f>'6.1'!C20/'6.1'!$C$27</f>
        <v>0.13153020434622581</v>
      </c>
      <c r="D18" s="1421">
        <f>'6.1'!E20/'6.1'!$E$27</f>
        <v>0.12798901432547496</v>
      </c>
      <c r="E18" s="1422">
        <f>'6.1'!F20/'6.1'!$F$27</f>
        <v>0.13484228039636298</v>
      </c>
      <c r="F18" s="26"/>
      <c r="G18" s="141"/>
      <c r="H18" s="26"/>
      <c r="I18" s="142"/>
      <c r="J18" s="26"/>
      <c r="K18" s="25"/>
      <c r="L18" s="25"/>
      <c r="M18" s="143"/>
      <c r="N18" s="143"/>
      <c r="O18" s="144"/>
      <c r="P18" s="690"/>
      <c r="Q18" s="647"/>
      <c r="R18" s="652"/>
      <c r="S18" s="652"/>
    </row>
    <row r="19" spans="1:19" ht="18" customHeight="1">
      <c r="A19" s="160" t="str">
        <f>'6.1'!A21</f>
        <v>I. čtvrtletí</v>
      </c>
      <c r="B19" s="1412">
        <f>'6.1'!B21/'6.1'!$B$27</f>
        <v>0.37413499789531635</v>
      </c>
      <c r="C19" s="1392">
        <f>'6.1'!C21/'6.1'!$C$27</f>
        <v>0.35787114639924195</v>
      </c>
      <c r="D19" s="1413">
        <f>'6.1'!E21/'6.1'!$E$27</f>
        <v>0.37575301969974872</v>
      </c>
      <c r="E19" s="1414">
        <f>'6.1'!F21/'6.1'!$F$27</f>
        <v>0.36800655971713941</v>
      </c>
      <c r="F19" s="25"/>
      <c r="G19" s="142"/>
      <c r="H19" s="25"/>
      <c r="I19" s="142"/>
      <c r="J19" s="25"/>
      <c r="K19" s="25"/>
      <c r="L19" s="25"/>
      <c r="M19" s="143"/>
      <c r="N19" s="143"/>
      <c r="O19" s="144"/>
      <c r="P19" s="690"/>
      <c r="Q19" s="646"/>
      <c r="R19" s="653"/>
      <c r="S19" s="653"/>
    </row>
    <row r="20" spans="1:19" ht="18" customHeight="1">
      <c r="A20" s="160" t="str">
        <f>'6.1'!A22</f>
        <v>II. čtvrtletí</v>
      </c>
      <c r="B20" s="1412">
        <f>'6.1'!B22/'6.1'!$B$27</f>
        <v>0.19934804292971992</v>
      </c>
      <c r="C20" s="1392">
        <f>'6.1'!C22/'6.1'!$C$27</f>
        <v>0.16917087570007855</v>
      </c>
      <c r="D20" s="1413">
        <f>'6.1'!E22/'6.1'!$E$27</f>
        <v>0.18650063888957308</v>
      </c>
      <c r="E20" s="1414">
        <f>'6.1'!F22/'6.1'!$F$27</f>
        <v>0.1610736675952561</v>
      </c>
      <c r="F20" s="25"/>
      <c r="G20" s="142"/>
      <c r="H20" s="25"/>
      <c r="I20" s="142"/>
      <c r="J20" s="25"/>
      <c r="K20" s="25"/>
      <c r="L20" s="25"/>
      <c r="M20" s="143"/>
      <c r="N20" s="143"/>
      <c r="O20" s="143"/>
      <c r="P20" s="690"/>
      <c r="Q20" s="646"/>
      <c r="R20" s="653"/>
      <c r="S20" s="653"/>
    </row>
    <row r="21" spans="1:19" ht="18" customHeight="1">
      <c r="A21" s="160" t="str">
        <f>'6.1'!A23</f>
        <v>III. čtvrtletí</v>
      </c>
      <c r="B21" s="1412">
        <f>'6.1'!B23/'6.1'!$B$27</f>
        <v>0.12453947461511682</v>
      </c>
      <c r="C21" s="1392">
        <f>'6.1'!C23/'6.1'!$C$27</f>
        <v>0.1416422320065599</v>
      </c>
      <c r="D21" s="1413">
        <f>'6.1'!E23/'6.1'!$E$27</f>
        <v>0.12812291304642506</v>
      </c>
      <c r="E21" s="1414">
        <f>'6.1'!F23/'6.1'!$F$27</f>
        <v>0.13883022355676142</v>
      </c>
      <c r="F21" s="25"/>
      <c r="G21" s="142"/>
      <c r="H21" s="25"/>
      <c r="I21" s="142"/>
      <c r="J21" s="25"/>
      <c r="K21" s="25"/>
      <c r="L21" s="25"/>
      <c r="M21" s="143"/>
      <c r="N21" s="143"/>
      <c r="O21" s="143"/>
      <c r="P21" s="690"/>
      <c r="Q21" s="646"/>
      <c r="R21" s="653"/>
      <c r="S21" s="653"/>
    </row>
    <row r="22" spans="1:19" ht="18" customHeight="1">
      <c r="A22" s="160" t="str">
        <f>'6.1'!A24</f>
        <v>IV. čtvrtletí</v>
      </c>
      <c r="B22" s="1412">
        <f>'6.1'!B24/'6.1'!$B$27</f>
        <v>0.30197748455984674</v>
      </c>
      <c r="C22" s="1392">
        <f>'6.1'!C24/'6.1'!$C$27</f>
        <v>0.33131574589411955</v>
      </c>
      <c r="D22" s="1413">
        <f>'6.1'!E24/'6.1'!$E$27</f>
        <v>0.30962342836425327</v>
      </c>
      <c r="E22" s="1414">
        <f>'6.1'!F24/'6.1'!$F$27</f>
        <v>0.33208954913084321</v>
      </c>
      <c r="F22" s="25"/>
      <c r="G22" s="142"/>
      <c r="H22" s="25"/>
      <c r="I22" s="142"/>
      <c r="J22" s="25"/>
      <c r="K22" s="25"/>
      <c r="L22" s="25"/>
      <c r="M22" s="25"/>
      <c r="N22" s="143" t="s">
        <v>216</v>
      </c>
      <c r="O22" s="147">
        <f>O8+O11</f>
        <v>0.67611248245516309</v>
      </c>
      <c r="P22" s="690"/>
      <c r="Q22" s="646"/>
      <c r="R22" s="653"/>
      <c r="S22" s="653"/>
    </row>
    <row r="23" spans="1:19" ht="18" customHeight="1">
      <c r="A23" s="1415" t="str">
        <f>'6.1'!A25</f>
        <v>I. pololetí</v>
      </c>
      <c r="B23" s="1416">
        <f>'6.1'!B25/'6.1'!$B$27</f>
        <v>0.57348304082503632</v>
      </c>
      <c r="C23" s="1398">
        <f>'6.1'!C25/'6.1'!$C$27</f>
        <v>0.5270420220993205</v>
      </c>
      <c r="D23" s="1417">
        <f>'6.1'!E25/'6.1'!$E$27</f>
        <v>0.56225365858932175</v>
      </c>
      <c r="E23" s="1418">
        <f>'6.1'!F25/'6.1'!$F$27</f>
        <v>0.52908022731239546</v>
      </c>
      <c r="F23" s="25"/>
      <c r="G23" s="142"/>
      <c r="H23" s="25"/>
      <c r="I23" s="142"/>
      <c r="J23" s="25"/>
      <c r="K23" s="25"/>
      <c r="L23" s="25"/>
      <c r="M23" s="25"/>
      <c r="N23" s="143"/>
      <c r="O23" s="147">
        <f>O9+O10</f>
        <v>0.32388751754483674</v>
      </c>
      <c r="P23" s="690"/>
      <c r="Q23" s="646"/>
      <c r="R23" s="653"/>
      <c r="S23" s="653"/>
    </row>
    <row r="24" spans="1:19" ht="18" customHeight="1">
      <c r="A24" s="1419" t="str">
        <f>'6.1'!A26</f>
        <v>II. pololetí</v>
      </c>
      <c r="B24" s="1420">
        <f>'6.1'!B26/'6.1'!$B$27</f>
        <v>0.42651695917496363</v>
      </c>
      <c r="C24" s="1404">
        <f>'6.1'!C26/'6.1'!$C$27</f>
        <v>0.47295797790067945</v>
      </c>
      <c r="D24" s="1421">
        <f>'6.1'!E26/'6.1'!$E$27</f>
        <v>0.43774634141067825</v>
      </c>
      <c r="E24" s="1422">
        <f>'6.1'!F26/'6.1'!$F$27</f>
        <v>0.47091977268760454</v>
      </c>
      <c r="F24" s="25"/>
      <c r="G24" s="142"/>
      <c r="H24" s="25"/>
      <c r="I24" s="142"/>
      <c r="J24" s="25"/>
      <c r="K24" s="25"/>
      <c r="L24" s="25"/>
      <c r="M24" s="25"/>
      <c r="N24" s="25"/>
      <c r="O24" s="142"/>
      <c r="P24" s="691"/>
      <c r="Q24" s="598"/>
      <c r="R24" s="654"/>
      <c r="S24" s="654"/>
    </row>
    <row r="25" spans="1:19" ht="18" customHeight="1">
      <c r="A25" s="1423" t="str">
        <f>'6.1'!A27</f>
        <v>rok</v>
      </c>
      <c r="B25" s="1424">
        <f>'6.1'!B27/'6.1'!$B$27</f>
        <v>1</v>
      </c>
      <c r="C25" s="1425">
        <f>'6.1'!C27/'6.1'!$C$27</f>
        <v>1</v>
      </c>
      <c r="D25" s="1426">
        <f>'6.1'!E27/'6.1'!$E$27</f>
        <v>1</v>
      </c>
      <c r="E25" s="1427">
        <f>'6.1'!F27/'6.1'!$F$27</f>
        <v>1</v>
      </c>
      <c r="F25" s="25"/>
      <c r="G25" s="142"/>
      <c r="H25" s="1607">
        <f>B6</f>
        <v>2021</v>
      </c>
      <c r="I25" s="1607"/>
      <c r="J25" s="1606">
        <f>C6</f>
        <v>2020</v>
      </c>
      <c r="K25" s="1606"/>
      <c r="L25" s="25"/>
      <c r="M25" s="25"/>
      <c r="N25" s="25"/>
      <c r="O25" s="142"/>
      <c r="P25" s="25"/>
      <c r="Q25" s="7"/>
      <c r="R25" s="654"/>
      <c r="S25" s="654"/>
    </row>
    <row r="26" spans="1:19" ht="17.100000000000001" customHeight="1">
      <c r="Q26" s="45"/>
      <c r="R26" s="45"/>
    </row>
    <row r="27" spans="1:19">
      <c r="A27" s="1604"/>
      <c r="B27" s="1604"/>
      <c r="C27" s="1604"/>
      <c r="D27" s="1604"/>
      <c r="E27" s="1604"/>
      <c r="F27" s="1604"/>
      <c r="G27" s="1604"/>
      <c r="H27" s="1604"/>
      <c r="I27" s="1604"/>
      <c r="J27" s="1604"/>
      <c r="K27" s="1604"/>
      <c r="L27" s="1604"/>
      <c r="M27" s="1604"/>
      <c r="N27" s="1604"/>
      <c r="O27" s="1604"/>
      <c r="P27" s="1604"/>
      <c r="R27" s="29" t="s">
        <v>0</v>
      </c>
    </row>
    <row r="28" spans="1:19" ht="12" customHeight="1">
      <c r="A28" s="1603"/>
      <c r="B28" s="1603"/>
      <c r="C28" s="1603"/>
      <c r="D28" s="1603"/>
      <c r="E28" s="1603"/>
      <c r="F28" s="1603"/>
      <c r="G28" s="1603"/>
      <c r="H28" s="1603"/>
      <c r="I28" s="1603"/>
      <c r="J28" s="1603"/>
      <c r="K28" s="1603"/>
      <c r="L28" s="1603"/>
      <c r="M28" s="1603"/>
      <c r="N28" s="1603"/>
      <c r="O28" s="1603"/>
      <c r="P28" s="1603"/>
    </row>
    <row r="29" spans="1:19" ht="12" customHeight="1">
      <c r="D29" s="32"/>
      <c r="E29" s="32"/>
      <c r="F29" s="32"/>
      <c r="J29" s="32"/>
      <c r="K29" s="32"/>
      <c r="L29" s="32"/>
    </row>
    <row r="30" spans="1:19" ht="12" customHeight="1">
      <c r="J30" s="32"/>
      <c r="K30" s="32"/>
      <c r="L30" s="32"/>
    </row>
    <row r="31" spans="1:19" ht="12" customHeight="1">
      <c r="D31" s="32"/>
      <c r="E31" s="32"/>
      <c r="J31" s="32"/>
      <c r="K31" s="32"/>
      <c r="L31" s="32"/>
    </row>
    <row r="32" spans="1:19" ht="12" customHeight="1">
      <c r="D32" s="32"/>
      <c r="E32" s="32"/>
      <c r="J32" s="32"/>
      <c r="K32" s="32"/>
      <c r="L32" s="32"/>
    </row>
    <row r="33" spans="4:12" ht="12" customHeight="1">
      <c r="D33" s="32"/>
      <c r="E33" s="32"/>
      <c r="J33" s="32"/>
      <c r="K33" s="32"/>
      <c r="L33" s="32"/>
    </row>
    <row r="34" spans="4:12" ht="12" customHeight="1">
      <c r="D34" s="32"/>
      <c r="E34" s="32"/>
      <c r="J34" s="32"/>
      <c r="K34" s="32"/>
      <c r="L34" s="32"/>
    </row>
    <row r="35" spans="4:12" ht="12" customHeight="1">
      <c r="D35" s="32"/>
      <c r="E35" s="32"/>
      <c r="J35" s="32"/>
      <c r="K35" s="32"/>
      <c r="L35" s="32"/>
    </row>
    <row r="36" spans="4:12" ht="12" customHeight="1">
      <c r="D36" s="32"/>
      <c r="E36" s="32"/>
      <c r="J36" s="32"/>
      <c r="K36" s="32"/>
      <c r="L36" s="32"/>
    </row>
    <row r="37" spans="4:12" ht="12" customHeight="1">
      <c r="D37" s="32"/>
      <c r="E37" s="32"/>
      <c r="J37" s="32"/>
      <c r="K37" s="32"/>
      <c r="L37" s="32"/>
    </row>
    <row r="38" spans="4:12" ht="12" customHeight="1">
      <c r="D38" s="32"/>
      <c r="E38" s="32"/>
      <c r="J38" s="32"/>
      <c r="K38" s="32"/>
      <c r="L38" s="32"/>
    </row>
    <row r="39" spans="4:12" ht="12" customHeight="1">
      <c r="D39" s="32"/>
      <c r="E39" s="32"/>
      <c r="J39" s="32"/>
      <c r="K39" s="32"/>
      <c r="L39" s="32"/>
    </row>
    <row r="40" spans="4:12" ht="12" customHeight="1">
      <c r="D40" s="32"/>
      <c r="E40" s="32"/>
      <c r="J40" s="32"/>
      <c r="K40" s="32"/>
      <c r="L40" s="32"/>
    </row>
    <row r="41" spans="4:12" ht="12" customHeight="1"/>
    <row r="42" spans="4:12" ht="12" customHeight="1"/>
    <row r="43" spans="4:12" ht="12" customHeight="1"/>
    <row r="44" spans="4:12" ht="12" customHeight="1"/>
    <row r="45" spans="4:12" ht="12" customHeight="1"/>
  </sheetData>
  <mergeCells count="11">
    <mergeCell ref="A3:E3"/>
    <mergeCell ref="A28:P28"/>
    <mergeCell ref="B5:C5"/>
    <mergeCell ref="D5:E5"/>
    <mergeCell ref="A27:P27"/>
    <mergeCell ref="H4:K4"/>
    <mergeCell ref="J25:K25"/>
    <mergeCell ref="H25:I25"/>
    <mergeCell ref="M4:Q4"/>
    <mergeCell ref="M14:Q16"/>
    <mergeCell ref="A4:E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A1:Q44"/>
  <sheetViews>
    <sheetView showGridLines="0" zoomScaleNormal="100" zoomScaleSheetLayoutView="100" workbookViewId="0">
      <selection activeCell="D1" sqref="D1"/>
    </sheetView>
  </sheetViews>
  <sheetFormatPr defaultRowHeight="11.25"/>
  <cols>
    <col min="1" max="1" width="7.140625" style="7" customWidth="1"/>
    <col min="2" max="8" width="7.28515625" style="7" customWidth="1"/>
    <col min="9" max="9" width="1.7109375" style="7" customWidth="1"/>
    <col min="10" max="10" width="5.85546875" style="7" customWidth="1"/>
    <col min="11" max="11" width="9.140625" style="7"/>
    <col min="12" max="12" width="9.7109375" style="7" bestFit="1" customWidth="1"/>
    <col min="13" max="14" width="9.28515625" style="7" bestFit="1" customWidth="1"/>
    <col min="15" max="16" width="9.140625" style="7"/>
    <col min="17" max="17" width="19.28515625" style="7" customWidth="1"/>
    <col min="18" max="247" width="9.140625" style="7"/>
    <col min="248" max="260" width="10.7109375" style="7" customWidth="1"/>
    <col min="261" max="503" width="9.140625" style="7"/>
    <col min="504" max="516" width="10.7109375" style="7" customWidth="1"/>
    <col min="517" max="759" width="9.140625" style="7"/>
    <col min="760" max="772" width="10.7109375" style="7" customWidth="1"/>
    <col min="773" max="1015" width="9.140625" style="7"/>
    <col min="1016" max="1028" width="10.7109375" style="7" customWidth="1"/>
    <col min="1029" max="1271" width="9.140625" style="7"/>
    <col min="1272" max="1284" width="10.7109375" style="7" customWidth="1"/>
    <col min="1285" max="1527" width="9.140625" style="7"/>
    <col min="1528" max="1540" width="10.7109375" style="7" customWidth="1"/>
    <col min="1541" max="1783" width="9.140625" style="7"/>
    <col min="1784" max="1796" width="10.7109375" style="7" customWidth="1"/>
    <col min="1797" max="2039" width="9.140625" style="7"/>
    <col min="2040" max="2052" width="10.7109375" style="7" customWidth="1"/>
    <col min="2053" max="2295" width="9.140625" style="7"/>
    <col min="2296" max="2308" width="10.7109375" style="7" customWidth="1"/>
    <col min="2309" max="2551" width="9.140625" style="7"/>
    <col min="2552" max="2564" width="10.7109375" style="7" customWidth="1"/>
    <col min="2565" max="2807" width="9.140625" style="7"/>
    <col min="2808" max="2820" width="10.7109375" style="7" customWidth="1"/>
    <col min="2821" max="3063" width="9.140625" style="7"/>
    <col min="3064" max="3076" width="10.7109375" style="7" customWidth="1"/>
    <col min="3077" max="3319" width="9.140625" style="7"/>
    <col min="3320" max="3332" width="10.7109375" style="7" customWidth="1"/>
    <col min="3333" max="3575" width="9.140625" style="7"/>
    <col min="3576" max="3588" width="10.7109375" style="7" customWidth="1"/>
    <col min="3589" max="3831" width="9.140625" style="7"/>
    <col min="3832" max="3844" width="10.7109375" style="7" customWidth="1"/>
    <col min="3845" max="4087" width="9.140625" style="7"/>
    <col min="4088" max="4100" width="10.7109375" style="7" customWidth="1"/>
    <col min="4101" max="4343" width="9.140625" style="7"/>
    <col min="4344" max="4356" width="10.7109375" style="7" customWidth="1"/>
    <col min="4357" max="4599" width="9.140625" style="7"/>
    <col min="4600" max="4612" width="10.7109375" style="7" customWidth="1"/>
    <col min="4613" max="4855" width="9.140625" style="7"/>
    <col min="4856" max="4868" width="10.7109375" style="7" customWidth="1"/>
    <col min="4869" max="5111" width="9.140625" style="7"/>
    <col min="5112" max="5124" width="10.7109375" style="7" customWidth="1"/>
    <col min="5125" max="5367" width="9.140625" style="7"/>
    <col min="5368" max="5380" width="10.7109375" style="7" customWidth="1"/>
    <col min="5381" max="5623" width="9.140625" style="7"/>
    <col min="5624" max="5636" width="10.7109375" style="7" customWidth="1"/>
    <col min="5637" max="5879" width="9.140625" style="7"/>
    <col min="5880" max="5892" width="10.7109375" style="7" customWidth="1"/>
    <col min="5893" max="6135" width="9.140625" style="7"/>
    <col min="6136" max="6148" width="10.7109375" style="7" customWidth="1"/>
    <col min="6149" max="6391" width="9.140625" style="7"/>
    <col min="6392" max="6404" width="10.7109375" style="7" customWidth="1"/>
    <col min="6405" max="6647" width="9.140625" style="7"/>
    <col min="6648" max="6660" width="10.7109375" style="7" customWidth="1"/>
    <col min="6661" max="6903" width="9.140625" style="7"/>
    <col min="6904" max="6916" width="10.7109375" style="7" customWidth="1"/>
    <col min="6917" max="7159" width="9.140625" style="7"/>
    <col min="7160" max="7172" width="10.7109375" style="7" customWidth="1"/>
    <col min="7173" max="7415" width="9.140625" style="7"/>
    <col min="7416" max="7428" width="10.7109375" style="7" customWidth="1"/>
    <col min="7429" max="7671" width="9.140625" style="7"/>
    <col min="7672" max="7684" width="10.7109375" style="7" customWidth="1"/>
    <col min="7685" max="7927" width="9.140625" style="7"/>
    <col min="7928" max="7940" width="10.7109375" style="7" customWidth="1"/>
    <col min="7941" max="8183" width="9.140625" style="7"/>
    <col min="8184" max="8196" width="10.7109375" style="7" customWidth="1"/>
    <col min="8197" max="8439" width="9.140625" style="7"/>
    <col min="8440" max="8452" width="10.7109375" style="7" customWidth="1"/>
    <col min="8453" max="8695" width="9.140625" style="7"/>
    <col min="8696" max="8708" width="10.7109375" style="7" customWidth="1"/>
    <col min="8709" max="8951" width="9.140625" style="7"/>
    <col min="8952" max="8964" width="10.7109375" style="7" customWidth="1"/>
    <col min="8965" max="9207" width="9.140625" style="7"/>
    <col min="9208" max="9220" width="10.7109375" style="7" customWidth="1"/>
    <col min="9221" max="9463" width="9.140625" style="7"/>
    <col min="9464" max="9476" width="10.7109375" style="7" customWidth="1"/>
    <col min="9477" max="9719" width="9.140625" style="7"/>
    <col min="9720" max="9732" width="10.7109375" style="7" customWidth="1"/>
    <col min="9733" max="9975" width="9.140625" style="7"/>
    <col min="9976" max="9988" width="10.7109375" style="7" customWidth="1"/>
    <col min="9989" max="10231" width="9.140625" style="7"/>
    <col min="10232" max="10244" width="10.7109375" style="7" customWidth="1"/>
    <col min="10245" max="10487" width="9.140625" style="7"/>
    <col min="10488" max="10500" width="10.7109375" style="7" customWidth="1"/>
    <col min="10501" max="10743" width="9.140625" style="7"/>
    <col min="10744" max="10756" width="10.7109375" style="7" customWidth="1"/>
    <col min="10757" max="10999" width="9.140625" style="7"/>
    <col min="11000" max="11012" width="10.7109375" style="7" customWidth="1"/>
    <col min="11013" max="11255" width="9.140625" style="7"/>
    <col min="11256" max="11268" width="10.7109375" style="7" customWidth="1"/>
    <col min="11269" max="11511" width="9.140625" style="7"/>
    <col min="11512" max="11524" width="10.7109375" style="7" customWidth="1"/>
    <col min="11525" max="11767" width="9.140625" style="7"/>
    <col min="11768" max="11780" width="10.7109375" style="7" customWidth="1"/>
    <col min="11781" max="12023" width="9.140625" style="7"/>
    <col min="12024" max="12036" width="10.7109375" style="7" customWidth="1"/>
    <col min="12037" max="12279" width="9.140625" style="7"/>
    <col min="12280" max="12292" width="10.7109375" style="7" customWidth="1"/>
    <col min="12293" max="12535" width="9.140625" style="7"/>
    <col min="12536" max="12548" width="10.7109375" style="7" customWidth="1"/>
    <col min="12549" max="12791" width="9.140625" style="7"/>
    <col min="12792" max="12804" width="10.7109375" style="7" customWidth="1"/>
    <col min="12805" max="13047" width="9.140625" style="7"/>
    <col min="13048" max="13060" width="10.7109375" style="7" customWidth="1"/>
    <col min="13061" max="13303" width="9.140625" style="7"/>
    <col min="13304" max="13316" width="10.7109375" style="7" customWidth="1"/>
    <col min="13317" max="13559" width="9.140625" style="7"/>
    <col min="13560" max="13572" width="10.7109375" style="7" customWidth="1"/>
    <col min="13573" max="13815" width="9.140625" style="7"/>
    <col min="13816" max="13828" width="10.7109375" style="7" customWidth="1"/>
    <col min="13829" max="14071" width="9.140625" style="7"/>
    <col min="14072" max="14084" width="10.7109375" style="7" customWidth="1"/>
    <col min="14085" max="14327" width="9.140625" style="7"/>
    <col min="14328" max="14340" width="10.7109375" style="7" customWidth="1"/>
    <col min="14341" max="14583" width="9.140625" style="7"/>
    <col min="14584" max="14596" width="10.7109375" style="7" customWidth="1"/>
    <col min="14597" max="14839" width="9.140625" style="7"/>
    <col min="14840" max="14852" width="10.7109375" style="7" customWidth="1"/>
    <col min="14853" max="15095" width="9.140625" style="7"/>
    <col min="15096" max="15108" width="10.7109375" style="7" customWidth="1"/>
    <col min="15109" max="15351" width="9.140625" style="7"/>
    <col min="15352" max="15364" width="10.7109375" style="7" customWidth="1"/>
    <col min="15365" max="15607" width="9.140625" style="7"/>
    <col min="15608" max="15620" width="10.7109375" style="7" customWidth="1"/>
    <col min="15621" max="15863" width="9.140625" style="7"/>
    <col min="15864" max="15876" width="10.7109375" style="7" customWidth="1"/>
    <col min="15877" max="16119" width="9.140625" style="7"/>
    <col min="16120" max="16132" width="10.7109375" style="7" customWidth="1"/>
    <col min="16133" max="16383" width="9.140625" style="7"/>
    <col min="16384" max="16384" width="9.140625" style="7" customWidth="1"/>
  </cols>
  <sheetData>
    <row r="1" spans="1:17" ht="18">
      <c r="A1" s="625" t="s">
        <v>418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64"/>
    </row>
    <row r="2" spans="1:17" ht="5.0999999999999996" customHeight="1">
      <c r="A2" s="503"/>
      <c r="B2" s="503"/>
      <c r="C2" s="503"/>
      <c r="D2" s="503"/>
      <c r="E2" s="503"/>
      <c r="F2" s="503"/>
      <c r="G2" s="503"/>
      <c r="H2" s="503"/>
    </row>
    <row r="3" spans="1:17" ht="19.899999999999999" customHeight="1">
      <c r="A3" s="1609">
        <v>2021</v>
      </c>
      <c r="B3" s="1609"/>
      <c r="C3" s="1609"/>
      <c r="D3" s="1609"/>
      <c r="E3" s="1609"/>
      <c r="F3" s="1609"/>
      <c r="G3" s="1609"/>
      <c r="H3" s="1609"/>
      <c r="I3" s="163"/>
      <c r="J3" s="163"/>
      <c r="K3" s="163"/>
      <c r="L3" s="163"/>
      <c r="M3" s="163"/>
      <c r="N3" s="163"/>
      <c r="O3" s="163"/>
      <c r="P3" s="163"/>
      <c r="Q3" s="163"/>
    </row>
    <row r="4" spans="1:17" ht="19.899999999999999" customHeight="1">
      <c r="A4" s="1610" t="s">
        <v>217</v>
      </c>
      <c r="B4" s="1610"/>
      <c r="C4" s="1610"/>
      <c r="D4" s="1610"/>
      <c r="E4" s="1610"/>
      <c r="F4" s="1610"/>
      <c r="G4" s="1610"/>
      <c r="H4" s="1610"/>
    </row>
    <row r="5" spans="1:17" ht="37.5" customHeight="1">
      <c r="A5" s="794" t="str">
        <f>'6.1'!A6</f>
        <v>Období</v>
      </c>
      <c r="B5" s="799" t="s">
        <v>218</v>
      </c>
      <c r="C5" s="799" t="s">
        <v>219</v>
      </c>
      <c r="D5" s="799" t="s">
        <v>220</v>
      </c>
      <c r="E5" s="1348" t="s">
        <v>221</v>
      </c>
      <c r="F5" s="1348" t="s">
        <v>222</v>
      </c>
      <c r="G5" s="800" t="s">
        <v>223</v>
      </c>
      <c r="H5" s="801" t="s">
        <v>224</v>
      </c>
      <c r="J5" s="148"/>
      <c r="K5" s="148"/>
      <c r="L5" s="148" t="str">
        <f>E5</f>
        <v>normál</v>
      </c>
      <c r="M5" s="148" t="str">
        <f>G5</f>
        <v>průměr
2020</v>
      </c>
      <c r="N5" s="148" t="str">
        <f>B5</f>
        <v>průměr
2021</v>
      </c>
      <c r="O5" s="148"/>
      <c r="P5" s="148"/>
      <c r="Q5" s="148" t="str">
        <f>H5</f>
        <v>odchylka
od r. 2020</v>
      </c>
    </row>
    <row r="6" spans="1:17" ht="21" customHeight="1">
      <c r="A6" s="1430" t="str">
        <f>'6.1'!A9</f>
        <v>leden</v>
      </c>
      <c r="B6" s="1431">
        <v>-0.91290322580645156</v>
      </c>
      <c r="C6" s="1431">
        <v>4.7</v>
      </c>
      <c r="D6" s="1431">
        <v>-6.8</v>
      </c>
      <c r="E6" s="1431">
        <v>-1.2258064516129035</v>
      </c>
      <c r="F6" s="1431">
        <f>B6-E6</f>
        <v>0.31290322580645191</v>
      </c>
      <c r="G6" s="1432">
        <v>0.39032258064516134</v>
      </c>
      <c r="H6" s="1431">
        <f>B6-G6</f>
        <v>-1.3032258064516129</v>
      </c>
      <c r="I6" s="28"/>
      <c r="J6" s="145"/>
      <c r="K6" s="145" t="str">
        <f>A6</f>
        <v>leden</v>
      </c>
      <c r="L6" s="108">
        <f>E6</f>
        <v>-1.2258064516129035</v>
      </c>
      <c r="M6" s="108">
        <f>G6</f>
        <v>0.39032258064516134</v>
      </c>
      <c r="N6" s="108">
        <f>B6</f>
        <v>-0.91290322580645156</v>
      </c>
      <c r="O6" s="148"/>
      <c r="P6" s="161" t="str">
        <f>A6</f>
        <v>leden</v>
      </c>
      <c r="Q6" s="162">
        <f>H6</f>
        <v>-1.3032258064516129</v>
      </c>
    </row>
    <row r="7" spans="1:17" ht="21" customHeight="1">
      <c r="A7" s="1433" t="str">
        <f>'6.1'!A10</f>
        <v>únor</v>
      </c>
      <c r="B7" s="1434">
        <v>-0.7250000000000002</v>
      </c>
      <c r="C7" s="1434">
        <v>6.3</v>
      </c>
      <c r="D7" s="1434">
        <v>-10.8</v>
      </c>
      <c r="E7" s="1435">
        <v>-0.15517241379310354</v>
      </c>
      <c r="F7" s="644">
        <f t="shared" ref="F7:F17" si="0">B7-E7</f>
        <v>-0.56982758620689666</v>
      </c>
      <c r="G7" s="1436">
        <v>3.9928571428571429</v>
      </c>
      <c r="H7" s="1437">
        <f t="shared" ref="H7:H23" si="1">B7-G7</f>
        <v>-4.7178571428571434</v>
      </c>
      <c r="I7" s="28"/>
      <c r="J7" s="145"/>
      <c r="K7" s="145" t="str">
        <f t="shared" ref="K7:K17" si="2">A7</f>
        <v>únor</v>
      </c>
      <c r="L7" s="108">
        <f t="shared" ref="L7:L17" si="3">E7</f>
        <v>-0.15517241379310354</v>
      </c>
      <c r="M7" s="108">
        <f t="shared" ref="M7:M17" si="4">G7</f>
        <v>3.9928571428571429</v>
      </c>
      <c r="N7" s="108">
        <f t="shared" ref="N7:N17" si="5">B7</f>
        <v>-0.7250000000000002</v>
      </c>
      <c r="O7" s="148"/>
      <c r="P7" s="161" t="str">
        <f t="shared" ref="P7:P17" si="6">A7</f>
        <v>únor</v>
      </c>
      <c r="Q7" s="162">
        <f t="shared" ref="Q7:Q17" si="7">H7</f>
        <v>-4.7178571428571434</v>
      </c>
    </row>
    <row r="8" spans="1:17" ht="21" customHeight="1">
      <c r="A8" s="1438" t="str">
        <f>'6.1'!A11</f>
        <v>březen</v>
      </c>
      <c r="B8" s="1439">
        <v>2.8290322580645157</v>
      </c>
      <c r="C8" s="1439">
        <v>12.8</v>
      </c>
      <c r="D8" s="1439">
        <v>-4.0999999999999996</v>
      </c>
      <c r="E8" s="1439">
        <v>3.512903225806451</v>
      </c>
      <c r="F8" s="1440">
        <f t="shared" si="0"/>
        <v>-0.68387096774193523</v>
      </c>
      <c r="G8" s="1441">
        <v>4.1483870967741927</v>
      </c>
      <c r="H8" s="1440">
        <f t="shared" si="1"/>
        <v>-1.319354838709677</v>
      </c>
      <c r="I8" s="28"/>
      <c r="J8" s="145"/>
      <c r="K8" s="145" t="str">
        <f t="shared" si="2"/>
        <v>březen</v>
      </c>
      <c r="L8" s="108">
        <f t="shared" si="3"/>
        <v>3.512903225806451</v>
      </c>
      <c r="M8" s="108">
        <f t="shared" si="4"/>
        <v>4.1483870967741927</v>
      </c>
      <c r="N8" s="108">
        <f t="shared" si="5"/>
        <v>2.8290322580645157</v>
      </c>
      <c r="O8" s="148"/>
      <c r="P8" s="161" t="str">
        <f t="shared" si="6"/>
        <v>březen</v>
      </c>
      <c r="Q8" s="162">
        <f t="shared" si="7"/>
        <v>-1.319354838709677</v>
      </c>
    </row>
    <row r="9" spans="1:17" ht="21" customHeight="1">
      <c r="A9" s="1433" t="str">
        <f>'6.1'!A12</f>
        <v>duben</v>
      </c>
      <c r="B9" s="1437">
        <v>5.6766666666666667</v>
      </c>
      <c r="C9" s="1437">
        <v>13.1</v>
      </c>
      <c r="D9" s="1437">
        <v>-1</v>
      </c>
      <c r="E9" s="644">
        <v>8.6366666666666667</v>
      </c>
      <c r="F9" s="644">
        <f t="shared" si="0"/>
        <v>-2.96</v>
      </c>
      <c r="G9" s="1436">
        <v>9.4466666666666654</v>
      </c>
      <c r="H9" s="1437">
        <f t="shared" si="1"/>
        <v>-3.7699999999999987</v>
      </c>
      <c r="I9" s="28"/>
      <c r="J9" s="145"/>
      <c r="K9" s="145" t="str">
        <f t="shared" si="2"/>
        <v>duben</v>
      </c>
      <c r="L9" s="108">
        <f t="shared" si="3"/>
        <v>8.6366666666666667</v>
      </c>
      <c r="M9" s="108">
        <f t="shared" si="4"/>
        <v>9.4466666666666654</v>
      </c>
      <c r="N9" s="108">
        <f t="shared" si="5"/>
        <v>5.6766666666666667</v>
      </c>
      <c r="O9" s="148"/>
      <c r="P9" s="161" t="str">
        <f t="shared" si="6"/>
        <v>duben</v>
      </c>
      <c r="Q9" s="162">
        <f t="shared" si="7"/>
        <v>-3.7699999999999987</v>
      </c>
    </row>
    <row r="10" spans="1:17" ht="21" customHeight="1">
      <c r="A10" s="1433" t="str">
        <f>'6.1'!A13</f>
        <v>květen</v>
      </c>
      <c r="B10" s="1434">
        <v>10.835483870967742</v>
      </c>
      <c r="C10" s="1434">
        <v>21</v>
      </c>
      <c r="D10" s="1434">
        <v>5.9</v>
      </c>
      <c r="E10" s="1435">
        <v>13.522580645161288</v>
      </c>
      <c r="F10" s="644">
        <f t="shared" si="0"/>
        <v>-2.6870967741935452</v>
      </c>
      <c r="G10" s="1436">
        <v>11.2</v>
      </c>
      <c r="H10" s="1437">
        <f t="shared" si="1"/>
        <v>-0.36451612903225694</v>
      </c>
      <c r="I10" s="28"/>
      <c r="J10" s="145"/>
      <c r="K10" s="145" t="str">
        <f t="shared" si="2"/>
        <v>květen</v>
      </c>
      <c r="L10" s="108">
        <f t="shared" si="3"/>
        <v>13.522580645161288</v>
      </c>
      <c r="M10" s="108">
        <f t="shared" si="4"/>
        <v>11.2</v>
      </c>
      <c r="N10" s="108">
        <f t="shared" si="5"/>
        <v>10.835483870967742</v>
      </c>
      <c r="O10" s="148"/>
      <c r="P10" s="161" t="str">
        <f t="shared" si="6"/>
        <v>květen</v>
      </c>
      <c r="Q10" s="162">
        <f t="shared" si="7"/>
        <v>-0.36451612903225694</v>
      </c>
    </row>
    <row r="11" spans="1:17" ht="21" customHeight="1">
      <c r="A11" s="1433" t="str">
        <f>'6.1'!A14</f>
        <v>červen</v>
      </c>
      <c r="B11" s="1434">
        <v>19.076666666666668</v>
      </c>
      <c r="C11" s="1434">
        <v>24.8</v>
      </c>
      <c r="D11" s="1434">
        <v>12.7</v>
      </c>
      <c r="E11" s="1435">
        <v>16.59</v>
      </c>
      <c r="F11" s="644">
        <f t="shared" si="0"/>
        <v>2.4866666666666681</v>
      </c>
      <c r="G11" s="1436">
        <v>16.643333333333331</v>
      </c>
      <c r="H11" s="1437">
        <f t="shared" si="1"/>
        <v>2.4333333333333371</v>
      </c>
      <c r="I11" s="28"/>
      <c r="J11" s="145"/>
      <c r="K11" s="145" t="str">
        <f t="shared" si="2"/>
        <v>červen</v>
      </c>
      <c r="L11" s="108">
        <f t="shared" si="3"/>
        <v>16.59</v>
      </c>
      <c r="M11" s="108">
        <f t="shared" si="4"/>
        <v>16.643333333333331</v>
      </c>
      <c r="N11" s="108">
        <f t="shared" si="5"/>
        <v>19.076666666666668</v>
      </c>
      <c r="O11" s="148"/>
      <c r="P11" s="161" t="str">
        <f t="shared" si="6"/>
        <v>červen</v>
      </c>
      <c r="Q11" s="162">
        <f t="shared" si="7"/>
        <v>2.4333333333333371</v>
      </c>
    </row>
    <row r="12" spans="1:17" ht="21" customHeight="1">
      <c r="A12" s="1430" t="str">
        <f>'6.1'!A15</f>
        <v>červenec</v>
      </c>
      <c r="B12" s="1431">
        <v>19.022580645161288</v>
      </c>
      <c r="C12" s="1431">
        <v>22.6</v>
      </c>
      <c r="D12" s="1431">
        <v>14.9</v>
      </c>
      <c r="E12" s="1431">
        <v>18.522580645161291</v>
      </c>
      <c r="F12" s="1431">
        <f t="shared" si="0"/>
        <v>0.49999999999999645</v>
      </c>
      <c r="G12" s="1432">
        <v>17.977419354838709</v>
      </c>
      <c r="H12" s="1431">
        <f t="shared" si="1"/>
        <v>1.0451612903225787</v>
      </c>
      <c r="I12" s="28"/>
      <c r="J12" s="145"/>
      <c r="K12" s="145" t="str">
        <f t="shared" si="2"/>
        <v>červenec</v>
      </c>
      <c r="L12" s="108">
        <f t="shared" si="3"/>
        <v>18.522580645161291</v>
      </c>
      <c r="M12" s="108">
        <f t="shared" si="4"/>
        <v>17.977419354838709</v>
      </c>
      <c r="N12" s="108">
        <f t="shared" si="5"/>
        <v>19.022580645161288</v>
      </c>
      <c r="O12" s="148"/>
      <c r="P12" s="161" t="str">
        <f t="shared" si="6"/>
        <v>červenec</v>
      </c>
      <c r="Q12" s="162">
        <f t="shared" si="7"/>
        <v>1.0451612903225787</v>
      </c>
    </row>
    <row r="13" spans="1:17" ht="21" customHeight="1">
      <c r="A13" s="1433" t="str">
        <f>'6.1'!A16</f>
        <v>srpen</v>
      </c>
      <c r="B13" s="1434">
        <v>16.287096774193547</v>
      </c>
      <c r="C13" s="1434">
        <v>22.4</v>
      </c>
      <c r="D13" s="1434">
        <v>11.9</v>
      </c>
      <c r="E13" s="1435">
        <v>18.119354838709679</v>
      </c>
      <c r="F13" s="644">
        <f t="shared" si="0"/>
        <v>-1.8322580645161324</v>
      </c>
      <c r="G13" s="1436">
        <v>19.048387096774192</v>
      </c>
      <c r="H13" s="1437">
        <f t="shared" si="1"/>
        <v>-2.7612903225806456</v>
      </c>
      <c r="I13" s="28"/>
      <c r="J13" s="145"/>
      <c r="K13" s="145" t="str">
        <f t="shared" si="2"/>
        <v>srpen</v>
      </c>
      <c r="L13" s="108">
        <f t="shared" si="3"/>
        <v>18.119354838709679</v>
      </c>
      <c r="M13" s="108">
        <f t="shared" si="4"/>
        <v>19.048387096774192</v>
      </c>
      <c r="N13" s="108">
        <f t="shared" si="5"/>
        <v>16.287096774193547</v>
      </c>
      <c r="O13" s="148"/>
      <c r="P13" s="161" t="str">
        <f t="shared" si="6"/>
        <v>srpen</v>
      </c>
      <c r="Q13" s="162">
        <f t="shared" si="7"/>
        <v>-2.7612903225806456</v>
      </c>
    </row>
    <row r="14" spans="1:17" ht="21" customHeight="1">
      <c r="A14" s="1438" t="str">
        <f>'6.1'!A17</f>
        <v>září</v>
      </c>
      <c r="B14" s="1439">
        <v>14.373333333333333</v>
      </c>
      <c r="C14" s="1439">
        <v>18.100000000000001</v>
      </c>
      <c r="D14" s="1439">
        <v>8.6</v>
      </c>
      <c r="E14" s="1439">
        <v>13.223333333333333</v>
      </c>
      <c r="F14" s="1440">
        <f t="shared" si="0"/>
        <v>1.1500000000000004</v>
      </c>
      <c r="G14" s="1441">
        <v>14.163333333333334</v>
      </c>
      <c r="H14" s="1440">
        <f t="shared" si="1"/>
        <v>0.20999999999999908</v>
      </c>
      <c r="I14" s="28"/>
      <c r="J14" s="145"/>
      <c r="K14" s="145" t="str">
        <f t="shared" si="2"/>
        <v>září</v>
      </c>
      <c r="L14" s="108">
        <f t="shared" si="3"/>
        <v>13.223333333333333</v>
      </c>
      <c r="M14" s="108">
        <f t="shared" si="4"/>
        <v>14.163333333333334</v>
      </c>
      <c r="N14" s="108">
        <f t="shared" si="5"/>
        <v>14.373333333333333</v>
      </c>
      <c r="O14" s="148"/>
      <c r="P14" s="161" t="str">
        <f t="shared" si="6"/>
        <v>září</v>
      </c>
      <c r="Q14" s="162">
        <f t="shared" si="7"/>
        <v>0.20999999999999908</v>
      </c>
    </row>
    <row r="15" spans="1:17" ht="21" customHeight="1">
      <c r="A15" s="1433" t="str">
        <f>'6.1'!A18</f>
        <v>říjen</v>
      </c>
      <c r="B15" s="1437">
        <v>8.17741935483871</v>
      </c>
      <c r="C15" s="1437">
        <v>15.8</v>
      </c>
      <c r="D15" s="1437">
        <v>3.5</v>
      </c>
      <c r="E15" s="644">
        <v>8.3548387096774199</v>
      </c>
      <c r="F15" s="644">
        <f t="shared" si="0"/>
        <v>-0.17741935483870996</v>
      </c>
      <c r="G15" s="1436">
        <v>9.1709677419354847</v>
      </c>
      <c r="H15" s="1437">
        <f t="shared" si="1"/>
        <v>-0.99354838709677473</v>
      </c>
      <c r="I15" s="28"/>
      <c r="J15" s="145"/>
      <c r="K15" s="145" t="str">
        <f t="shared" si="2"/>
        <v>říjen</v>
      </c>
      <c r="L15" s="108">
        <f t="shared" si="3"/>
        <v>8.3548387096774199</v>
      </c>
      <c r="M15" s="108">
        <f t="shared" si="4"/>
        <v>9.1709677419354847</v>
      </c>
      <c r="N15" s="108">
        <f t="shared" si="5"/>
        <v>8.17741935483871</v>
      </c>
      <c r="O15" s="148"/>
      <c r="P15" s="161" t="str">
        <f t="shared" si="6"/>
        <v>říjen</v>
      </c>
      <c r="Q15" s="162">
        <f t="shared" si="7"/>
        <v>-0.99354838709677473</v>
      </c>
    </row>
    <row r="16" spans="1:17" ht="21" customHeight="1">
      <c r="A16" s="1433" t="str">
        <f>'6.1'!A19</f>
        <v>listopad</v>
      </c>
      <c r="B16" s="1434">
        <v>3.8100000000000005</v>
      </c>
      <c r="C16" s="1434">
        <v>7.7</v>
      </c>
      <c r="D16" s="1434">
        <v>-0.5</v>
      </c>
      <c r="E16" s="1435">
        <v>3.5466666666666664</v>
      </c>
      <c r="F16" s="644">
        <f t="shared" si="0"/>
        <v>0.26333333333333409</v>
      </c>
      <c r="G16" s="1436">
        <v>3.9799999999999995</v>
      </c>
      <c r="H16" s="1437">
        <f t="shared" si="1"/>
        <v>-0.16999999999999904</v>
      </c>
      <c r="I16" s="28"/>
      <c r="J16" s="145"/>
      <c r="K16" s="145" t="str">
        <f t="shared" si="2"/>
        <v>listopad</v>
      </c>
      <c r="L16" s="108">
        <f t="shared" si="3"/>
        <v>3.5466666666666664</v>
      </c>
      <c r="M16" s="108">
        <f t="shared" si="4"/>
        <v>3.9799999999999995</v>
      </c>
      <c r="N16" s="108">
        <f t="shared" si="5"/>
        <v>3.8100000000000005</v>
      </c>
      <c r="O16" s="148"/>
      <c r="P16" s="161" t="str">
        <f t="shared" si="6"/>
        <v>listopad</v>
      </c>
      <c r="Q16" s="162">
        <f t="shared" si="7"/>
        <v>-0.16999999999999904</v>
      </c>
    </row>
    <row r="17" spans="1:17" ht="21" customHeight="1">
      <c r="A17" s="1433" t="str">
        <f>'6.1'!A20</f>
        <v>prosinec</v>
      </c>
      <c r="B17" s="1434">
        <v>0.58387096774193536</v>
      </c>
      <c r="C17" s="1434">
        <v>9.1999999999999993</v>
      </c>
      <c r="D17" s="1434">
        <v>-6.5</v>
      </c>
      <c r="E17" s="1435">
        <v>-0.38387096774193558</v>
      </c>
      <c r="F17" s="644">
        <f t="shared" si="0"/>
        <v>0.967741935483871</v>
      </c>
      <c r="G17" s="1436">
        <v>1.9064516129032256</v>
      </c>
      <c r="H17" s="1437">
        <f t="shared" si="1"/>
        <v>-1.3225806451612903</v>
      </c>
      <c r="I17" s="28"/>
      <c r="J17" s="145"/>
      <c r="K17" s="145" t="str">
        <f t="shared" si="2"/>
        <v>prosinec</v>
      </c>
      <c r="L17" s="108">
        <f t="shared" si="3"/>
        <v>-0.38387096774193558</v>
      </c>
      <c r="M17" s="108">
        <f t="shared" si="4"/>
        <v>1.9064516129032256</v>
      </c>
      <c r="N17" s="108">
        <f t="shared" si="5"/>
        <v>0.58387096774193536</v>
      </c>
      <c r="O17" s="148"/>
      <c r="P17" s="161" t="str">
        <f t="shared" si="6"/>
        <v>prosinec</v>
      </c>
      <c r="Q17" s="162">
        <f t="shared" si="7"/>
        <v>-1.3225806451612903</v>
      </c>
    </row>
    <row r="18" spans="1:17" ht="21" customHeight="1">
      <c r="A18" s="1430" t="str">
        <f>'6.1'!A21</f>
        <v>I. čtvrtletí</v>
      </c>
      <c r="B18" s="1431">
        <f>AVERAGE(B6:B8)</f>
        <v>0.39704301075268794</v>
      </c>
      <c r="C18" s="1431">
        <f>MAX(C6:C8)</f>
        <v>12.8</v>
      </c>
      <c r="D18" s="1431">
        <f>MIN(D6:D8)</f>
        <v>-10.8</v>
      </c>
      <c r="E18" s="1431">
        <f>AVERAGE(E6:E8)</f>
        <v>0.71064145346681462</v>
      </c>
      <c r="F18" s="1431">
        <f t="shared" ref="F18:F24" si="8">B18-E18</f>
        <v>-0.31359844271412668</v>
      </c>
      <c r="G18" s="1432">
        <f>AVERAGE(G6:G8)</f>
        <v>2.8438556067588325</v>
      </c>
      <c r="H18" s="1431">
        <f t="shared" si="1"/>
        <v>-2.4468125960061444</v>
      </c>
    </row>
    <row r="19" spans="1:17" ht="21" customHeight="1">
      <c r="A19" s="1433" t="str">
        <f>'6.1'!A22</f>
        <v>II. čtvrtletí</v>
      </c>
      <c r="B19" s="1437">
        <f>AVERAGE(B9:B11)</f>
        <v>11.86293906810036</v>
      </c>
      <c r="C19" s="1437">
        <f>MAX(C9:C11)</f>
        <v>24.8</v>
      </c>
      <c r="D19" s="1437">
        <f>MIN(D9:D11)</f>
        <v>-1</v>
      </c>
      <c r="E19" s="644">
        <f>AVERAGE(E9:E11)</f>
        <v>12.916415770609319</v>
      </c>
      <c r="F19" s="644">
        <f t="shared" si="8"/>
        <v>-1.0534767025089593</v>
      </c>
      <c r="G19" s="1436">
        <f>AVERAGE(G9:G11)</f>
        <v>12.429999999999998</v>
      </c>
      <c r="H19" s="1437">
        <f t="shared" si="1"/>
        <v>-0.56706093189963802</v>
      </c>
    </row>
    <row r="20" spans="1:17" ht="21" customHeight="1">
      <c r="A20" s="1433" t="str">
        <f>'6.1'!A23</f>
        <v>III. čtvrtletí</v>
      </c>
      <c r="B20" s="1437">
        <f>AVERAGE(B12:B14)</f>
        <v>16.56100358422939</v>
      </c>
      <c r="C20" s="1437">
        <f>MAX(C12:C14)</f>
        <v>22.6</v>
      </c>
      <c r="D20" s="1437">
        <f>MIN(D12:D14)</f>
        <v>8.6</v>
      </c>
      <c r="E20" s="644">
        <f>AVERAGE(E12:E14)</f>
        <v>16.621756272401431</v>
      </c>
      <c r="F20" s="644">
        <f t="shared" si="8"/>
        <v>-6.0752688172041047E-2</v>
      </c>
      <c r="G20" s="1436">
        <f>AVERAGE(G12:G14)</f>
        <v>17.06304659498208</v>
      </c>
      <c r="H20" s="1437">
        <f t="shared" si="1"/>
        <v>-0.50204301075268987</v>
      </c>
    </row>
    <row r="21" spans="1:17" ht="21" customHeight="1">
      <c r="A21" s="1438" t="str">
        <f>'6.1'!A24</f>
        <v>IV. čtvrtletí</v>
      </c>
      <c r="B21" s="1440">
        <f>AVERAGE(B15:B17)</f>
        <v>4.1904301075268817</v>
      </c>
      <c r="C21" s="1440">
        <f>MAX(C15:C17)</f>
        <v>15.8</v>
      </c>
      <c r="D21" s="1440">
        <f>MIN(D15:D17)</f>
        <v>-6.5</v>
      </c>
      <c r="E21" s="1440">
        <f>AVERAGE(E15:E17)</f>
        <v>3.83921146953405</v>
      </c>
      <c r="F21" s="1440">
        <f t="shared" si="8"/>
        <v>0.35121863799283171</v>
      </c>
      <c r="G21" s="1441">
        <f>AVERAGE(G15:G17)</f>
        <v>5.0191397849462369</v>
      </c>
      <c r="H21" s="1440">
        <f t="shared" si="1"/>
        <v>-0.8287096774193552</v>
      </c>
    </row>
    <row r="22" spans="1:17" ht="21" customHeight="1">
      <c r="A22" s="1430" t="str">
        <f>'6.1'!A25</f>
        <v>I. pololetí</v>
      </c>
      <c r="B22" s="1431">
        <f>AVERAGE(B6:B11)</f>
        <v>6.1299910394265238</v>
      </c>
      <c r="C22" s="1431">
        <f>MAX(C6:C11)</f>
        <v>24.8</v>
      </c>
      <c r="D22" s="1431">
        <f>MIN(D6:D11)</f>
        <v>-10.8</v>
      </c>
      <c r="E22" s="1431">
        <f>AVERAGE(E6:E11)</f>
        <v>6.8135286120380663</v>
      </c>
      <c r="F22" s="1431">
        <f t="shared" si="8"/>
        <v>-0.68353757261154247</v>
      </c>
      <c r="G22" s="1432">
        <f>AVERAGE(G6:G11)</f>
        <v>7.6369278033794146</v>
      </c>
      <c r="H22" s="1431">
        <f t="shared" si="1"/>
        <v>-1.5069367639528908</v>
      </c>
    </row>
    <row r="23" spans="1:17" ht="21" customHeight="1">
      <c r="A23" s="1433" t="str">
        <f>'6.1'!A26</f>
        <v>II. pololetí</v>
      </c>
      <c r="B23" s="1437">
        <f>AVERAGE(B12:B17)</f>
        <v>10.375716845878136</v>
      </c>
      <c r="C23" s="1437">
        <f>MAX(C12:C17)</f>
        <v>22.6</v>
      </c>
      <c r="D23" s="1437">
        <f>MIN(D12:D17)</f>
        <v>-6.5</v>
      </c>
      <c r="E23" s="644">
        <f>AVERAGE(E12:E17)</f>
        <v>10.230483870967742</v>
      </c>
      <c r="F23" s="644">
        <f t="shared" si="8"/>
        <v>0.14523297491039422</v>
      </c>
      <c r="G23" s="1436">
        <f>AVERAGE(G12:G17)</f>
        <v>11.041093189964158</v>
      </c>
      <c r="H23" s="1437">
        <f t="shared" si="1"/>
        <v>-0.66537634408602209</v>
      </c>
    </row>
    <row r="24" spans="1:17" ht="21" customHeight="1">
      <c r="A24" s="1411" t="str">
        <f>'6.1'!A27</f>
        <v>rok</v>
      </c>
      <c r="B24" s="1406">
        <f>AVERAGE(B6:B17)</f>
        <v>8.2528539426523277</v>
      </c>
      <c r="C24" s="1406">
        <f>MAX(C6:C17)</f>
        <v>24.8</v>
      </c>
      <c r="D24" s="1406">
        <f>MIN(D6:D17)</f>
        <v>-10.8</v>
      </c>
      <c r="E24" s="1406">
        <f>AVERAGE(E6:E17)</f>
        <v>8.5220062415029041</v>
      </c>
      <c r="F24" s="1406">
        <f t="shared" si="8"/>
        <v>-0.26915229885057634</v>
      </c>
      <c r="G24" s="1442">
        <f>AVERAGE(G6:G17)</f>
        <v>9.3390104966717846</v>
      </c>
      <c r="H24" s="1406">
        <f>B24-G24</f>
        <v>-1.0861565540194569</v>
      </c>
    </row>
    <row r="25" spans="1:17" ht="9.75" customHeight="1"/>
    <row r="27" spans="1:17" ht="12" customHeight="1">
      <c r="A27" s="1608"/>
      <c r="B27" s="1608"/>
      <c r="C27" s="1608"/>
      <c r="D27" s="1608"/>
      <c r="E27" s="1608"/>
      <c r="F27" s="1608"/>
      <c r="G27" s="1608"/>
      <c r="H27" s="1608"/>
    </row>
    <row r="28" spans="1:17" ht="12" customHeight="1">
      <c r="B28" s="19"/>
      <c r="C28" s="19"/>
      <c r="D28" s="19"/>
    </row>
    <row r="29" spans="1:17" ht="12" customHeight="1">
      <c r="B29" s="19"/>
      <c r="C29" s="19"/>
      <c r="D29" s="19"/>
    </row>
    <row r="30" spans="1:17" ht="12" customHeight="1">
      <c r="B30" s="19"/>
      <c r="C30" s="19"/>
      <c r="D30" s="19"/>
    </row>
    <row r="31" spans="1:17" ht="12" customHeight="1">
      <c r="B31" s="19"/>
      <c r="C31" s="19"/>
      <c r="D31" s="19"/>
    </row>
    <row r="32" spans="1:17" ht="12" customHeight="1">
      <c r="B32" s="19"/>
      <c r="C32" s="19"/>
      <c r="D32" s="19"/>
    </row>
    <row r="33" spans="2:4" ht="12" customHeight="1">
      <c r="B33" s="19"/>
      <c r="C33" s="19"/>
      <c r="D33" s="19"/>
    </row>
    <row r="34" spans="2:4" ht="12" customHeight="1">
      <c r="B34" s="19"/>
      <c r="C34" s="19"/>
      <c r="D34" s="19"/>
    </row>
    <row r="35" spans="2:4" ht="12" customHeight="1">
      <c r="B35" s="19"/>
      <c r="C35" s="19"/>
      <c r="D35" s="19"/>
    </row>
    <row r="36" spans="2:4" ht="12" customHeight="1">
      <c r="B36" s="19"/>
      <c r="C36" s="19"/>
      <c r="D36" s="19"/>
    </row>
    <row r="37" spans="2:4" ht="12" customHeight="1">
      <c r="B37" s="19"/>
      <c r="C37" s="19"/>
      <c r="D37" s="19"/>
    </row>
    <row r="38" spans="2:4" ht="12" customHeight="1">
      <c r="B38" s="19"/>
      <c r="C38" s="19"/>
      <c r="D38" s="19"/>
    </row>
    <row r="39" spans="2:4" ht="12" customHeight="1">
      <c r="B39" s="19"/>
      <c r="C39" s="19"/>
      <c r="D39" s="19"/>
    </row>
    <row r="40" spans="2:4" ht="12" customHeight="1"/>
    <row r="41" spans="2:4" ht="12" customHeight="1"/>
    <row r="42" spans="2:4" ht="12" customHeight="1"/>
    <row r="43" spans="2:4" ht="12" customHeight="1"/>
    <row r="44" spans="2:4" ht="12" customHeight="1"/>
  </sheetData>
  <mergeCells count="3">
    <mergeCell ref="A27:H27"/>
    <mergeCell ref="A3:H3"/>
    <mergeCell ref="A4:H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S61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6.5703125" style="9" customWidth="1"/>
    <col min="2" max="3" width="7.7109375" style="9" customWidth="1"/>
    <col min="4" max="4" width="7.28515625" style="9" customWidth="1"/>
    <col min="5" max="6" width="7.7109375" style="9" customWidth="1"/>
    <col min="7" max="7" width="7.28515625" style="9" customWidth="1"/>
    <col min="8" max="9" width="6.7109375" style="9" customWidth="1"/>
    <col min="10" max="13" width="7.7109375" style="9" customWidth="1"/>
    <col min="14" max="14" width="2.85546875" style="9" customWidth="1"/>
    <col min="15" max="16384" width="9.140625" style="9"/>
  </cols>
  <sheetData>
    <row r="1" spans="1:19" ht="18" customHeight="1">
      <c r="A1" s="1516" t="s">
        <v>419</v>
      </c>
      <c r="B1" s="1516"/>
      <c r="C1" s="1516"/>
      <c r="D1" s="1516"/>
      <c r="E1" s="1516"/>
      <c r="F1" s="1516"/>
      <c r="G1" s="1516"/>
      <c r="H1" s="1516"/>
      <c r="I1" s="1516"/>
      <c r="J1" s="1516"/>
      <c r="K1" s="1516"/>
      <c r="L1" s="1516"/>
      <c r="M1" s="1516"/>
    </row>
    <row r="2" spans="1:19" ht="5.0999999999999996" customHeight="1">
      <c r="A2" s="539"/>
      <c r="B2" s="539"/>
      <c r="C2" s="539"/>
      <c r="D2" s="539"/>
      <c r="E2" s="539"/>
      <c r="F2" s="539"/>
      <c r="G2" s="539"/>
      <c r="H2" s="539"/>
      <c r="I2" s="539"/>
      <c r="J2" s="539"/>
      <c r="K2" s="99"/>
      <c r="L2" s="99"/>
      <c r="M2" s="99"/>
    </row>
    <row r="3" spans="1:19" ht="17.25" customHeight="1">
      <c r="A3" s="1384" t="s">
        <v>133</v>
      </c>
      <c r="B3" s="1385" t="s">
        <v>71</v>
      </c>
      <c r="C3" s="1384"/>
      <c r="D3" s="1382"/>
      <c r="E3" s="1385" t="s">
        <v>65</v>
      </c>
      <c r="F3" s="1384"/>
      <c r="G3" s="1382"/>
      <c r="H3" s="1512" t="s">
        <v>225</v>
      </c>
      <c r="I3" s="1536"/>
      <c r="J3" s="1621" t="s">
        <v>226</v>
      </c>
      <c r="K3" s="1622"/>
      <c r="L3" s="1622"/>
      <c r="M3" s="1622"/>
    </row>
    <row r="4" spans="1:19" ht="15" customHeight="1">
      <c r="A4" s="1383"/>
      <c r="B4" s="1615"/>
      <c r="C4" s="1616"/>
      <c r="D4" s="1617"/>
      <c r="E4" s="1615"/>
      <c r="F4" s="1616"/>
      <c r="G4" s="1617"/>
      <c r="H4" s="1613"/>
      <c r="I4" s="1614"/>
      <c r="J4" s="1616"/>
      <c r="K4" s="1616"/>
      <c r="L4" s="1616"/>
      <c r="M4" s="1616"/>
      <c r="P4" s="1611"/>
      <c r="Q4" s="1611"/>
      <c r="R4" s="1611"/>
    </row>
    <row r="5" spans="1:19" ht="33.75" customHeight="1">
      <c r="A5" s="1620"/>
      <c r="B5" s="1612"/>
      <c r="C5" s="1515"/>
      <c r="D5" s="1352"/>
      <c r="E5" s="1612"/>
      <c r="F5" s="1515"/>
      <c r="G5" s="1352"/>
      <c r="H5" s="1612"/>
      <c r="I5" s="1518"/>
      <c r="J5" s="802" t="s">
        <v>541</v>
      </c>
      <c r="K5" s="802" t="s">
        <v>41</v>
      </c>
      <c r="L5" s="675" t="s">
        <v>542</v>
      </c>
      <c r="M5" s="675" t="s">
        <v>543</v>
      </c>
      <c r="O5" s="179"/>
      <c r="P5" s="179"/>
      <c r="Q5" s="179"/>
      <c r="R5" s="179"/>
    </row>
    <row r="6" spans="1:19" ht="15" customHeight="1">
      <c r="A6" s="1616"/>
      <c r="B6" s="1349" t="s">
        <v>123</v>
      </c>
      <c r="C6" s="1350" t="s">
        <v>124</v>
      </c>
      <c r="D6" s="1351" t="s">
        <v>476</v>
      </c>
      <c r="E6" s="1349" t="s">
        <v>123</v>
      </c>
      <c r="F6" s="1350" t="s">
        <v>124</v>
      </c>
      <c r="G6" s="1351" t="s">
        <v>476</v>
      </c>
      <c r="H6" s="1175" t="s">
        <v>123</v>
      </c>
      <c r="I6" s="1151" t="s">
        <v>124</v>
      </c>
      <c r="J6" s="803" t="s">
        <v>227</v>
      </c>
      <c r="K6" s="803" t="s">
        <v>227</v>
      </c>
      <c r="L6" s="803" t="s">
        <v>227</v>
      </c>
      <c r="M6" s="803" t="s">
        <v>227</v>
      </c>
      <c r="O6" s="171"/>
      <c r="P6" s="171"/>
      <c r="Q6" s="171"/>
      <c r="R6" s="171"/>
    </row>
    <row r="7" spans="1:19" ht="15" customHeight="1">
      <c r="A7" s="728">
        <v>2012</v>
      </c>
      <c r="B7" s="1120">
        <v>8158.2250050503235</v>
      </c>
      <c r="C7" s="729">
        <v>86325.782351578484</v>
      </c>
      <c r="D7" s="1153">
        <v>8.9605550404244193E-3</v>
      </c>
      <c r="E7" s="1120">
        <v>8252.4311379860101</v>
      </c>
      <c r="F7" s="729">
        <v>87323.071514334908</v>
      </c>
      <c r="G7" s="1153">
        <v>-1.5736986462843616E-2</v>
      </c>
      <c r="H7" s="1176">
        <v>94.206132935686583</v>
      </c>
      <c r="I7" s="1177">
        <v>997.28916275642405</v>
      </c>
      <c r="J7" s="1057">
        <v>8.6999999999999993</v>
      </c>
      <c r="K7" s="1057">
        <v>8.0083333333333329</v>
      </c>
      <c r="L7" s="1057">
        <v>0.70985755778025172</v>
      </c>
      <c r="M7" s="1057">
        <v>-0.20000000000000107</v>
      </c>
      <c r="O7" s="166"/>
      <c r="P7" s="166"/>
      <c r="Q7" s="166"/>
      <c r="R7" s="166"/>
      <c r="S7" s="167"/>
    </row>
    <row r="8" spans="1:19" ht="15" customHeight="1">
      <c r="A8" s="745">
        <v>2013</v>
      </c>
      <c r="B8" s="1134">
        <v>8277.0944147694499</v>
      </c>
      <c r="C8" s="746">
        <v>87968.597795719528</v>
      </c>
      <c r="D8" s="1173">
        <v>1.4570499054088446E-2</v>
      </c>
      <c r="E8" s="1134">
        <v>8353.3381749207947</v>
      </c>
      <c r="F8" s="746">
        <v>88787.815472290153</v>
      </c>
      <c r="G8" s="1173">
        <v>1.2227552735376207E-2</v>
      </c>
      <c r="H8" s="1178">
        <v>76.243760151344759</v>
      </c>
      <c r="I8" s="1179">
        <v>819.21767657062446</v>
      </c>
      <c r="J8" s="856">
        <v>8.3000000000000007</v>
      </c>
      <c r="K8" s="856">
        <v>7.9083333333333323</v>
      </c>
      <c r="L8" s="856">
        <v>0.38354262672811235</v>
      </c>
      <c r="M8" s="856">
        <v>-0.39999999999999858</v>
      </c>
      <c r="O8" s="166"/>
      <c r="P8" s="166"/>
      <c r="Q8" s="166"/>
      <c r="R8" s="166"/>
      <c r="S8" s="167"/>
    </row>
    <row r="9" spans="1:19" ht="15" customHeight="1">
      <c r="A9" s="739">
        <v>2014</v>
      </c>
      <c r="B9" s="1131">
        <v>7280.4197495994158</v>
      </c>
      <c r="C9" s="740">
        <v>77409.119574989789</v>
      </c>
      <c r="D9" s="1172">
        <v>-0.1204135914399613</v>
      </c>
      <c r="E9" s="1131">
        <v>8040.7391621005245</v>
      </c>
      <c r="F9" s="740">
        <v>85490.558989550787</v>
      </c>
      <c r="G9" s="1172">
        <v>-3.7422046884057134E-2</v>
      </c>
      <c r="H9" s="1180">
        <v>760.31941250110867</v>
      </c>
      <c r="I9" s="1181">
        <v>8081.4394145609986</v>
      </c>
      <c r="J9" s="855">
        <v>9.6999999999999993</v>
      </c>
      <c r="K9" s="855">
        <v>7.9083333333333323</v>
      </c>
      <c r="L9" s="855">
        <v>1.8356861239119331</v>
      </c>
      <c r="M9" s="855">
        <v>1.3999999999999986</v>
      </c>
      <c r="O9" s="166"/>
      <c r="P9" s="166"/>
      <c r="Q9" s="166"/>
      <c r="R9" s="166"/>
      <c r="S9" s="167"/>
    </row>
    <row r="10" spans="1:19" ht="15" customHeight="1">
      <c r="A10" s="745">
        <v>2015</v>
      </c>
      <c r="B10" s="1134">
        <v>7607.5646329449373</v>
      </c>
      <c r="C10" s="746">
        <v>81067.901423777163</v>
      </c>
      <c r="D10" s="1173">
        <v>4.4934294270935982E-2</v>
      </c>
      <c r="E10" s="1134">
        <v>8085.3660724135771</v>
      </c>
      <c r="F10" s="746">
        <v>86156.122699078463</v>
      </c>
      <c r="G10" s="1173">
        <v>5.5501004837215061E-3</v>
      </c>
      <c r="H10" s="1178">
        <v>477.80143946863973</v>
      </c>
      <c r="I10" s="1179">
        <v>5088.2212753013009</v>
      </c>
      <c r="J10" s="856">
        <v>9.8000000000000007</v>
      </c>
      <c r="K10" s="856">
        <v>7.9120498084291215</v>
      </c>
      <c r="L10" s="856">
        <v>1.8737054399067725</v>
      </c>
      <c r="M10" s="856">
        <v>0.10000000000000142</v>
      </c>
      <c r="O10" s="166"/>
      <c r="P10" s="166"/>
      <c r="Q10" s="166"/>
      <c r="R10" s="166"/>
      <c r="S10" s="167"/>
    </row>
    <row r="11" spans="1:19" ht="15" customHeight="1">
      <c r="A11" s="742">
        <v>2016</v>
      </c>
      <c r="B11" s="1132">
        <v>8255.1342335338559</v>
      </c>
      <c r="C11" s="1174">
        <v>88243.167217199996</v>
      </c>
      <c r="D11" s="1171">
        <v>8.5121800711963222E-2</v>
      </c>
      <c r="E11" s="1132">
        <v>8432.6727866868077</v>
      </c>
      <c r="F11" s="1174">
        <v>90140.382751314683</v>
      </c>
      <c r="G11" s="1171">
        <v>4.2954977073728896E-2</v>
      </c>
      <c r="H11" s="1182">
        <v>177.53855315295186</v>
      </c>
      <c r="I11" s="1183">
        <v>1897.2155341146863</v>
      </c>
      <c r="J11" s="857">
        <v>8.9722459037378375</v>
      </c>
      <c r="K11" s="857">
        <v>7.9</v>
      </c>
      <c r="L11" s="857">
        <v>1.0601960953087159</v>
      </c>
      <c r="M11" s="857">
        <v>-0.82775409626216323</v>
      </c>
      <c r="O11" s="166"/>
      <c r="P11" s="166"/>
      <c r="Q11" s="166"/>
      <c r="R11" s="166"/>
      <c r="S11" s="167"/>
    </row>
    <row r="12" spans="1:19" ht="15" customHeight="1">
      <c r="A12" s="742">
        <v>2017</v>
      </c>
      <c r="B12" s="1132">
        <v>8527.4827534189189</v>
      </c>
      <c r="C12" s="1174">
        <v>90996.221726979784</v>
      </c>
      <c r="D12" s="1171">
        <v>3.2991410215806531E-2</v>
      </c>
      <c r="E12" s="1132">
        <v>8733.122113124442</v>
      </c>
      <c r="F12" s="1174">
        <v>93188.184327210576</v>
      </c>
      <c r="G12" s="1171">
        <v>3.5629193025486831E-2</v>
      </c>
      <c r="H12" s="1182">
        <v>205.63935970552302</v>
      </c>
      <c r="I12" s="1183">
        <v>2191.9626002307923</v>
      </c>
      <c r="J12" s="857">
        <v>8.8161872759856621</v>
      </c>
      <c r="K12" s="857">
        <v>7.9120498084291215</v>
      </c>
      <c r="L12" s="857">
        <v>0.90413746755654056</v>
      </c>
      <c r="M12" s="857">
        <v>-0.15605862775217538</v>
      </c>
      <c r="O12" s="166"/>
      <c r="P12" s="166"/>
      <c r="Q12" s="166"/>
      <c r="R12" s="166"/>
      <c r="S12" s="167"/>
    </row>
    <row r="13" spans="1:19" ht="15" customHeight="1">
      <c r="A13" s="739">
        <v>2018</v>
      </c>
      <c r="B13" s="1131">
        <v>8182.7561269882699</v>
      </c>
      <c r="C13" s="740">
        <v>87306.411272440775</v>
      </c>
      <c r="D13" s="1172">
        <v>-4.0425367766641102E-2</v>
      </c>
      <c r="E13" s="1131">
        <v>8634.4743233258068</v>
      </c>
      <c r="F13" s="740">
        <v>92125.430102076745</v>
      </c>
      <c r="G13" s="1172">
        <v>-1.1295821645546874E-2</v>
      </c>
      <c r="H13" s="1180">
        <v>451.71819633753694</v>
      </c>
      <c r="I13" s="1181">
        <v>4819.0188296359702</v>
      </c>
      <c r="J13" s="855">
        <v>9.8751190476190462</v>
      </c>
      <c r="K13" s="855">
        <v>7.9120498084291215</v>
      </c>
      <c r="L13" s="855">
        <v>1.9630692391899247</v>
      </c>
      <c r="M13" s="855">
        <v>1.0589317716333841</v>
      </c>
      <c r="O13" s="166"/>
      <c r="P13" s="166"/>
      <c r="Q13" s="166"/>
      <c r="R13" s="166"/>
      <c r="S13" s="167"/>
    </row>
    <row r="14" spans="1:19" ht="15" customHeight="1">
      <c r="A14" s="745">
        <v>2019</v>
      </c>
      <c r="B14" s="1134">
        <v>8564.6294736091877</v>
      </c>
      <c r="C14" s="746">
        <v>91397.633739198907</v>
      </c>
      <c r="D14" s="1173">
        <v>4.6668059110478388E-2</v>
      </c>
      <c r="E14" s="1134">
        <v>9052.0350741878956</v>
      </c>
      <c r="F14" s="746">
        <v>96599.903229882446</v>
      </c>
      <c r="G14" s="1173">
        <v>4.835971886951581E-2</v>
      </c>
      <c r="H14" s="1178">
        <v>487.40560057870789</v>
      </c>
      <c r="I14" s="1179">
        <v>5202.2694906835386</v>
      </c>
      <c r="J14" s="856">
        <v>9.7526875320020494</v>
      </c>
      <c r="K14" s="856">
        <v>7.9120498084291215</v>
      </c>
      <c r="L14" s="856">
        <v>1.8406377235729279</v>
      </c>
      <c r="M14" s="856">
        <v>-0.12243151561699683</v>
      </c>
      <c r="O14" s="166"/>
      <c r="P14" s="166"/>
      <c r="Q14" s="166"/>
      <c r="R14" s="166"/>
      <c r="S14" s="167"/>
    </row>
    <row r="15" spans="1:19" ht="15" customHeight="1">
      <c r="A15" s="739">
        <v>2020</v>
      </c>
      <c r="B15" s="1131">
        <v>8694.2191732210795</v>
      </c>
      <c r="C15" s="740">
        <v>92894.431352013358</v>
      </c>
      <c r="D15" s="1172">
        <v>1.5130800463838615E-2</v>
      </c>
      <c r="E15" s="1131">
        <v>9006.2086823140817</v>
      </c>
      <c r="F15" s="740">
        <v>96225.358139947362</v>
      </c>
      <c r="G15" s="1172">
        <v>-5.0625512935195119E-3</v>
      </c>
      <c r="H15" s="1180">
        <v>311.9895090930022</v>
      </c>
      <c r="I15" s="1181">
        <v>3330.9267879340041</v>
      </c>
      <c r="J15" s="855">
        <v>9.3390104966717846</v>
      </c>
      <c r="K15" s="855">
        <v>8.5220062415029041</v>
      </c>
      <c r="L15" s="855">
        <v>0.81700425516888053</v>
      </c>
      <c r="M15" s="855">
        <v>-0.41367703533026479</v>
      </c>
      <c r="O15" s="166"/>
      <c r="P15" s="166"/>
      <c r="Q15" s="166"/>
      <c r="R15" s="166"/>
      <c r="S15" s="167"/>
    </row>
    <row r="16" spans="1:19" ht="15" customHeight="1">
      <c r="A16" s="745">
        <v>2021</v>
      </c>
      <c r="B16" s="1134">
        <f>'6.1'!B27</f>
        <v>9433.7342458022922</v>
      </c>
      <c r="C16" s="746">
        <f>'6.1'!H27</f>
        <v>100737.47696364907</v>
      </c>
      <c r="D16" s="1173">
        <f>'6.1'!D27</f>
        <v>8.5058250528003809E-2</v>
      </c>
      <c r="E16" s="1134">
        <f>'6.1'!E27</f>
        <v>9319.6121170440929</v>
      </c>
      <c r="F16" s="804">
        <f>'6.1'!J27</f>
        <v>99518.895934239044</v>
      </c>
      <c r="G16" s="1173">
        <f>'6.1'!G27</f>
        <v>3.4798597921171466E-2</v>
      </c>
      <c r="H16" s="1178">
        <f>E16-B16</f>
        <v>-114.12212875819932</v>
      </c>
      <c r="I16" s="1179">
        <f t="shared" ref="I16" si="0">F16-C16</f>
        <v>-1218.5810294100229</v>
      </c>
      <c r="J16" s="856">
        <f>'6.3'!B24</f>
        <v>8.2528539426523277</v>
      </c>
      <c r="K16" s="746">
        <f>'6.3'!E24</f>
        <v>8.5220062415029041</v>
      </c>
      <c r="L16" s="746">
        <f>'6.3'!F24</f>
        <v>-0.26915229885057634</v>
      </c>
      <c r="M16" s="856">
        <f>J16-J15</f>
        <v>-1.0861565540194569</v>
      </c>
      <c r="O16" s="166"/>
      <c r="P16" s="166"/>
      <c r="Q16" s="166"/>
      <c r="R16" s="168"/>
      <c r="S16" s="167"/>
    </row>
    <row r="17" spans="1:19" ht="5.0999999999999996" customHeight="1">
      <c r="A17" s="99"/>
      <c r="B17" s="27"/>
      <c r="C17" s="27"/>
      <c r="D17" s="169"/>
      <c r="E17" s="27"/>
      <c r="F17" s="165"/>
      <c r="G17" s="169"/>
      <c r="H17" s="169"/>
      <c r="I17" s="169"/>
      <c r="J17" s="27"/>
      <c r="K17" s="165"/>
      <c r="L17" s="169"/>
      <c r="M17" s="169"/>
      <c r="O17" s="166"/>
      <c r="P17" s="170"/>
      <c r="R17" s="167"/>
      <c r="S17" s="167"/>
    </row>
    <row r="18" spans="1:19" ht="12.95" customHeight="1">
      <c r="A18" s="99"/>
      <c r="B18" s="166"/>
      <c r="C18" s="166"/>
      <c r="D18" s="166"/>
      <c r="E18" s="27"/>
      <c r="F18" s="27"/>
      <c r="G18" s="169"/>
      <c r="H18" s="169"/>
      <c r="I18" s="169"/>
      <c r="J18" s="27"/>
      <c r="K18" s="165"/>
      <c r="L18" s="169"/>
      <c r="M18" s="169"/>
      <c r="O18" s="166"/>
      <c r="P18" s="170"/>
      <c r="R18" s="167"/>
      <c r="S18" s="167"/>
    </row>
    <row r="19" spans="1:19" ht="12.95" customHeight="1">
      <c r="A19" s="99"/>
      <c r="B19" s="152"/>
      <c r="C19" s="152">
        <f>B4</f>
        <v>0</v>
      </c>
      <c r="D19" s="152">
        <f>E4</f>
        <v>0</v>
      </c>
      <c r="E19" s="27" t="s">
        <v>228</v>
      </c>
      <c r="F19" s="27"/>
      <c r="G19" s="169">
        <f>B4</f>
        <v>0</v>
      </c>
      <c r="H19" s="169"/>
      <c r="I19" s="169"/>
      <c r="J19" s="27"/>
      <c r="K19" s="27"/>
      <c r="L19" s="169"/>
      <c r="M19" s="169"/>
      <c r="O19" s="166"/>
      <c r="P19" s="170"/>
    </row>
    <row r="20" spans="1:19" ht="12.95" customHeight="1">
      <c r="A20" s="99"/>
      <c r="B20" s="171">
        <f>A7</f>
        <v>2012</v>
      </c>
      <c r="C20" s="168">
        <f>B7</f>
        <v>8158.2250050503235</v>
      </c>
      <c r="D20" s="168">
        <f>E7</f>
        <v>8252.4311379860101</v>
      </c>
      <c r="E20" s="27">
        <f>J7</f>
        <v>8.6999999999999993</v>
      </c>
      <c r="F20" s="172">
        <f>A7</f>
        <v>2012</v>
      </c>
      <c r="G20" s="173">
        <f>C20</f>
        <v>8158.2250050503235</v>
      </c>
      <c r="H20" s="173"/>
      <c r="I20" s="173"/>
      <c r="J20" s="27">
        <f>$G$29-G20</f>
        <v>1275.5092407519687</v>
      </c>
      <c r="K20" s="27"/>
      <c r="L20" s="169"/>
      <c r="M20" s="169"/>
      <c r="O20" s="166"/>
      <c r="P20" s="170"/>
    </row>
    <row r="21" spans="1:19" ht="12.95" customHeight="1">
      <c r="A21" s="99"/>
      <c r="B21" s="171">
        <f t="shared" ref="B21:B29" si="1">A8</f>
        <v>2013</v>
      </c>
      <c r="C21" s="168">
        <f t="shared" ref="C21:C29" si="2">B8</f>
        <v>8277.0944147694499</v>
      </c>
      <c r="D21" s="168">
        <f t="shared" ref="D21:D29" si="3">E8</f>
        <v>8353.3381749207947</v>
      </c>
      <c r="E21" s="27">
        <f t="shared" ref="E21:E29" si="4">J8</f>
        <v>8.3000000000000007</v>
      </c>
      <c r="F21" s="172">
        <f t="shared" ref="F21:F29" si="5">A8</f>
        <v>2013</v>
      </c>
      <c r="G21" s="173">
        <f t="shared" ref="G21:G29" si="6">C21</f>
        <v>8277.0944147694499</v>
      </c>
      <c r="H21" s="173"/>
      <c r="I21" s="173"/>
      <c r="J21" s="27">
        <f t="shared" ref="J21:J29" si="7">$G$29-G21</f>
        <v>1156.6398310328423</v>
      </c>
      <c r="K21" s="27"/>
      <c r="L21" s="169"/>
      <c r="M21" s="169"/>
      <c r="O21" s="166"/>
      <c r="P21" s="170"/>
    </row>
    <row r="22" spans="1:19" ht="12.95" customHeight="1">
      <c r="A22" s="99"/>
      <c r="B22" s="171">
        <f t="shared" si="1"/>
        <v>2014</v>
      </c>
      <c r="C22" s="168">
        <f t="shared" si="2"/>
        <v>7280.4197495994158</v>
      </c>
      <c r="D22" s="168">
        <f t="shared" si="3"/>
        <v>8040.7391621005245</v>
      </c>
      <c r="E22" s="27">
        <f t="shared" si="4"/>
        <v>9.6999999999999993</v>
      </c>
      <c r="F22" s="172">
        <f t="shared" si="5"/>
        <v>2014</v>
      </c>
      <c r="G22" s="173">
        <f t="shared" si="6"/>
        <v>7280.4197495994158</v>
      </c>
      <c r="H22" s="173"/>
      <c r="I22" s="173"/>
      <c r="J22" s="27">
        <f t="shared" si="7"/>
        <v>2153.3144962028764</v>
      </c>
      <c r="K22" s="27"/>
      <c r="L22" s="169"/>
      <c r="M22" s="169"/>
      <c r="O22" s="166"/>
      <c r="P22" s="170"/>
    </row>
    <row r="23" spans="1:19" ht="12.95" customHeight="1">
      <c r="A23" s="99"/>
      <c r="B23" s="171">
        <f t="shared" si="1"/>
        <v>2015</v>
      </c>
      <c r="C23" s="168">
        <f t="shared" si="2"/>
        <v>7607.5646329449373</v>
      </c>
      <c r="D23" s="168">
        <f t="shared" si="3"/>
        <v>8085.3660724135771</v>
      </c>
      <c r="E23" s="27">
        <f t="shared" si="4"/>
        <v>9.8000000000000007</v>
      </c>
      <c r="F23" s="172">
        <f t="shared" si="5"/>
        <v>2015</v>
      </c>
      <c r="G23" s="173">
        <f t="shared" si="6"/>
        <v>7607.5646329449373</v>
      </c>
      <c r="H23" s="173"/>
      <c r="I23" s="173"/>
      <c r="J23" s="27">
        <f t="shared" si="7"/>
        <v>1826.1696128573549</v>
      </c>
      <c r="K23" s="27"/>
      <c r="L23" s="169"/>
      <c r="M23" s="169"/>
      <c r="O23" s="166"/>
      <c r="P23" s="170"/>
    </row>
    <row r="24" spans="1:19" ht="12.95" customHeight="1">
      <c r="A24" s="99"/>
      <c r="B24" s="171">
        <f t="shared" si="1"/>
        <v>2016</v>
      </c>
      <c r="C24" s="168">
        <f t="shared" si="2"/>
        <v>8255.1342335338559</v>
      </c>
      <c r="D24" s="168">
        <f t="shared" si="3"/>
        <v>8432.6727866868077</v>
      </c>
      <c r="E24" s="27">
        <f t="shared" si="4"/>
        <v>8.9722459037378375</v>
      </c>
      <c r="F24" s="172">
        <f t="shared" si="5"/>
        <v>2016</v>
      </c>
      <c r="G24" s="173">
        <f t="shared" si="6"/>
        <v>8255.1342335338559</v>
      </c>
      <c r="H24" s="173"/>
      <c r="I24" s="173"/>
      <c r="J24" s="27">
        <f t="shared" si="7"/>
        <v>1178.6000122684363</v>
      </c>
      <c r="K24" s="27"/>
      <c r="L24" s="169"/>
      <c r="M24" s="169"/>
      <c r="O24" s="166"/>
      <c r="P24" s="170"/>
    </row>
    <row r="25" spans="1:19" ht="12.95" customHeight="1">
      <c r="A25" s="99"/>
      <c r="B25" s="171">
        <f t="shared" si="1"/>
        <v>2017</v>
      </c>
      <c r="C25" s="168">
        <f t="shared" si="2"/>
        <v>8527.4827534189189</v>
      </c>
      <c r="D25" s="168">
        <f t="shared" si="3"/>
        <v>8733.122113124442</v>
      </c>
      <c r="E25" s="27">
        <f t="shared" si="4"/>
        <v>8.8161872759856621</v>
      </c>
      <c r="F25" s="172">
        <f t="shared" si="5"/>
        <v>2017</v>
      </c>
      <c r="G25" s="173">
        <f t="shared" si="6"/>
        <v>8527.4827534189189</v>
      </c>
      <c r="H25" s="173"/>
      <c r="I25" s="173"/>
      <c r="J25" s="27">
        <f t="shared" si="7"/>
        <v>906.25149238337326</v>
      </c>
      <c r="K25" s="174"/>
      <c r="L25" s="169"/>
      <c r="M25" s="169"/>
      <c r="O25" s="166"/>
      <c r="P25" s="170"/>
    </row>
    <row r="26" spans="1:19" ht="12.95" customHeight="1">
      <c r="A26" s="99"/>
      <c r="B26" s="171">
        <f t="shared" si="1"/>
        <v>2018</v>
      </c>
      <c r="C26" s="168">
        <f t="shared" si="2"/>
        <v>8182.7561269882699</v>
      </c>
      <c r="D26" s="168">
        <f t="shared" si="3"/>
        <v>8634.4743233258068</v>
      </c>
      <c r="E26" s="27">
        <f t="shared" si="4"/>
        <v>9.8751190476190462</v>
      </c>
      <c r="F26" s="172">
        <f t="shared" si="5"/>
        <v>2018</v>
      </c>
      <c r="G26" s="173">
        <f t="shared" si="6"/>
        <v>8182.7561269882699</v>
      </c>
      <c r="H26" s="173"/>
      <c r="I26" s="173"/>
      <c r="J26" s="27">
        <f t="shared" si="7"/>
        <v>1250.9781188140223</v>
      </c>
      <c r="P26" s="170"/>
    </row>
    <row r="27" spans="1:19" ht="12.95" customHeight="1">
      <c r="A27" s="1619"/>
      <c r="B27" s="171">
        <f t="shared" si="1"/>
        <v>2019</v>
      </c>
      <c r="C27" s="168">
        <f t="shared" si="2"/>
        <v>8564.6294736091877</v>
      </c>
      <c r="D27" s="168">
        <f t="shared" si="3"/>
        <v>9052.0350741878956</v>
      </c>
      <c r="E27" s="27">
        <f t="shared" si="4"/>
        <v>9.7526875320020494</v>
      </c>
      <c r="F27" s="172">
        <f t="shared" si="5"/>
        <v>2019</v>
      </c>
      <c r="G27" s="173">
        <f t="shared" si="6"/>
        <v>8564.6294736091877</v>
      </c>
      <c r="H27" s="173"/>
      <c r="I27" s="173"/>
      <c r="J27" s="27">
        <f>$G$29-G27</f>
        <v>869.10477219310451</v>
      </c>
      <c r="K27" s="1611"/>
      <c r="L27" s="1611"/>
      <c r="M27" s="171"/>
    </row>
    <row r="28" spans="1:19" ht="12.95" customHeight="1">
      <c r="A28" s="1619"/>
      <c r="B28" s="171">
        <f t="shared" si="1"/>
        <v>2020</v>
      </c>
      <c r="C28" s="168">
        <f t="shared" si="2"/>
        <v>8694.2191732210795</v>
      </c>
      <c r="D28" s="168">
        <f t="shared" si="3"/>
        <v>9006.2086823140817</v>
      </c>
      <c r="E28" s="27">
        <f t="shared" si="4"/>
        <v>9.3390104966717846</v>
      </c>
      <c r="F28" s="172">
        <f t="shared" si="5"/>
        <v>2020</v>
      </c>
      <c r="G28" s="173">
        <f t="shared" si="6"/>
        <v>8694.2191732210795</v>
      </c>
      <c r="H28" s="173"/>
      <c r="I28" s="173"/>
      <c r="J28" s="27">
        <f t="shared" si="7"/>
        <v>739.51507258121273</v>
      </c>
      <c r="K28" s="1619"/>
      <c r="L28" s="1619"/>
      <c r="M28" s="175"/>
    </row>
    <row r="29" spans="1:19" ht="12.95" customHeight="1">
      <c r="A29" s="1619"/>
      <c r="B29" s="171">
        <f t="shared" si="1"/>
        <v>2021</v>
      </c>
      <c r="C29" s="168">
        <f t="shared" si="2"/>
        <v>9433.7342458022922</v>
      </c>
      <c r="D29" s="168">
        <f t="shared" si="3"/>
        <v>9319.6121170440929</v>
      </c>
      <c r="E29" s="27">
        <f t="shared" si="4"/>
        <v>8.2528539426523277</v>
      </c>
      <c r="F29" s="172">
        <f t="shared" si="5"/>
        <v>2021</v>
      </c>
      <c r="G29" s="173">
        <f t="shared" si="6"/>
        <v>9433.7342458022922</v>
      </c>
      <c r="H29" s="173"/>
      <c r="I29" s="173"/>
      <c r="J29" s="27">
        <f t="shared" si="7"/>
        <v>0</v>
      </c>
      <c r="K29" s="171"/>
      <c r="L29" s="171"/>
      <c r="M29" s="171"/>
    </row>
    <row r="30" spans="1:19" ht="12.95" customHeight="1">
      <c r="A30" s="1619"/>
      <c r="B30" s="171"/>
      <c r="D30" s="167"/>
      <c r="F30" s="171"/>
      <c r="G30" s="171"/>
      <c r="H30" s="171"/>
      <c r="I30" s="171"/>
      <c r="J30" s="171"/>
      <c r="K30" s="171"/>
      <c r="L30" s="171"/>
      <c r="M30" s="171"/>
    </row>
    <row r="31" spans="1:19" ht="12.6" customHeight="1">
      <c r="A31" s="99"/>
      <c r="B31" s="176"/>
      <c r="F31" s="171"/>
      <c r="G31" s="176"/>
      <c r="H31" s="176"/>
      <c r="I31" s="176"/>
      <c r="J31" s="166"/>
      <c r="K31" s="176"/>
      <c r="L31" s="166"/>
      <c r="M31" s="166"/>
    </row>
    <row r="32" spans="1:19" ht="12.6" customHeight="1">
      <c r="A32" s="99"/>
      <c r="B32" s="176"/>
      <c r="F32" s="171"/>
      <c r="G32" s="176"/>
      <c r="H32" s="176"/>
      <c r="I32" s="176"/>
      <c r="J32" s="166"/>
      <c r="K32" s="176"/>
      <c r="L32" s="166"/>
      <c r="M32" s="166"/>
      <c r="O32" s="665"/>
      <c r="P32" s="665"/>
    </row>
    <row r="33" spans="1:16" ht="12.6" customHeight="1">
      <c r="A33" s="99"/>
      <c r="B33" s="176"/>
      <c r="F33" s="171"/>
      <c r="G33" s="176"/>
      <c r="H33" s="176"/>
      <c r="I33" s="176"/>
      <c r="J33" s="166"/>
      <c r="K33" s="176"/>
      <c r="L33" s="166"/>
      <c r="M33" s="166"/>
      <c r="O33" s="665"/>
      <c r="P33" s="665"/>
    </row>
    <row r="34" spans="1:16" ht="12.6" customHeight="1">
      <c r="A34" s="99"/>
      <c r="B34" s="176"/>
      <c r="F34" s="171"/>
      <c r="G34" s="176"/>
      <c r="H34" s="176"/>
      <c r="I34" s="176"/>
      <c r="J34" s="166"/>
      <c r="K34" s="176"/>
      <c r="L34" s="166"/>
      <c r="M34" s="166"/>
      <c r="O34" s="665"/>
      <c r="P34" s="665"/>
    </row>
    <row r="35" spans="1:16" ht="12.6" customHeight="1">
      <c r="A35" s="99"/>
      <c r="B35" s="176"/>
      <c r="F35" s="171"/>
      <c r="G35" s="176"/>
      <c r="H35" s="176"/>
      <c r="I35" s="176"/>
      <c r="J35" s="166"/>
      <c r="K35" s="176"/>
      <c r="L35" s="166"/>
      <c r="M35" s="166"/>
      <c r="O35" s="665"/>
      <c r="P35" s="665"/>
    </row>
    <row r="36" spans="1:16" ht="12.6" customHeight="1">
      <c r="A36" s="99"/>
      <c r="B36" s="176"/>
      <c r="F36" s="171"/>
      <c r="G36" s="176"/>
      <c r="H36" s="176"/>
      <c r="I36" s="176"/>
      <c r="J36" s="166"/>
      <c r="K36" s="176"/>
      <c r="L36" s="166"/>
      <c r="M36" s="166"/>
      <c r="O36" s="665"/>
      <c r="P36" s="665"/>
    </row>
    <row r="37" spans="1:16" ht="12.6" customHeight="1">
      <c r="A37" s="99"/>
      <c r="B37" s="176"/>
      <c r="F37" s="171"/>
      <c r="G37" s="176"/>
      <c r="H37" s="176"/>
      <c r="I37" s="176"/>
      <c r="J37" s="166"/>
      <c r="K37" s="176"/>
      <c r="L37" s="166"/>
      <c r="M37" s="166"/>
      <c r="O37" s="665"/>
      <c r="P37" s="665"/>
    </row>
    <row r="38" spans="1:16" ht="12.6" customHeight="1">
      <c r="A38" s="99"/>
      <c r="B38" s="176"/>
      <c r="F38" s="171"/>
      <c r="G38" s="176"/>
      <c r="H38" s="176"/>
      <c r="I38" s="176"/>
      <c r="J38" s="166"/>
      <c r="K38" s="176"/>
      <c r="L38" s="166"/>
      <c r="M38" s="166"/>
      <c r="O38" s="665"/>
      <c r="P38" s="665"/>
    </row>
    <row r="39" spans="1:16" ht="12.6" customHeight="1">
      <c r="A39" s="99"/>
      <c r="B39" s="176"/>
      <c r="C39" s="176"/>
      <c r="D39" s="176"/>
      <c r="E39" s="166"/>
      <c r="F39" s="171"/>
      <c r="G39" s="176"/>
      <c r="H39" s="176"/>
      <c r="I39" s="176"/>
      <c r="J39" s="166"/>
      <c r="K39" s="176"/>
      <c r="L39" s="166"/>
      <c r="M39" s="166"/>
      <c r="N39" s="1618"/>
      <c r="O39" s="665"/>
      <c r="P39" s="665"/>
    </row>
    <row r="40" spans="1:16" ht="12.6" customHeight="1">
      <c r="A40" s="99"/>
      <c r="B40" s="176"/>
      <c r="C40" s="176"/>
      <c r="D40" s="176"/>
      <c r="E40" s="166"/>
      <c r="F40" s="171"/>
      <c r="G40" s="176"/>
      <c r="H40" s="176"/>
      <c r="I40" s="176"/>
      <c r="J40" s="166"/>
      <c r="K40" s="176"/>
      <c r="L40" s="166"/>
      <c r="M40" s="166"/>
      <c r="N40" s="1618"/>
      <c r="O40" s="665"/>
      <c r="P40" s="665"/>
    </row>
    <row r="41" spans="1:16" ht="12.6" customHeight="1">
      <c r="A41" s="99"/>
      <c r="B41" s="176"/>
      <c r="C41" s="176"/>
      <c r="D41" s="176"/>
      <c r="E41" s="166"/>
      <c r="F41" s="171"/>
      <c r="G41" s="176"/>
      <c r="H41" s="176"/>
      <c r="I41" s="176"/>
      <c r="J41" s="166"/>
      <c r="K41" s="176"/>
      <c r="L41" s="166"/>
      <c r="M41" s="166"/>
      <c r="N41" s="1618"/>
      <c r="O41" s="665"/>
      <c r="P41" s="665"/>
    </row>
    <row r="42" spans="1:16" ht="12.6" customHeight="1">
      <c r="A42" s="99"/>
      <c r="B42" s="176"/>
      <c r="C42" s="176"/>
      <c r="D42" s="176"/>
      <c r="E42" s="166"/>
      <c r="F42" s="166"/>
      <c r="G42" s="176"/>
      <c r="H42" s="176"/>
      <c r="I42" s="176"/>
      <c r="J42" s="166"/>
      <c r="K42" s="176"/>
      <c r="L42" s="166"/>
      <c r="M42" s="166"/>
      <c r="N42" s="1618"/>
      <c r="O42" s="665"/>
      <c r="P42" s="665"/>
    </row>
    <row r="43" spans="1:16" ht="12.6" customHeight="1">
      <c r="A43" s="99"/>
      <c r="B43" s="176"/>
      <c r="C43" s="176"/>
      <c r="D43" s="176"/>
      <c r="E43" s="166"/>
      <c r="F43" s="166"/>
      <c r="G43" s="176"/>
      <c r="H43" s="176"/>
      <c r="I43" s="176"/>
      <c r="J43" s="166"/>
      <c r="K43" s="176"/>
      <c r="L43" s="166"/>
      <c r="M43" s="166"/>
      <c r="N43" s="1618"/>
      <c r="O43" s="665"/>
      <c r="P43" s="665"/>
    </row>
    <row r="44" spans="1:16">
      <c r="O44" s="665"/>
      <c r="P44" s="665"/>
    </row>
    <row r="45" spans="1:16">
      <c r="O45" s="665"/>
      <c r="P45" s="665"/>
    </row>
    <row r="46" spans="1:16">
      <c r="C46" s="148"/>
      <c r="D46" s="148" t="e">
        <f>#REF!</f>
        <v>#REF!</v>
      </c>
      <c r="O46" s="665"/>
      <c r="P46" s="665"/>
    </row>
    <row r="47" spans="1:16">
      <c r="C47" s="148">
        <f>A7</f>
        <v>2012</v>
      </c>
      <c r="D47" s="177">
        <f>D7</f>
        <v>8.9605550404244193E-3</v>
      </c>
      <c r="O47" s="665"/>
      <c r="P47" s="665"/>
    </row>
    <row r="48" spans="1:16">
      <c r="C48" s="148">
        <f t="shared" ref="C48:C56" si="8">A8</f>
        <v>2013</v>
      </c>
      <c r="D48" s="177">
        <f t="shared" ref="D48:D56" si="9">D8</f>
        <v>1.4570499054088446E-2</v>
      </c>
      <c r="E48" s="171"/>
      <c r="O48" s="665"/>
      <c r="P48" s="665"/>
    </row>
    <row r="49" spans="3:5">
      <c r="C49" s="148">
        <f t="shared" si="8"/>
        <v>2014</v>
      </c>
      <c r="D49" s="177">
        <f t="shared" si="9"/>
        <v>-0.1204135914399613</v>
      </c>
      <c r="E49" s="20"/>
    </row>
    <row r="50" spans="3:5">
      <c r="C50" s="148">
        <f t="shared" si="8"/>
        <v>2015</v>
      </c>
      <c r="D50" s="177">
        <f t="shared" si="9"/>
        <v>4.4934294270935982E-2</v>
      </c>
      <c r="E50" s="20"/>
    </row>
    <row r="51" spans="3:5">
      <c r="C51" s="148">
        <f t="shared" si="8"/>
        <v>2016</v>
      </c>
      <c r="D51" s="177">
        <f t="shared" si="9"/>
        <v>8.5121800711963222E-2</v>
      </c>
      <c r="E51" s="20"/>
    </row>
    <row r="52" spans="3:5">
      <c r="C52" s="148">
        <f t="shared" si="8"/>
        <v>2017</v>
      </c>
      <c r="D52" s="177">
        <f t="shared" si="9"/>
        <v>3.2991410215806531E-2</v>
      </c>
      <c r="E52" s="20"/>
    </row>
    <row r="53" spans="3:5">
      <c r="C53" s="148">
        <f t="shared" si="8"/>
        <v>2018</v>
      </c>
      <c r="D53" s="177">
        <f t="shared" si="9"/>
        <v>-4.0425367766641102E-2</v>
      </c>
      <c r="E53" s="20"/>
    </row>
    <row r="54" spans="3:5">
      <c r="C54" s="148">
        <f t="shared" si="8"/>
        <v>2019</v>
      </c>
      <c r="D54" s="177">
        <f t="shared" si="9"/>
        <v>4.6668059110478388E-2</v>
      </c>
      <c r="E54" s="20"/>
    </row>
    <row r="55" spans="3:5">
      <c r="C55" s="148">
        <f t="shared" si="8"/>
        <v>2020</v>
      </c>
      <c r="D55" s="177">
        <f t="shared" si="9"/>
        <v>1.5130800463838615E-2</v>
      </c>
      <c r="E55" s="20"/>
    </row>
    <row r="56" spans="3:5">
      <c r="C56" s="148">
        <f t="shared" si="8"/>
        <v>2021</v>
      </c>
      <c r="D56" s="177">
        <f t="shared" si="9"/>
        <v>8.5058250528003809E-2</v>
      </c>
      <c r="E56" s="20"/>
    </row>
    <row r="57" spans="3:5">
      <c r="D57" s="178"/>
      <c r="E57" s="20"/>
    </row>
    <row r="58" spans="3:5">
      <c r="C58" s="99"/>
      <c r="D58" s="20"/>
      <c r="E58" s="20"/>
    </row>
    <row r="61" spans="3:5" ht="10.5" customHeight="1"/>
  </sheetData>
  <mergeCells count="15">
    <mergeCell ref="N39:N43"/>
    <mergeCell ref="A27:A30"/>
    <mergeCell ref="K27:L27"/>
    <mergeCell ref="K28:L28"/>
    <mergeCell ref="A1:M1"/>
    <mergeCell ref="A5:A6"/>
    <mergeCell ref="J3:M3"/>
    <mergeCell ref="P4:R4"/>
    <mergeCell ref="B5:C5"/>
    <mergeCell ref="E5:F5"/>
    <mergeCell ref="H3:I4"/>
    <mergeCell ref="H5:I5"/>
    <mergeCell ref="B4:D4"/>
    <mergeCell ref="E4:G4"/>
    <mergeCell ref="J4:M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A1:W372"/>
  <sheetViews>
    <sheetView showGridLines="0" topLeftCell="A4" zoomScaleNormal="100" zoomScaleSheetLayoutView="100" workbookViewId="0">
      <selection activeCell="D1" sqref="D1"/>
    </sheetView>
  </sheetViews>
  <sheetFormatPr defaultColWidth="9.140625" defaultRowHeight="12.75"/>
  <cols>
    <col min="1" max="1" width="9.85546875" style="183" customWidth="1"/>
    <col min="2" max="13" width="10.7109375" style="186" customWidth="1"/>
    <col min="14" max="15" width="9.140625" style="404"/>
    <col min="16" max="16" width="9.140625" style="404" customWidth="1"/>
    <col min="17" max="17" width="2.85546875" style="430" customWidth="1"/>
    <col min="18" max="18" width="9.140625" style="431"/>
    <col min="19" max="23" width="9.140625" style="430"/>
    <col min="24" max="16384" width="9.140625" style="183"/>
  </cols>
  <sheetData>
    <row r="1" spans="1:23" s="472" customFormat="1" ht="18" customHeight="1">
      <c r="A1" s="626" t="s">
        <v>420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70"/>
      <c r="N1" s="471"/>
      <c r="O1" s="471"/>
      <c r="P1" s="471"/>
      <c r="R1" s="473"/>
    </row>
    <row r="2" spans="1:23" ht="5.0999999999999996" customHeight="1">
      <c r="A2" s="1625"/>
      <c r="B2" s="1625"/>
      <c r="C2" s="1625"/>
      <c r="D2" s="1625"/>
      <c r="E2" s="1625"/>
      <c r="F2" s="1625"/>
      <c r="G2" s="1625"/>
      <c r="H2" s="1625"/>
      <c r="I2" s="1625"/>
      <c r="J2" s="1625"/>
      <c r="K2" s="1625"/>
      <c r="L2" s="1625"/>
      <c r="M2" s="1625"/>
      <c r="N2" s="192"/>
      <c r="O2" s="192"/>
      <c r="P2" s="192"/>
    </row>
    <row r="3" spans="1:23" ht="15" customHeight="1">
      <c r="A3" s="1636">
        <v>2021</v>
      </c>
      <c r="B3" s="1636"/>
      <c r="C3" s="1636"/>
      <c r="D3" s="1636"/>
      <c r="E3" s="1636"/>
      <c r="F3" s="1636"/>
      <c r="G3" s="1636"/>
      <c r="H3" s="1636"/>
      <c r="I3" s="1636"/>
      <c r="J3" s="1636"/>
      <c r="K3" s="1636"/>
      <c r="L3" s="1636"/>
      <c r="M3" s="1636"/>
      <c r="N3" s="192"/>
      <c r="O3" s="192"/>
      <c r="P3" s="192"/>
    </row>
    <row r="4" spans="1:23" ht="15.75" customHeight="1">
      <c r="A4" s="805" t="str">
        <f>'6.1'!A6</f>
        <v>Období</v>
      </c>
      <c r="B4" s="1626" t="s">
        <v>229</v>
      </c>
      <c r="C4" s="1627"/>
      <c r="D4" s="1627"/>
      <c r="E4" s="1627"/>
      <c r="F4" s="1627"/>
      <c r="G4" s="1628"/>
      <c r="H4" s="1627" t="s">
        <v>230</v>
      </c>
      <c r="I4" s="1627"/>
      <c r="J4" s="1627"/>
      <c r="K4" s="1627"/>
      <c r="L4" s="1627"/>
      <c r="M4" s="1627"/>
      <c r="N4" s="192"/>
      <c r="O4" s="192"/>
      <c r="P4" s="192"/>
    </row>
    <row r="5" spans="1:23" ht="15" customHeight="1">
      <c r="B5" s="1634">
        <f>A3</f>
        <v>2021</v>
      </c>
      <c r="C5" s="1623"/>
      <c r="D5" s="1623"/>
      <c r="E5" s="1623">
        <f>B5-1</f>
        <v>2020</v>
      </c>
      <c r="F5" s="1623"/>
      <c r="G5" s="1635"/>
      <c r="H5" s="1623">
        <f>B5</f>
        <v>2021</v>
      </c>
      <c r="I5" s="1623"/>
      <c r="J5" s="1623"/>
      <c r="K5" s="1623">
        <f>E5</f>
        <v>2020</v>
      </c>
      <c r="L5" s="1623"/>
      <c r="M5" s="1623"/>
      <c r="N5" s="192"/>
      <c r="O5" s="193" t="s">
        <v>231</v>
      </c>
      <c r="P5" s="193" t="s">
        <v>232</v>
      </c>
      <c r="S5" s="432"/>
      <c r="T5" s="432"/>
    </row>
    <row r="6" spans="1:23" ht="20.25" customHeight="1">
      <c r="A6" s="805"/>
      <c r="B6" s="1629"/>
      <c r="C6" s="1630"/>
      <c r="D6" s="1184" t="s">
        <v>233</v>
      </c>
      <c r="E6" s="1631"/>
      <c r="F6" s="1632"/>
      <c r="G6" s="1191" t="s">
        <v>233</v>
      </c>
      <c r="H6" s="1633"/>
      <c r="I6" s="1633"/>
      <c r="J6" s="806" t="s">
        <v>233</v>
      </c>
      <c r="K6" s="1631"/>
      <c r="L6" s="1632"/>
      <c r="M6" s="806" t="s">
        <v>233</v>
      </c>
      <c r="N6" s="181">
        <v>44197</v>
      </c>
      <c r="O6" s="182">
        <v>33.867732230480478</v>
      </c>
      <c r="P6" s="35">
        <v>-1.8</v>
      </c>
      <c r="S6" s="433"/>
      <c r="T6" s="434"/>
      <c r="W6" s="433"/>
    </row>
    <row r="7" spans="1:23" ht="12.75" customHeight="1">
      <c r="B7" s="1185" t="s">
        <v>123</v>
      </c>
      <c r="C7" s="1184" t="s">
        <v>124</v>
      </c>
      <c r="D7" s="1184" t="s">
        <v>234</v>
      </c>
      <c r="E7" s="1185" t="s">
        <v>123</v>
      </c>
      <c r="F7" s="1184" t="s">
        <v>124</v>
      </c>
      <c r="G7" s="1191" t="s">
        <v>234</v>
      </c>
      <c r="H7" s="806" t="s">
        <v>123</v>
      </c>
      <c r="I7" s="806" t="s">
        <v>124</v>
      </c>
      <c r="J7" s="806" t="s">
        <v>234</v>
      </c>
      <c r="K7" s="1185" t="s">
        <v>123</v>
      </c>
      <c r="L7" s="1184" t="s">
        <v>124</v>
      </c>
      <c r="M7" s="806" t="s">
        <v>234</v>
      </c>
      <c r="N7" s="181">
        <v>44198</v>
      </c>
      <c r="O7" s="182">
        <v>35.792492422180537</v>
      </c>
      <c r="P7" s="35">
        <v>0</v>
      </c>
      <c r="S7" s="433"/>
      <c r="T7" s="434"/>
      <c r="W7" s="433"/>
    </row>
    <row r="8" spans="1:23" ht="12" customHeight="1">
      <c r="A8" s="807" t="str">
        <f>'6.1'!A9</f>
        <v>leden</v>
      </c>
      <c r="B8" s="1186">
        <v>49.722653080462138</v>
      </c>
      <c r="C8" s="808">
        <v>531.08870682396775</v>
      </c>
      <c r="D8" s="809">
        <v>-3.7</v>
      </c>
      <c r="E8" s="1186">
        <v>43.782719568461033</v>
      </c>
      <c r="F8" s="808">
        <v>466.90705644069641</v>
      </c>
      <c r="G8" s="1192">
        <v>-2.5</v>
      </c>
      <c r="H8" s="808">
        <v>33.867732230480485</v>
      </c>
      <c r="I8" s="808">
        <v>361.78208882396774</v>
      </c>
      <c r="J8" s="809">
        <v>-1.8</v>
      </c>
      <c r="K8" s="1186">
        <v>32.432158887505132</v>
      </c>
      <c r="L8" s="808">
        <v>345.90715147769981</v>
      </c>
      <c r="M8" s="809">
        <v>8.5</v>
      </c>
      <c r="N8" s="181">
        <v>44199</v>
      </c>
      <c r="O8" s="182">
        <v>34.2104009301624</v>
      </c>
      <c r="P8" s="35">
        <v>2.2000000000000002</v>
      </c>
      <c r="S8" s="433"/>
      <c r="T8" s="434"/>
      <c r="W8" s="433"/>
    </row>
    <row r="9" spans="1:23" ht="12" customHeight="1">
      <c r="A9" s="810" t="str">
        <f>'6.1'!A10</f>
        <v>únor</v>
      </c>
      <c r="B9" s="1187">
        <v>55.065441922179161</v>
      </c>
      <c r="C9" s="1188">
        <v>588.37675065014275</v>
      </c>
      <c r="D9" s="1189">
        <v>-8.6</v>
      </c>
      <c r="E9" s="1187">
        <v>40.802634844075207</v>
      </c>
      <c r="F9" s="1188">
        <v>435.21744688417243</v>
      </c>
      <c r="G9" s="1193">
        <v>0.3</v>
      </c>
      <c r="H9" s="811">
        <v>30.400809620152934</v>
      </c>
      <c r="I9" s="811">
        <v>324.87830465014287</v>
      </c>
      <c r="J9" s="812">
        <v>0</v>
      </c>
      <c r="K9" s="1187">
        <v>26.159291268740159</v>
      </c>
      <c r="L9" s="1188">
        <v>279.04467988417247</v>
      </c>
      <c r="M9" s="812">
        <v>9.8000000000000007</v>
      </c>
      <c r="N9" s="181">
        <v>44200</v>
      </c>
      <c r="O9" s="182">
        <v>39.241876148528519</v>
      </c>
      <c r="P9" s="35">
        <v>1.9</v>
      </c>
      <c r="S9" s="433"/>
      <c r="T9" s="434"/>
      <c r="W9" s="433"/>
    </row>
    <row r="10" spans="1:23" ht="12" customHeight="1">
      <c r="A10" s="810" t="str">
        <f>'6.1'!A11</f>
        <v>březen</v>
      </c>
      <c r="B10" s="1187">
        <v>42.397191034612071</v>
      </c>
      <c r="C10" s="1188">
        <v>452.34207150735483</v>
      </c>
      <c r="D10" s="1189">
        <v>-1.3</v>
      </c>
      <c r="E10" s="1187">
        <v>35.453473215375311</v>
      </c>
      <c r="F10" s="1188">
        <v>378.24563923879521</v>
      </c>
      <c r="G10" s="1193">
        <v>-1.3</v>
      </c>
      <c r="H10" s="811">
        <v>22.690358585634844</v>
      </c>
      <c r="I10" s="811">
        <v>242.19314812949904</v>
      </c>
      <c r="J10" s="812">
        <v>12.8</v>
      </c>
      <c r="K10" s="1187">
        <v>19.975167640131076</v>
      </c>
      <c r="L10" s="1188">
        <v>213.10816786077419</v>
      </c>
      <c r="M10" s="812">
        <v>7.9</v>
      </c>
      <c r="N10" s="181">
        <v>44201</v>
      </c>
      <c r="O10" s="182">
        <v>40.111190303621278</v>
      </c>
      <c r="P10" s="35">
        <v>0.8</v>
      </c>
      <c r="S10" s="433"/>
      <c r="T10" s="434"/>
      <c r="W10" s="433"/>
    </row>
    <row r="11" spans="1:23" ht="12" customHeight="1">
      <c r="A11" s="807" t="str">
        <f>'6.1'!A12</f>
        <v>duben</v>
      </c>
      <c r="B11" s="1186">
        <v>38.273835092326976</v>
      </c>
      <c r="C11" s="808">
        <v>408.56756006996665</v>
      </c>
      <c r="D11" s="809">
        <v>1</v>
      </c>
      <c r="E11" s="1186">
        <v>32.9347996968567</v>
      </c>
      <c r="F11" s="808">
        <v>351.63712635063331</v>
      </c>
      <c r="G11" s="1192">
        <v>0.1</v>
      </c>
      <c r="H11" s="808">
        <v>20.806313349247606</v>
      </c>
      <c r="I11" s="808">
        <v>222.09518106996666</v>
      </c>
      <c r="J11" s="809">
        <v>13.1</v>
      </c>
      <c r="K11" s="1186">
        <v>12.682165046787791</v>
      </c>
      <c r="L11" s="808">
        <v>135.43872435063332</v>
      </c>
      <c r="M11" s="809">
        <v>12.8</v>
      </c>
      <c r="N11" s="181">
        <v>44202</v>
      </c>
      <c r="O11" s="182">
        <v>42.379740727515895</v>
      </c>
      <c r="P11" s="35">
        <v>-0.2</v>
      </c>
      <c r="S11" s="433"/>
      <c r="T11" s="434"/>
      <c r="W11" s="433"/>
    </row>
    <row r="12" spans="1:23" ht="12" customHeight="1">
      <c r="A12" s="810" t="str">
        <f>'6.1'!A13</f>
        <v>květen</v>
      </c>
      <c r="B12" s="1187">
        <v>27.655073905846429</v>
      </c>
      <c r="C12" s="1188">
        <v>295.25164220793545</v>
      </c>
      <c r="D12" s="1189">
        <v>7.7</v>
      </c>
      <c r="E12" s="1187">
        <v>21.439039175947958</v>
      </c>
      <c r="F12" s="1188">
        <v>228.95232173016129</v>
      </c>
      <c r="G12" s="1193">
        <v>5.0999999999999996</v>
      </c>
      <c r="H12" s="811">
        <v>13.924148491874421</v>
      </c>
      <c r="I12" s="811">
        <v>148.67973520793547</v>
      </c>
      <c r="J12" s="812">
        <v>21</v>
      </c>
      <c r="K12" s="1187">
        <v>10.353565089058952</v>
      </c>
      <c r="L12" s="1188">
        <v>110.62071973016128</v>
      </c>
      <c r="M12" s="812">
        <v>16</v>
      </c>
      <c r="N12" s="181">
        <v>44203</v>
      </c>
      <c r="O12" s="182">
        <v>43.504356324717484</v>
      </c>
      <c r="P12" s="35">
        <v>-0.9</v>
      </c>
      <c r="S12" s="433"/>
      <c r="T12" s="434"/>
      <c r="W12" s="433"/>
    </row>
    <row r="13" spans="1:23" ht="12" customHeight="1">
      <c r="A13" s="813" t="str">
        <f>'6.1'!A14</f>
        <v>červen</v>
      </c>
      <c r="B13" s="1190">
        <v>17.062632156671025</v>
      </c>
      <c r="C13" s="814">
        <v>182.29708611939998</v>
      </c>
      <c r="D13" s="815">
        <v>14.1</v>
      </c>
      <c r="E13" s="1190">
        <v>16.178515916953959</v>
      </c>
      <c r="F13" s="814">
        <v>173.28902829700002</v>
      </c>
      <c r="G13" s="1194">
        <v>14</v>
      </c>
      <c r="H13" s="814">
        <v>10.003978115301736</v>
      </c>
      <c r="I13" s="814">
        <v>106.8910471194</v>
      </c>
      <c r="J13" s="815">
        <v>18</v>
      </c>
      <c r="K13" s="1190">
        <v>9.0292256952225891</v>
      </c>
      <c r="L13" s="814">
        <v>96.730747296999994</v>
      </c>
      <c r="M13" s="815">
        <v>21.3</v>
      </c>
      <c r="N13" s="181">
        <v>44204</v>
      </c>
      <c r="O13" s="182">
        <v>41.763774985688286</v>
      </c>
      <c r="P13" s="35">
        <v>-1</v>
      </c>
      <c r="S13" s="433"/>
      <c r="T13" s="434"/>
      <c r="W13" s="433"/>
    </row>
    <row r="14" spans="1:23" ht="12" customHeight="1">
      <c r="A14" s="810" t="str">
        <f>'6.1'!A15</f>
        <v>červenec</v>
      </c>
      <c r="B14" s="1187">
        <v>15.030259164954767</v>
      </c>
      <c r="C14" s="1188">
        <v>160.49159020693548</v>
      </c>
      <c r="D14" s="1189">
        <v>20.2</v>
      </c>
      <c r="E14" s="1187">
        <v>15.07466750678574</v>
      </c>
      <c r="F14" s="1188">
        <v>161.32399010219356</v>
      </c>
      <c r="G14" s="1193">
        <v>14.4</v>
      </c>
      <c r="H14" s="811">
        <v>9.1882917687932117</v>
      </c>
      <c r="I14" s="811">
        <v>98.211240756333112</v>
      </c>
      <c r="J14" s="812">
        <v>19.8</v>
      </c>
      <c r="K14" s="1187">
        <v>8.6922619126193883</v>
      </c>
      <c r="L14" s="1188">
        <v>93.069827102193557</v>
      </c>
      <c r="M14" s="812">
        <v>21.3</v>
      </c>
      <c r="N14" s="181">
        <v>44205</v>
      </c>
      <c r="O14" s="182">
        <v>38.470137257837393</v>
      </c>
      <c r="P14" s="35">
        <v>-1.8</v>
      </c>
      <c r="S14" s="433"/>
      <c r="T14" s="434"/>
      <c r="W14" s="433"/>
    </row>
    <row r="15" spans="1:23" ht="12" customHeight="1">
      <c r="A15" s="810" t="str">
        <f>'6.1'!A16</f>
        <v>srpen</v>
      </c>
      <c r="B15" s="1187">
        <v>15.183027788945203</v>
      </c>
      <c r="C15" s="1188">
        <v>161.90304323334979</v>
      </c>
      <c r="D15" s="1189">
        <v>13.7</v>
      </c>
      <c r="E15" s="1187">
        <v>15.061868201830451</v>
      </c>
      <c r="F15" s="1188">
        <v>161.60500594632256</v>
      </c>
      <c r="G15" s="1193">
        <v>17.5</v>
      </c>
      <c r="H15" s="811">
        <v>9.2710357652035533</v>
      </c>
      <c r="I15" s="811">
        <v>98.822716246677416</v>
      </c>
      <c r="J15" s="812">
        <v>22</v>
      </c>
      <c r="K15" s="1187">
        <v>9.3085948879308251</v>
      </c>
      <c r="L15" s="1188">
        <v>99.81601194632259</v>
      </c>
      <c r="M15" s="812">
        <v>20.3</v>
      </c>
      <c r="N15" s="181">
        <v>44206</v>
      </c>
      <c r="O15" s="182">
        <v>38.176782392256946</v>
      </c>
      <c r="P15" s="35">
        <v>-2.8</v>
      </c>
      <c r="S15" s="433"/>
      <c r="T15" s="434"/>
      <c r="W15" s="433"/>
    </row>
    <row r="16" spans="1:23" ht="12" customHeight="1">
      <c r="A16" s="810" t="str">
        <f>'6.1'!A17</f>
        <v>září</v>
      </c>
      <c r="B16" s="1187">
        <v>19.401016375010219</v>
      </c>
      <c r="C16" s="1188">
        <v>206.78629108236666</v>
      </c>
      <c r="D16" s="1189">
        <v>9.9</v>
      </c>
      <c r="E16" s="1187">
        <v>22.776439369566955</v>
      </c>
      <c r="F16" s="1188">
        <v>244.29470123234665</v>
      </c>
      <c r="G16" s="1193">
        <v>10.4</v>
      </c>
      <c r="H16" s="811">
        <v>10.299371937126281</v>
      </c>
      <c r="I16" s="811">
        <v>109.81044808236668</v>
      </c>
      <c r="J16" s="812">
        <v>16.7</v>
      </c>
      <c r="K16" s="1187">
        <v>10.290826239385819</v>
      </c>
      <c r="L16" s="1188">
        <v>110.40433823234667</v>
      </c>
      <c r="M16" s="812">
        <v>18.5</v>
      </c>
      <c r="N16" s="692">
        <v>44207</v>
      </c>
      <c r="O16" s="693">
        <v>45.556318192140388</v>
      </c>
      <c r="P16" s="694">
        <v>-4.4000000000000004</v>
      </c>
      <c r="Q16" s="1624"/>
      <c r="R16" s="695"/>
      <c r="S16" s="433"/>
      <c r="T16" s="434"/>
      <c r="W16" s="433"/>
    </row>
    <row r="17" spans="1:23" ht="12" customHeight="1">
      <c r="A17" s="807" t="str">
        <f>'6.1'!A18</f>
        <v>říjen</v>
      </c>
      <c r="B17" s="1186">
        <v>29.233129831784442</v>
      </c>
      <c r="C17" s="808">
        <v>312.65246912238712</v>
      </c>
      <c r="D17" s="809">
        <v>4.2</v>
      </c>
      <c r="E17" s="1186">
        <v>29.557108860021408</v>
      </c>
      <c r="F17" s="808">
        <v>316.05606474938708</v>
      </c>
      <c r="G17" s="1192">
        <v>6.1</v>
      </c>
      <c r="H17" s="808">
        <v>14.908651576430284</v>
      </c>
      <c r="I17" s="808">
        <v>159.47545212238708</v>
      </c>
      <c r="J17" s="809">
        <v>12.8</v>
      </c>
      <c r="K17" s="1186">
        <v>14.531356353143368</v>
      </c>
      <c r="L17" s="808">
        <v>155.41076274938712</v>
      </c>
      <c r="M17" s="809">
        <v>16.7</v>
      </c>
      <c r="N17" s="692">
        <v>44208</v>
      </c>
      <c r="O17" s="693">
        <v>45.792294200687664</v>
      </c>
      <c r="P17" s="694">
        <v>-1.6</v>
      </c>
      <c r="Q17" s="1624"/>
      <c r="R17" s="695"/>
      <c r="S17" s="433"/>
      <c r="T17" s="434"/>
      <c r="W17" s="433"/>
    </row>
    <row r="18" spans="1:23" ht="12" customHeight="1">
      <c r="A18" s="810" t="str">
        <f>'6.1'!A19</f>
        <v>listopad</v>
      </c>
      <c r="B18" s="1187">
        <v>40.802580146211731</v>
      </c>
      <c r="C18" s="1188">
        <v>435.77677182339409</v>
      </c>
      <c r="D18" s="1189">
        <v>1.1000000000000001</v>
      </c>
      <c r="E18" s="1187">
        <v>43.840739588595696</v>
      </c>
      <c r="F18" s="1188">
        <v>468.41731783613335</v>
      </c>
      <c r="G18" s="1193">
        <v>-0.9</v>
      </c>
      <c r="H18" s="811">
        <v>25.345902229203912</v>
      </c>
      <c r="I18" s="811">
        <v>270.64908191609999</v>
      </c>
      <c r="J18" s="812">
        <v>7.3</v>
      </c>
      <c r="K18" s="1187">
        <v>22.69302494372533</v>
      </c>
      <c r="L18" s="1188">
        <v>242.50392583613333</v>
      </c>
      <c r="M18" s="812">
        <v>9.4</v>
      </c>
      <c r="N18" s="692">
        <v>44209</v>
      </c>
      <c r="O18" s="693">
        <v>44.566184732146709</v>
      </c>
      <c r="P18" s="694">
        <v>-0.6</v>
      </c>
      <c r="Q18" s="1624"/>
      <c r="R18" s="695"/>
      <c r="S18" s="433"/>
      <c r="T18" s="434"/>
      <c r="W18" s="433"/>
    </row>
    <row r="19" spans="1:23" ht="12" customHeight="1">
      <c r="A19" s="813" t="str">
        <f>'6.1'!A20</f>
        <v>prosinec</v>
      </c>
      <c r="B19" s="1190">
        <v>42.775799426258601</v>
      </c>
      <c r="C19" s="814">
        <v>456.79101623822578</v>
      </c>
      <c r="D19" s="815">
        <v>-1.5</v>
      </c>
      <c r="E19" s="1190">
        <v>47.306818891744392</v>
      </c>
      <c r="F19" s="814">
        <v>505.62823346823734</v>
      </c>
      <c r="G19" s="1194">
        <v>-3.1</v>
      </c>
      <c r="H19" s="814">
        <v>25.415631608618163</v>
      </c>
      <c r="I19" s="814">
        <v>271.54340658949911</v>
      </c>
      <c r="J19" s="815">
        <v>9.1999999999999993</v>
      </c>
      <c r="K19" s="1190">
        <v>26.303389838259886</v>
      </c>
      <c r="L19" s="814">
        <v>281.18670846823738</v>
      </c>
      <c r="M19" s="815">
        <v>5.4</v>
      </c>
      <c r="N19" s="692">
        <v>44210</v>
      </c>
      <c r="O19" s="693">
        <v>46.368268049234025</v>
      </c>
      <c r="P19" s="694">
        <v>-1.7</v>
      </c>
      <c r="Q19" s="1624"/>
      <c r="R19" s="695"/>
      <c r="S19" s="433"/>
      <c r="T19" s="434"/>
      <c r="W19" s="433"/>
    </row>
    <row r="20" spans="1:23" ht="12" customHeight="1">
      <c r="A20" s="785" t="s">
        <v>211</v>
      </c>
      <c r="B20" s="1190">
        <v>55.065441922179161</v>
      </c>
      <c r="C20" s="814">
        <v>588.37675065014275</v>
      </c>
      <c r="D20" s="815">
        <v>-8.6</v>
      </c>
      <c r="E20" s="1190">
        <v>47.306818891744392</v>
      </c>
      <c r="F20" s="814">
        <v>505.62823346823734</v>
      </c>
      <c r="G20" s="1194">
        <v>-3.1</v>
      </c>
      <c r="H20" s="814">
        <v>9.1882917687932117</v>
      </c>
      <c r="I20" s="814">
        <v>98.211240756333112</v>
      </c>
      <c r="J20" s="815">
        <v>19.8</v>
      </c>
      <c r="K20" s="1190">
        <v>8.6922619126193883</v>
      </c>
      <c r="L20" s="814">
        <v>93.069827102193557</v>
      </c>
      <c r="M20" s="815">
        <v>21.3</v>
      </c>
      <c r="N20" s="692">
        <v>44211</v>
      </c>
      <c r="O20" s="693">
        <v>46.071285964334599</v>
      </c>
      <c r="P20" s="694">
        <v>-2.8</v>
      </c>
      <c r="Q20" s="1624"/>
      <c r="R20" s="695"/>
      <c r="S20" s="433"/>
      <c r="T20" s="434"/>
      <c r="W20" s="433"/>
    </row>
    <row r="21" spans="1:23" ht="12" customHeight="1">
      <c r="A21" s="186"/>
      <c r="B21" s="187"/>
      <c r="C21" s="187"/>
      <c r="D21" s="187"/>
      <c r="E21" s="187"/>
      <c r="F21" s="187"/>
      <c r="G21" s="188"/>
      <c r="H21" s="187"/>
      <c r="I21" s="187"/>
      <c r="J21" s="188"/>
      <c r="K21" s="187"/>
      <c r="L21" s="187"/>
      <c r="M21" s="188"/>
      <c r="N21" s="692">
        <v>44212</v>
      </c>
      <c r="O21" s="693">
        <v>44.037317349951117</v>
      </c>
      <c r="P21" s="694">
        <v>-5.5</v>
      </c>
      <c r="Q21" s="696"/>
      <c r="R21" s="695"/>
      <c r="S21" s="433"/>
      <c r="T21" s="434"/>
      <c r="W21" s="433"/>
    </row>
    <row r="22" spans="1:23" ht="12" customHeight="1">
      <c r="A22" s="186"/>
      <c r="B22" s="187"/>
      <c r="C22" s="187"/>
      <c r="D22" s="188"/>
      <c r="E22" s="187"/>
      <c r="F22" s="187"/>
      <c r="G22" s="188"/>
      <c r="H22" s="187"/>
      <c r="I22" s="187"/>
      <c r="J22" s="188"/>
      <c r="K22" s="187"/>
      <c r="L22" s="187"/>
      <c r="M22" s="188"/>
      <c r="N22" s="692">
        <v>44213</v>
      </c>
      <c r="O22" s="693">
        <v>46.186177666308353</v>
      </c>
      <c r="P22" s="694">
        <v>-6.8</v>
      </c>
      <c r="Q22" s="696"/>
      <c r="R22" s="695"/>
      <c r="S22" s="433"/>
      <c r="T22" s="434"/>
      <c r="W22" s="433"/>
    </row>
    <row r="23" spans="1:23" ht="12" customHeight="1"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692">
        <v>44214</v>
      </c>
      <c r="O23" s="693">
        <v>49.722653080462131</v>
      </c>
      <c r="P23" s="694">
        <v>-3.7</v>
      </c>
      <c r="Q23" s="697"/>
      <c r="R23" s="695"/>
      <c r="S23" s="433"/>
      <c r="T23" s="434"/>
      <c r="W23" s="433"/>
    </row>
    <row r="24" spans="1:23" ht="12" customHeight="1">
      <c r="B24" s="183"/>
      <c r="C24" s="183"/>
      <c r="D24" s="183"/>
      <c r="E24" s="183"/>
      <c r="F24" s="183"/>
      <c r="G24" s="183"/>
      <c r="H24" s="183"/>
      <c r="I24" s="183"/>
      <c r="J24" s="183">
        <f>B5</f>
        <v>2021</v>
      </c>
      <c r="K24" s="183">
        <f>E5</f>
        <v>2020</v>
      </c>
      <c r="M24" s="183"/>
      <c r="N24" s="692">
        <v>44215</v>
      </c>
      <c r="O24" s="693">
        <v>44.636239526500766</v>
      </c>
      <c r="P24" s="694">
        <v>0.5</v>
      </c>
      <c r="Q24" s="697"/>
      <c r="R24" s="695"/>
      <c r="S24" s="433"/>
      <c r="T24" s="434"/>
      <c r="W24" s="433"/>
    </row>
    <row r="25" spans="1:23" ht="12" customHeight="1">
      <c r="B25" s="183"/>
      <c r="C25" s="183"/>
      <c r="D25" s="183"/>
      <c r="E25" s="183"/>
      <c r="F25" s="183"/>
      <c r="G25" s="183"/>
      <c r="H25" s="183"/>
      <c r="I25" s="183" t="str">
        <f t="shared" ref="I25:I36" si="0">A8</f>
        <v>leden</v>
      </c>
      <c r="J25" s="184">
        <f t="shared" ref="J25:J36" si="1">B8</f>
        <v>49.722653080462138</v>
      </c>
      <c r="K25" s="184">
        <f>E8</f>
        <v>43.782719568461033</v>
      </c>
      <c r="L25" s="184"/>
      <c r="M25" s="183"/>
      <c r="N25" s="692">
        <v>44216</v>
      </c>
      <c r="O25" s="693">
        <v>40.58347858430718</v>
      </c>
      <c r="P25" s="694">
        <v>2</v>
      </c>
      <c r="Q25" s="697"/>
      <c r="R25" s="695"/>
      <c r="S25" s="433"/>
      <c r="T25" s="434"/>
      <c r="W25" s="433"/>
    </row>
    <row r="26" spans="1:23" ht="12" customHeight="1">
      <c r="B26" s="183"/>
      <c r="C26" s="183"/>
      <c r="D26" s="183"/>
      <c r="E26" s="183"/>
      <c r="F26" s="183"/>
      <c r="G26" s="183"/>
      <c r="H26" s="183"/>
      <c r="I26" s="183" t="str">
        <f t="shared" si="0"/>
        <v>únor</v>
      </c>
      <c r="J26" s="184">
        <f t="shared" si="1"/>
        <v>55.065441922179161</v>
      </c>
      <c r="K26" s="184">
        <f t="shared" ref="K26:K35" si="2">E9</f>
        <v>40.802634844075207</v>
      </c>
      <c r="L26" s="184"/>
      <c r="M26" s="183"/>
      <c r="N26" s="692">
        <v>44217</v>
      </c>
      <c r="O26" s="693">
        <v>39.263443792003791</v>
      </c>
      <c r="P26" s="694">
        <v>2.4</v>
      </c>
      <c r="Q26" s="697"/>
      <c r="R26" s="695"/>
      <c r="S26" s="433"/>
      <c r="T26" s="434"/>
      <c r="W26" s="433"/>
    </row>
    <row r="27" spans="1:23" ht="12" customHeight="1">
      <c r="B27" s="183"/>
      <c r="C27" s="183"/>
      <c r="D27" s="183"/>
      <c r="E27" s="183"/>
      <c r="F27" s="183"/>
      <c r="G27" s="183"/>
      <c r="H27" s="183"/>
      <c r="I27" s="183" t="str">
        <f t="shared" si="0"/>
        <v>březen</v>
      </c>
      <c r="J27" s="184">
        <f t="shared" si="1"/>
        <v>42.397191034612071</v>
      </c>
      <c r="K27" s="184">
        <f t="shared" si="2"/>
        <v>35.453473215375311</v>
      </c>
      <c r="L27" s="184"/>
      <c r="M27" s="183"/>
      <c r="N27" s="692">
        <v>44218</v>
      </c>
      <c r="O27" s="693">
        <v>35.40416879605975</v>
      </c>
      <c r="P27" s="694">
        <v>4.7</v>
      </c>
      <c r="Q27" s="697"/>
      <c r="R27" s="695"/>
      <c r="S27" s="433"/>
      <c r="T27" s="434"/>
      <c r="W27" s="433"/>
    </row>
    <row r="28" spans="1:23" ht="12" customHeight="1">
      <c r="B28" s="183"/>
      <c r="C28" s="183"/>
      <c r="D28" s="183"/>
      <c r="E28" s="183"/>
      <c r="F28" s="183"/>
      <c r="G28" s="183"/>
      <c r="H28" s="183"/>
      <c r="I28" s="183" t="str">
        <f t="shared" si="0"/>
        <v>duben</v>
      </c>
      <c r="J28" s="184">
        <f t="shared" si="1"/>
        <v>38.273835092326976</v>
      </c>
      <c r="K28" s="184">
        <f t="shared" si="2"/>
        <v>32.9347996968567</v>
      </c>
      <c r="L28" s="184"/>
      <c r="M28" s="183"/>
      <c r="N28" s="692">
        <v>44219</v>
      </c>
      <c r="O28" s="693">
        <v>33.997977170887921</v>
      </c>
      <c r="P28" s="694">
        <v>2.1</v>
      </c>
      <c r="Q28" s="697"/>
      <c r="R28" s="695"/>
      <c r="S28" s="433"/>
      <c r="T28" s="434"/>
      <c r="W28" s="433"/>
    </row>
    <row r="29" spans="1:23" ht="12" customHeight="1">
      <c r="B29" s="183"/>
      <c r="C29" s="183"/>
      <c r="D29" s="183"/>
      <c r="E29" s="183"/>
      <c r="F29" s="183"/>
      <c r="G29" s="183"/>
      <c r="H29" s="183"/>
      <c r="I29" s="183" t="str">
        <f t="shared" si="0"/>
        <v>květen</v>
      </c>
      <c r="J29" s="184">
        <f t="shared" si="1"/>
        <v>27.655073905846429</v>
      </c>
      <c r="K29" s="184">
        <f t="shared" si="2"/>
        <v>21.439039175947958</v>
      </c>
      <c r="L29" s="184"/>
      <c r="M29" s="183"/>
      <c r="N29" s="692">
        <v>44220</v>
      </c>
      <c r="O29" s="693">
        <v>34.937098973432569</v>
      </c>
      <c r="P29" s="694">
        <v>-0.1</v>
      </c>
      <c r="Q29" s="697"/>
      <c r="R29" s="695"/>
      <c r="S29" s="433"/>
      <c r="T29" s="434"/>
      <c r="W29" s="433"/>
    </row>
    <row r="30" spans="1:23" ht="12" customHeight="1">
      <c r="B30" s="183"/>
      <c r="C30" s="183"/>
      <c r="D30" s="183"/>
      <c r="E30" s="183"/>
      <c r="F30" s="183"/>
      <c r="G30" s="183"/>
      <c r="H30" s="183"/>
      <c r="I30" s="183" t="str">
        <f t="shared" si="0"/>
        <v>červen</v>
      </c>
      <c r="J30" s="184">
        <f t="shared" si="1"/>
        <v>17.062632156671025</v>
      </c>
      <c r="K30" s="184">
        <f t="shared" si="2"/>
        <v>16.178515916953959</v>
      </c>
      <c r="L30" s="184"/>
      <c r="M30" s="183"/>
      <c r="N30" s="692">
        <v>44221</v>
      </c>
      <c r="O30" s="693">
        <v>41.421956512369732</v>
      </c>
      <c r="P30" s="694">
        <v>-1.1000000000000001</v>
      </c>
      <c r="Q30" s="697"/>
      <c r="R30" s="695"/>
      <c r="S30" s="433"/>
      <c r="T30" s="434"/>
      <c r="W30" s="433"/>
    </row>
    <row r="31" spans="1:23" ht="12" customHeight="1">
      <c r="B31" s="183"/>
      <c r="C31" s="183"/>
      <c r="D31" s="183"/>
      <c r="E31" s="183"/>
      <c r="F31" s="183"/>
      <c r="G31" s="183"/>
      <c r="H31" s="183"/>
      <c r="I31" s="183" t="str">
        <f t="shared" si="0"/>
        <v>červenec</v>
      </c>
      <c r="J31" s="184">
        <f t="shared" si="1"/>
        <v>15.030259164954767</v>
      </c>
      <c r="K31" s="184">
        <f t="shared" si="2"/>
        <v>15.07466750678574</v>
      </c>
      <c r="L31" s="184"/>
      <c r="M31" s="183"/>
      <c r="N31" s="692">
        <v>44222</v>
      </c>
      <c r="O31" s="693">
        <v>42.882189618536465</v>
      </c>
      <c r="P31" s="694">
        <v>-1.6</v>
      </c>
      <c r="Q31" s="697"/>
      <c r="R31" s="695"/>
      <c r="S31" s="433"/>
      <c r="T31" s="434"/>
      <c r="W31" s="433"/>
    </row>
    <row r="32" spans="1:23" ht="12" customHeight="1">
      <c r="B32" s="183"/>
      <c r="C32" s="183"/>
      <c r="D32" s="183"/>
      <c r="E32" s="183"/>
      <c r="F32" s="183"/>
      <c r="G32" s="183"/>
      <c r="H32" s="183"/>
      <c r="I32" s="183" t="str">
        <f t="shared" si="0"/>
        <v>srpen</v>
      </c>
      <c r="J32" s="184">
        <f t="shared" si="1"/>
        <v>15.183027788945203</v>
      </c>
      <c r="K32" s="184">
        <f t="shared" si="2"/>
        <v>15.061868201830451</v>
      </c>
      <c r="L32" s="184"/>
      <c r="M32" s="183"/>
      <c r="N32" s="692">
        <v>44223</v>
      </c>
      <c r="O32" s="693">
        <v>43.230190837064974</v>
      </c>
      <c r="P32" s="694">
        <v>-1.9</v>
      </c>
      <c r="Q32" s="697"/>
      <c r="R32" s="695"/>
      <c r="S32" s="433"/>
      <c r="T32" s="434"/>
      <c r="W32" s="433"/>
    </row>
    <row r="33" spans="2:23" ht="12" customHeight="1">
      <c r="B33" s="183"/>
      <c r="C33" s="183"/>
      <c r="D33" s="183"/>
      <c r="E33" s="183"/>
      <c r="F33" s="183"/>
      <c r="G33" s="183"/>
      <c r="H33" s="183"/>
      <c r="I33" s="183" t="str">
        <f t="shared" si="0"/>
        <v>září</v>
      </c>
      <c r="J33" s="184">
        <f t="shared" si="1"/>
        <v>19.401016375010219</v>
      </c>
      <c r="K33" s="184">
        <f t="shared" si="2"/>
        <v>22.776439369566955</v>
      </c>
      <c r="L33" s="184"/>
      <c r="M33" s="183"/>
      <c r="N33" s="692">
        <v>44224</v>
      </c>
      <c r="O33" s="693">
        <v>42.705251995597898</v>
      </c>
      <c r="P33" s="694">
        <v>0.1</v>
      </c>
      <c r="Q33" s="697"/>
      <c r="R33" s="695"/>
      <c r="S33" s="433"/>
      <c r="T33" s="434"/>
      <c r="W33" s="433"/>
    </row>
    <row r="34" spans="2:23" ht="12" customHeight="1">
      <c r="B34" s="183"/>
      <c r="C34" s="183"/>
      <c r="D34" s="183"/>
      <c r="E34" s="183"/>
      <c r="F34" s="183"/>
      <c r="G34" s="183"/>
      <c r="H34" s="183"/>
      <c r="I34" s="183" t="str">
        <f t="shared" si="0"/>
        <v>říjen</v>
      </c>
      <c r="J34" s="184">
        <f t="shared" si="1"/>
        <v>29.233129831784442</v>
      </c>
      <c r="K34" s="184">
        <f t="shared" si="2"/>
        <v>29.557108860021408</v>
      </c>
      <c r="L34" s="184"/>
      <c r="M34" s="183"/>
      <c r="N34" s="692">
        <v>44225</v>
      </c>
      <c r="O34" s="693">
        <v>40.153236869026379</v>
      </c>
      <c r="P34" s="694">
        <v>1.6</v>
      </c>
      <c r="Q34" s="697"/>
      <c r="R34" s="695"/>
      <c r="S34" s="433"/>
      <c r="T34" s="434"/>
      <c r="W34" s="433"/>
    </row>
    <row r="35" spans="2:23" ht="12" customHeight="1">
      <c r="B35" s="183"/>
      <c r="C35" s="183"/>
      <c r="D35" s="183"/>
      <c r="E35" s="183"/>
      <c r="F35" s="183"/>
      <c r="G35" s="183"/>
      <c r="H35" s="183"/>
      <c r="I35" s="183" t="str">
        <f t="shared" si="0"/>
        <v>listopad</v>
      </c>
      <c r="J35" s="184">
        <f t="shared" si="1"/>
        <v>40.802580146211731</v>
      </c>
      <c r="K35" s="184">
        <f t="shared" si="2"/>
        <v>43.840739588595696</v>
      </c>
      <c r="L35" s="184"/>
      <c r="M35" s="183"/>
      <c r="N35" s="692">
        <v>44226</v>
      </c>
      <c r="O35" s="693">
        <v>38.225886803092124</v>
      </c>
      <c r="P35" s="694">
        <v>-0.9</v>
      </c>
      <c r="Q35" s="697"/>
      <c r="R35" s="695"/>
      <c r="S35" s="433"/>
      <c r="T35" s="434"/>
      <c r="W35" s="433"/>
    </row>
    <row r="36" spans="2:23" ht="12" customHeight="1">
      <c r="B36" s="183"/>
      <c r="C36" s="183"/>
      <c r="D36" s="183"/>
      <c r="E36" s="183"/>
      <c r="F36" s="183"/>
      <c r="G36" s="183"/>
      <c r="H36" s="183"/>
      <c r="I36" s="183" t="str">
        <f t="shared" si="0"/>
        <v>prosinec</v>
      </c>
      <c r="J36" s="184">
        <f t="shared" si="1"/>
        <v>42.775799426258601</v>
      </c>
      <c r="K36" s="184">
        <f>E19</f>
        <v>47.306818891744392</v>
      </c>
      <c r="L36" s="184"/>
      <c r="M36" s="183"/>
      <c r="N36" s="692">
        <v>44227</v>
      </c>
      <c r="O36" s="693">
        <v>39.848979302145665</v>
      </c>
      <c r="P36" s="694">
        <v>-5.4</v>
      </c>
      <c r="Q36" s="697"/>
      <c r="R36" s="695"/>
      <c r="S36" s="433"/>
      <c r="T36" s="434"/>
      <c r="W36" s="433"/>
    </row>
    <row r="37" spans="2:23" ht="12" customHeight="1">
      <c r="B37" s="183"/>
      <c r="C37" s="183"/>
      <c r="D37" s="183"/>
      <c r="E37" s="183"/>
      <c r="F37" s="183"/>
      <c r="G37" s="183"/>
      <c r="H37" s="183"/>
      <c r="I37" s="183"/>
      <c r="J37" s="184"/>
      <c r="K37" s="184"/>
      <c r="L37" s="183"/>
      <c r="M37" s="183"/>
      <c r="N37" s="692">
        <v>44228</v>
      </c>
      <c r="O37" s="693">
        <v>45.154876237198415</v>
      </c>
      <c r="P37" s="694">
        <v>-3.2</v>
      </c>
      <c r="Q37" s="697"/>
      <c r="R37" s="695"/>
      <c r="S37" s="433"/>
      <c r="T37" s="434"/>
      <c r="W37" s="433"/>
    </row>
    <row r="38" spans="2:23" ht="12" customHeight="1"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692">
        <v>44229</v>
      </c>
      <c r="O38" s="693">
        <v>41.801982892922958</v>
      </c>
      <c r="P38" s="694">
        <v>2.1</v>
      </c>
      <c r="Q38" s="697"/>
      <c r="R38" s="695"/>
      <c r="S38" s="433"/>
      <c r="T38" s="434"/>
      <c r="W38" s="433"/>
    </row>
    <row r="39" spans="2:23" ht="12" customHeight="1"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692">
        <v>44230</v>
      </c>
      <c r="O39" s="693">
        <v>38.182258070083677</v>
      </c>
      <c r="P39" s="694">
        <v>5</v>
      </c>
      <c r="Q39" s="697"/>
      <c r="R39" s="695"/>
      <c r="S39" s="433"/>
      <c r="T39" s="434"/>
      <c r="W39" s="433"/>
    </row>
    <row r="40" spans="2:23" ht="12" customHeight="1"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692">
        <v>44231</v>
      </c>
      <c r="O40" s="693">
        <v>37.677469070122811</v>
      </c>
      <c r="P40" s="694">
        <v>4</v>
      </c>
      <c r="Q40" s="697"/>
      <c r="R40" s="695"/>
      <c r="S40" s="433"/>
      <c r="T40" s="434"/>
      <c r="W40" s="433"/>
    </row>
    <row r="41" spans="2:23" ht="12" customHeight="1"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692">
        <v>44232</v>
      </c>
      <c r="O41" s="693">
        <v>37.995747799674881</v>
      </c>
      <c r="P41" s="694">
        <v>1.8</v>
      </c>
      <c r="Q41" s="697"/>
      <c r="R41" s="695"/>
      <c r="S41" s="433"/>
      <c r="T41" s="434"/>
      <c r="W41" s="433"/>
    </row>
    <row r="42" spans="2:23" ht="12" customHeight="1">
      <c r="N42" s="692">
        <v>44233</v>
      </c>
      <c r="O42" s="693">
        <v>35.992879002493495</v>
      </c>
      <c r="P42" s="694">
        <v>-0.7</v>
      </c>
      <c r="Q42" s="697"/>
      <c r="R42" s="695"/>
      <c r="S42" s="433"/>
      <c r="T42" s="434"/>
      <c r="W42" s="433"/>
    </row>
    <row r="43" spans="2:23" ht="12" customHeight="1">
      <c r="N43" s="692">
        <v>44234</v>
      </c>
      <c r="O43" s="693">
        <v>41.376581806142362</v>
      </c>
      <c r="P43" s="694">
        <v>-4.5999999999999996</v>
      </c>
      <c r="Q43" s="697"/>
      <c r="R43" s="695"/>
      <c r="S43" s="433"/>
      <c r="T43" s="434"/>
      <c r="W43" s="433"/>
    </row>
    <row r="44" spans="2:23" ht="12" customHeight="1">
      <c r="N44" s="692">
        <v>44235</v>
      </c>
      <c r="O44" s="693">
        <v>49.064711222508762</v>
      </c>
      <c r="P44" s="694">
        <v>-6.5</v>
      </c>
      <c r="Q44" s="697"/>
      <c r="R44" s="695"/>
      <c r="S44" s="433"/>
      <c r="T44" s="434"/>
      <c r="W44" s="433"/>
    </row>
    <row r="45" spans="2:23">
      <c r="N45" s="692">
        <v>44236</v>
      </c>
      <c r="O45" s="693">
        <v>49.816448921352418</v>
      </c>
      <c r="P45" s="694">
        <v>-5.9</v>
      </c>
      <c r="Q45" s="697"/>
      <c r="R45" s="695"/>
      <c r="S45" s="433"/>
      <c r="T45" s="434"/>
      <c r="W45" s="433"/>
    </row>
    <row r="46" spans="2:23">
      <c r="B46" s="189"/>
      <c r="D46" s="190"/>
      <c r="E46" s="190"/>
      <c r="F46" s="190"/>
      <c r="G46" s="190"/>
      <c r="H46" s="190"/>
      <c r="I46" s="190"/>
      <c r="N46" s="692">
        <v>44237</v>
      </c>
      <c r="O46" s="693">
        <v>53.705182486797867</v>
      </c>
      <c r="P46" s="694">
        <v>-8.3000000000000007</v>
      </c>
      <c r="Q46" s="697"/>
      <c r="R46" s="695"/>
      <c r="S46" s="433"/>
      <c r="T46" s="434"/>
      <c r="W46" s="433"/>
    </row>
    <row r="47" spans="2:23">
      <c r="D47" s="190"/>
      <c r="E47" s="190"/>
      <c r="F47" s="190"/>
      <c r="G47" s="190"/>
      <c r="H47" s="190"/>
      <c r="I47" s="190"/>
      <c r="N47" s="692">
        <v>44238</v>
      </c>
      <c r="O47" s="693">
        <v>55.065441922179168</v>
      </c>
      <c r="P47" s="694">
        <v>-8.6</v>
      </c>
      <c r="Q47" s="697"/>
      <c r="R47" s="695"/>
      <c r="S47" s="433"/>
      <c r="T47" s="434"/>
      <c r="W47" s="433"/>
    </row>
    <row r="48" spans="2:23">
      <c r="N48" s="181">
        <v>44239</v>
      </c>
      <c r="O48" s="182">
        <v>54.04984096619139</v>
      </c>
      <c r="P48" s="35">
        <v>-10.8</v>
      </c>
      <c r="S48" s="433"/>
      <c r="T48" s="434"/>
      <c r="W48" s="433"/>
    </row>
    <row r="49" spans="2:23">
      <c r="N49" s="181">
        <v>44240</v>
      </c>
      <c r="O49" s="182">
        <v>49.219033237872438</v>
      </c>
      <c r="P49" s="35">
        <v>-8</v>
      </c>
      <c r="S49" s="433"/>
      <c r="T49" s="434"/>
      <c r="W49" s="433"/>
    </row>
    <row r="50" spans="2:23">
      <c r="B50" s="187"/>
      <c r="C50" s="187"/>
      <c r="D50" s="187"/>
      <c r="E50" s="187"/>
      <c r="F50" s="187"/>
      <c r="G50" s="191"/>
      <c r="H50" s="191"/>
      <c r="I50" s="191"/>
      <c r="N50" s="181">
        <v>44241</v>
      </c>
      <c r="O50" s="182">
        <v>47.859394744132146</v>
      </c>
      <c r="P50" s="35">
        <v>-9.4</v>
      </c>
      <c r="S50" s="433"/>
      <c r="T50" s="434"/>
      <c r="W50" s="433"/>
    </row>
    <row r="51" spans="2:23">
      <c r="B51" s="187"/>
      <c r="C51" s="187"/>
      <c r="D51" s="187"/>
      <c r="E51" s="187"/>
      <c r="F51" s="187"/>
      <c r="G51" s="191"/>
      <c r="H51" s="191"/>
      <c r="I51" s="191"/>
      <c r="N51" s="181">
        <v>44242</v>
      </c>
      <c r="O51" s="182">
        <v>53.105021180617101</v>
      </c>
      <c r="P51" s="35">
        <v>-7.6</v>
      </c>
      <c r="S51" s="433"/>
      <c r="T51" s="434"/>
      <c r="W51" s="433"/>
    </row>
    <row r="52" spans="2:23">
      <c r="B52" s="187"/>
      <c r="C52" s="187"/>
      <c r="D52" s="187"/>
      <c r="E52" s="187"/>
      <c r="F52" s="187"/>
      <c r="G52" s="191"/>
      <c r="H52" s="191"/>
      <c r="I52" s="191"/>
      <c r="N52" s="181">
        <v>44243</v>
      </c>
      <c r="O52" s="182">
        <v>48.23263659898241</v>
      </c>
      <c r="P52" s="35">
        <v>-1.1000000000000001</v>
      </c>
      <c r="S52" s="433"/>
      <c r="T52" s="434"/>
      <c r="W52" s="433"/>
    </row>
    <row r="53" spans="2:23">
      <c r="B53" s="187"/>
      <c r="C53" s="187"/>
      <c r="D53" s="187"/>
      <c r="E53" s="187"/>
      <c r="F53" s="187"/>
      <c r="G53" s="191"/>
      <c r="H53" s="191"/>
      <c r="I53" s="191"/>
      <c r="N53" s="181">
        <v>44244</v>
      </c>
      <c r="O53" s="182">
        <v>43.397548496335446</v>
      </c>
      <c r="P53" s="35">
        <v>3</v>
      </c>
      <c r="S53" s="433"/>
      <c r="T53" s="434"/>
      <c r="W53" s="433"/>
    </row>
    <row r="54" spans="2:23">
      <c r="B54" s="187"/>
      <c r="C54" s="187"/>
      <c r="D54" s="187"/>
      <c r="E54" s="187"/>
      <c r="F54" s="187"/>
      <c r="G54" s="191"/>
      <c r="H54" s="191"/>
      <c r="I54" s="191"/>
      <c r="N54" s="181">
        <v>44245</v>
      </c>
      <c r="O54" s="182">
        <v>39.118417628904417</v>
      </c>
      <c r="P54" s="35">
        <v>3.4</v>
      </c>
      <c r="S54" s="433"/>
      <c r="T54" s="434"/>
      <c r="W54" s="433"/>
    </row>
    <row r="55" spans="2:23">
      <c r="B55" s="187"/>
      <c r="C55" s="187"/>
      <c r="D55" s="187"/>
      <c r="E55" s="187"/>
      <c r="F55" s="187"/>
      <c r="G55" s="191"/>
      <c r="H55" s="191"/>
      <c r="I55" s="191"/>
      <c r="N55" s="181">
        <v>44246</v>
      </c>
      <c r="O55" s="182">
        <v>38.177386034154019</v>
      </c>
      <c r="P55" s="35">
        <v>2.2999999999999998</v>
      </c>
      <c r="S55" s="433"/>
      <c r="T55" s="434"/>
      <c r="W55" s="433"/>
    </row>
    <row r="56" spans="2:23">
      <c r="B56" s="187"/>
      <c r="C56" s="187"/>
      <c r="D56" s="187"/>
      <c r="E56" s="187"/>
      <c r="F56" s="187"/>
      <c r="G56" s="191"/>
      <c r="H56" s="191"/>
      <c r="I56" s="191"/>
      <c r="N56" s="181">
        <v>44247</v>
      </c>
      <c r="O56" s="182">
        <v>31.952753592953258</v>
      </c>
      <c r="P56" s="35">
        <v>2</v>
      </c>
      <c r="S56" s="433"/>
      <c r="T56" s="434"/>
      <c r="W56" s="433"/>
    </row>
    <row r="57" spans="2:23">
      <c r="B57" s="187"/>
      <c r="C57" s="187"/>
      <c r="D57" s="187"/>
      <c r="E57" s="187"/>
      <c r="F57" s="187"/>
      <c r="G57" s="191"/>
      <c r="H57" s="191"/>
      <c r="I57" s="191"/>
      <c r="N57" s="181">
        <v>44248</v>
      </c>
      <c r="O57" s="182">
        <v>34.315435723731746</v>
      </c>
      <c r="P57" s="35">
        <v>2</v>
      </c>
      <c r="S57" s="433"/>
      <c r="T57" s="434"/>
      <c r="W57" s="433"/>
    </row>
    <row r="58" spans="2:23">
      <c r="B58" s="187"/>
      <c r="C58" s="187"/>
      <c r="D58" s="187"/>
      <c r="E58" s="187"/>
      <c r="F58" s="187"/>
      <c r="G58" s="191"/>
      <c r="H58" s="191"/>
      <c r="I58" s="191"/>
      <c r="N58" s="181">
        <v>44249</v>
      </c>
      <c r="O58" s="182">
        <v>38.717808848674117</v>
      </c>
      <c r="P58" s="35">
        <v>2.6</v>
      </c>
      <c r="S58" s="433"/>
      <c r="T58" s="434"/>
      <c r="W58" s="433"/>
    </row>
    <row r="59" spans="2:23">
      <c r="B59" s="187"/>
      <c r="C59" s="187"/>
      <c r="D59" s="187"/>
      <c r="E59" s="187"/>
      <c r="F59" s="187"/>
      <c r="G59" s="191"/>
      <c r="H59" s="191"/>
      <c r="I59" s="191"/>
      <c r="N59" s="181">
        <v>44250</v>
      </c>
      <c r="O59" s="182">
        <v>38.060672005164747</v>
      </c>
      <c r="P59" s="35">
        <v>4.0999999999999996</v>
      </c>
      <c r="S59" s="433"/>
      <c r="T59" s="434"/>
      <c r="W59" s="433"/>
    </row>
    <row r="60" spans="2:23">
      <c r="B60" s="187"/>
      <c r="C60" s="187"/>
      <c r="D60" s="187"/>
      <c r="E60" s="187"/>
      <c r="F60" s="187"/>
      <c r="G60" s="191"/>
      <c r="H60" s="191"/>
      <c r="I60" s="191"/>
      <c r="N60" s="181">
        <v>44251</v>
      </c>
      <c r="O60" s="182">
        <v>35.878735634275102</v>
      </c>
      <c r="P60" s="35">
        <v>5.6</v>
      </c>
      <c r="S60" s="433"/>
      <c r="T60" s="434"/>
      <c r="W60" s="433"/>
    </row>
    <row r="61" spans="2:23">
      <c r="B61" s="187"/>
      <c r="C61" s="187"/>
      <c r="D61" s="187"/>
      <c r="E61" s="187"/>
      <c r="F61" s="187"/>
      <c r="G61" s="191"/>
      <c r="H61" s="191"/>
      <c r="I61" s="191"/>
      <c r="N61" s="181">
        <v>44252</v>
      </c>
      <c r="O61" s="182">
        <v>33.815761703357943</v>
      </c>
      <c r="P61" s="35">
        <v>6.3</v>
      </c>
      <c r="S61" s="433"/>
      <c r="T61" s="434"/>
      <c r="W61" s="433"/>
    </row>
    <row r="62" spans="2:23">
      <c r="B62" s="187"/>
      <c r="C62" s="187"/>
      <c r="D62" s="187"/>
      <c r="E62" s="187"/>
      <c r="F62" s="187"/>
      <c r="G62" s="191"/>
      <c r="H62" s="191"/>
      <c r="I62" s="191"/>
      <c r="N62" s="181">
        <v>44253</v>
      </c>
      <c r="O62" s="182">
        <v>32.437562647513495</v>
      </c>
      <c r="P62" s="35">
        <v>5.5</v>
      </c>
      <c r="S62" s="433"/>
      <c r="T62" s="434"/>
      <c r="W62" s="433"/>
    </row>
    <row r="63" spans="2:23">
      <c r="N63" s="181">
        <v>44254</v>
      </c>
      <c r="O63" s="182">
        <v>30.400809620152931</v>
      </c>
      <c r="P63" s="35">
        <v>2.4</v>
      </c>
      <c r="S63" s="433"/>
      <c r="T63" s="434"/>
      <c r="W63" s="433"/>
    </row>
    <row r="64" spans="2:23">
      <c r="N64" s="181">
        <v>44255</v>
      </c>
      <c r="O64" s="182">
        <v>30.634388248743175</v>
      </c>
      <c r="P64" s="35">
        <v>2.2999999999999998</v>
      </c>
      <c r="S64" s="433"/>
      <c r="T64" s="434"/>
      <c r="W64" s="433"/>
    </row>
    <row r="65" spans="14:23">
      <c r="N65" s="181">
        <v>44256</v>
      </c>
      <c r="O65" s="403">
        <v>38.995661551644801</v>
      </c>
      <c r="P65" s="35">
        <v>1.3</v>
      </c>
      <c r="S65" s="433"/>
      <c r="T65" s="434"/>
      <c r="W65" s="433"/>
    </row>
    <row r="66" spans="14:23">
      <c r="N66" s="181">
        <v>44257</v>
      </c>
      <c r="O66" s="403">
        <v>38.326573481548451</v>
      </c>
      <c r="P66" s="35">
        <v>1.7</v>
      </c>
      <c r="S66" s="433"/>
      <c r="T66" s="434"/>
      <c r="W66" s="433"/>
    </row>
    <row r="67" spans="14:23">
      <c r="N67" s="181">
        <v>44258</v>
      </c>
      <c r="O67" s="403">
        <v>37.476461707875927</v>
      </c>
      <c r="P67" s="35">
        <v>2.8</v>
      </c>
      <c r="S67" s="433"/>
      <c r="T67" s="434"/>
      <c r="W67" s="433"/>
    </row>
    <row r="68" spans="14:23">
      <c r="N68" s="181">
        <v>44259</v>
      </c>
      <c r="O68" s="403">
        <v>36.30019012949635</v>
      </c>
      <c r="P68" s="35">
        <v>4.9000000000000004</v>
      </c>
      <c r="S68" s="433"/>
      <c r="T68" s="434"/>
      <c r="W68" s="433"/>
    </row>
    <row r="69" spans="14:23">
      <c r="N69" s="181">
        <v>44260</v>
      </c>
      <c r="O69" s="403">
        <v>39.269863700413559</v>
      </c>
      <c r="P69" s="35">
        <v>-1.1000000000000001</v>
      </c>
      <c r="S69" s="433"/>
      <c r="T69" s="434"/>
      <c r="W69" s="433"/>
    </row>
    <row r="70" spans="14:23">
      <c r="N70" s="181">
        <v>44261</v>
      </c>
      <c r="O70" s="403">
        <v>33.434880549015332</v>
      </c>
      <c r="P70" s="35">
        <v>-1.8</v>
      </c>
      <c r="S70" s="433"/>
      <c r="T70" s="434"/>
      <c r="W70" s="433"/>
    </row>
    <row r="71" spans="14:23">
      <c r="N71" s="181">
        <v>44262</v>
      </c>
      <c r="O71" s="403">
        <v>35.378440162810456</v>
      </c>
      <c r="P71" s="35">
        <v>-0.7</v>
      </c>
      <c r="S71" s="433"/>
      <c r="T71" s="434"/>
      <c r="W71" s="433"/>
    </row>
    <row r="72" spans="14:23">
      <c r="N72" s="181">
        <v>44263</v>
      </c>
      <c r="O72" s="403">
        <v>42.397191034612085</v>
      </c>
      <c r="P72" s="35">
        <v>-1.3</v>
      </c>
      <c r="S72" s="433"/>
      <c r="T72" s="434"/>
      <c r="W72" s="433"/>
    </row>
    <row r="73" spans="14:23">
      <c r="N73" s="181">
        <v>44264</v>
      </c>
      <c r="O73" s="403">
        <v>42.351591151345268</v>
      </c>
      <c r="P73" s="35">
        <v>-1.7</v>
      </c>
      <c r="S73" s="433"/>
      <c r="T73" s="434"/>
      <c r="W73" s="433"/>
    </row>
    <row r="74" spans="14:23">
      <c r="N74" s="181">
        <v>44265</v>
      </c>
      <c r="O74" s="403">
        <v>40.398190040738044</v>
      </c>
      <c r="P74" s="35">
        <v>-0.7</v>
      </c>
      <c r="S74" s="433"/>
      <c r="T74" s="434"/>
      <c r="W74" s="433"/>
    </row>
    <row r="75" spans="14:23">
      <c r="N75" s="181">
        <v>44266</v>
      </c>
      <c r="O75" s="403">
        <v>39.201006916896162</v>
      </c>
      <c r="P75" s="35">
        <v>3.7</v>
      </c>
      <c r="S75" s="433"/>
      <c r="T75" s="434"/>
      <c r="W75" s="433"/>
    </row>
    <row r="76" spans="14:23">
      <c r="N76" s="181">
        <v>44267</v>
      </c>
      <c r="O76" s="403">
        <v>35.307891669059735</v>
      </c>
      <c r="P76" s="35">
        <v>4</v>
      </c>
      <c r="S76" s="433"/>
      <c r="T76" s="434"/>
      <c r="W76" s="433"/>
    </row>
    <row r="77" spans="14:23">
      <c r="N77" s="181">
        <v>44268</v>
      </c>
      <c r="O77" s="403">
        <v>29.533254266157474</v>
      </c>
      <c r="P77" s="35">
        <v>6.3</v>
      </c>
      <c r="S77" s="433"/>
      <c r="T77" s="434"/>
      <c r="W77" s="433"/>
    </row>
    <row r="78" spans="14:23">
      <c r="N78" s="181">
        <v>44269</v>
      </c>
      <c r="O78" s="403">
        <v>30.576289352765787</v>
      </c>
      <c r="P78" s="35">
        <v>3.3</v>
      </c>
      <c r="S78" s="433"/>
      <c r="T78" s="434"/>
      <c r="W78" s="433"/>
    </row>
    <row r="79" spans="14:23">
      <c r="N79" s="181">
        <v>44270</v>
      </c>
      <c r="O79" s="403">
        <v>36.082482334088034</v>
      </c>
      <c r="P79" s="35">
        <v>2.2000000000000002</v>
      </c>
      <c r="S79" s="433"/>
      <c r="T79" s="434"/>
      <c r="W79" s="433"/>
    </row>
    <row r="80" spans="14:23">
      <c r="N80" s="181">
        <v>44271</v>
      </c>
      <c r="O80" s="403">
        <v>38.257948665483489</v>
      </c>
      <c r="P80" s="35">
        <v>1.9</v>
      </c>
      <c r="S80" s="433"/>
      <c r="T80" s="434"/>
      <c r="W80" s="433"/>
    </row>
    <row r="81" spans="14:23">
      <c r="N81" s="181">
        <v>44272</v>
      </c>
      <c r="O81" s="403">
        <v>40.002595514282575</v>
      </c>
      <c r="P81" s="35">
        <v>0.9</v>
      </c>
      <c r="S81" s="433"/>
      <c r="T81" s="434"/>
      <c r="W81" s="433"/>
    </row>
    <row r="82" spans="14:23">
      <c r="N82" s="181">
        <v>44273</v>
      </c>
      <c r="O82" s="403">
        <v>39.062837944193369</v>
      </c>
      <c r="P82" s="35">
        <v>0.2</v>
      </c>
      <c r="S82" s="433"/>
      <c r="T82" s="434"/>
      <c r="W82" s="433"/>
    </row>
    <row r="83" spans="14:23">
      <c r="N83" s="181">
        <v>44274</v>
      </c>
      <c r="O83" s="403">
        <v>39.691414353283982</v>
      </c>
      <c r="P83" s="35">
        <v>-0.8</v>
      </c>
      <c r="S83" s="433"/>
      <c r="T83" s="434"/>
      <c r="W83" s="433"/>
    </row>
    <row r="84" spans="14:23">
      <c r="N84" s="181">
        <v>44275</v>
      </c>
      <c r="O84" s="403">
        <v>37.167832985876835</v>
      </c>
      <c r="P84" s="35">
        <v>-4.0999999999999996</v>
      </c>
      <c r="S84" s="433"/>
      <c r="T84" s="434"/>
      <c r="W84" s="433"/>
    </row>
    <row r="85" spans="14:23">
      <c r="N85" s="181">
        <v>44276</v>
      </c>
      <c r="O85" s="403">
        <v>36.512679180755491</v>
      </c>
      <c r="P85" s="35">
        <v>0.2</v>
      </c>
      <c r="S85" s="433"/>
      <c r="T85" s="434"/>
      <c r="W85" s="433"/>
    </row>
    <row r="86" spans="14:23">
      <c r="N86" s="181">
        <v>44277</v>
      </c>
      <c r="O86" s="403">
        <v>40.500294278494167</v>
      </c>
      <c r="P86" s="35">
        <v>0.8</v>
      </c>
      <c r="S86" s="433"/>
      <c r="T86" s="434"/>
      <c r="W86" s="433"/>
    </row>
    <row r="87" spans="14:23">
      <c r="N87" s="181">
        <v>44278</v>
      </c>
      <c r="O87" s="403">
        <v>39.654853889396762</v>
      </c>
      <c r="P87" s="35">
        <v>2.8</v>
      </c>
      <c r="S87" s="433"/>
      <c r="T87" s="434"/>
      <c r="W87" s="433"/>
    </row>
    <row r="88" spans="14:23">
      <c r="N88" s="181">
        <v>44279</v>
      </c>
      <c r="O88" s="403">
        <v>37.483375995081914</v>
      </c>
      <c r="P88" s="35">
        <v>3.7</v>
      </c>
      <c r="S88" s="433"/>
      <c r="T88" s="434"/>
      <c r="W88" s="433"/>
    </row>
    <row r="89" spans="14:23">
      <c r="N89" s="181">
        <v>44280</v>
      </c>
      <c r="O89" s="403">
        <v>32.332891335591526</v>
      </c>
      <c r="P89" s="35">
        <v>5.9</v>
      </c>
      <c r="S89" s="433"/>
      <c r="T89" s="434"/>
      <c r="W89" s="433"/>
    </row>
    <row r="90" spans="14:23">
      <c r="N90" s="181">
        <v>44281</v>
      </c>
      <c r="O90" s="403">
        <v>27.946413585492852</v>
      </c>
      <c r="P90" s="35">
        <v>8.1999999999999993</v>
      </c>
      <c r="S90" s="433"/>
      <c r="T90" s="434"/>
      <c r="W90" s="433"/>
    </row>
    <row r="91" spans="14:23">
      <c r="N91" s="181">
        <v>44282</v>
      </c>
      <c r="O91" s="403">
        <v>24.225344897439832</v>
      </c>
      <c r="P91" s="35">
        <v>6.1</v>
      </c>
      <c r="S91" s="433"/>
      <c r="T91" s="434"/>
      <c r="W91" s="433"/>
    </row>
    <row r="92" spans="14:23">
      <c r="N92" s="181">
        <v>44283</v>
      </c>
      <c r="O92" s="403">
        <v>26.097421246098374</v>
      </c>
      <c r="P92" s="35">
        <v>4.8</v>
      </c>
      <c r="S92" s="433"/>
      <c r="T92" s="434"/>
      <c r="W92" s="433"/>
    </row>
    <row r="93" spans="14:23">
      <c r="N93" s="181">
        <v>44284</v>
      </c>
      <c r="O93" s="403">
        <v>28.764497442435815</v>
      </c>
      <c r="P93" s="35">
        <v>9.8000000000000007</v>
      </c>
      <c r="S93" s="433"/>
      <c r="T93" s="434"/>
      <c r="W93" s="433"/>
    </row>
    <row r="94" spans="14:23">
      <c r="N94" s="181">
        <v>44285</v>
      </c>
      <c r="O94" s="403">
        <v>25.75350541790699</v>
      </c>
      <c r="P94" s="35">
        <v>11.6</v>
      </c>
      <c r="S94" s="433"/>
      <c r="T94" s="434"/>
      <c r="W94" s="433"/>
    </row>
    <row r="95" spans="14:23">
      <c r="N95" s="181">
        <v>44286</v>
      </c>
      <c r="O95" s="403">
        <v>22.690441659822682</v>
      </c>
      <c r="P95" s="35">
        <v>12.8</v>
      </c>
      <c r="S95" s="433"/>
      <c r="T95" s="434"/>
      <c r="W95" s="433"/>
    </row>
    <row r="96" spans="14:23">
      <c r="N96" s="181">
        <v>44287</v>
      </c>
      <c r="O96" s="403">
        <v>20.80631334924761</v>
      </c>
      <c r="P96" s="35">
        <v>13.1</v>
      </c>
      <c r="S96" s="433"/>
      <c r="T96" s="434"/>
      <c r="W96" s="433"/>
    </row>
    <row r="97" spans="14:23">
      <c r="N97" s="181">
        <v>44288</v>
      </c>
      <c r="O97" s="403">
        <v>21.593193151654898</v>
      </c>
      <c r="P97" s="35">
        <v>5.9</v>
      </c>
      <c r="S97" s="433"/>
      <c r="T97" s="434"/>
      <c r="W97" s="433"/>
    </row>
    <row r="98" spans="14:23">
      <c r="N98" s="181">
        <v>44289</v>
      </c>
      <c r="O98" s="403">
        <v>24.310030196843794</v>
      </c>
      <c r="P98" s="35">
        <v>3.2</v>
      </c>
      <c r="S98" s="433"/>
      <c r="T98" s="434"/>
      <c r="W98" s="433"/>
    </row>
    <row r="99" spans="14:23">
      <c r="N99" s="181">
        <v>44290</v>
      </c>
      <c r="O99" s="403">
        <v>24.084418719104669</v>
      </c>
      <c r="P99" s="35">
        <v>2.8</v>
      </c>
      <c r="S99" s="433"/>
      <c r="T99" s="434"/>
      <c r="W99" s="433"/>
    </row>
    <row r="100" spans="14:23">
      <c r="N100" s="181">
        <v>44291</v>
      </c>
      <c r="O100" s="403">
        <v>27.225204623084448</v>
      </c>
      <c r="P100" s="35">
        <v>3.5</v>
      </c>
      <c r="S100" s="433"/>
      <c r="T100" s="434"/>
      <c r="W100" s="433"/>
    </row>
    <row r="101" spans="14:23">
      <c r="N101" s="181">
        <v>44292</v>
      </c>
      <c r="O101" s="403">
        <v>38.049567607232966</v>
      </c>
      <c r="P101" s="35">
        <v>-1</v>
      </c>
      <c r="S101" s="433"/>
      <c r="T101" s="434"/>
      <c r="W101" s="433"/>
    </row>
    <row r="102" spans="14:23">
      <c r="N102" s="181">
        <v>44293</v>
      </c>
      <c r="O102" s="403">
        <v>37.703885262453049</v>
      </c>
      <c r="P102" s="35">
        <v>0.2</v>
      </c>
      <c r="S102" s="433"/>
      <c r="T102" s="434"/>
      <c r="W102" s="433"/>
    </row>
    <row r="103" spans="14:23">
      <c r="N103" s="181">
        <v>44294</v>
      </c>
      <c r="O103" s="403">
        <v>38.273835092326983</v>
      </c>
      <c r="P103" s="35">
        <v>1</v>
      </c>
      <c r="S103" s="433"/>
      <c r="T103" s="434"/>
      <c r="W103" s="433"/>
    </row>
    <row r="104" spans="14:23">
      <c r="N104" s="181">
        <v>44295</v>
      </c>
      <c r="O104" s="403">
        <v>32.705619613294608</v>
      </c>
      <c r="P104" s="35">
        <v>6.3</v>
      </c>
      <c r="S104" s="433"/>
      <c r="T104" s="434"/>
      <c r="W104" s="433"/>
    </row>
    <row r="105" spans="14:23">
      <c r="N105" s="181">
        <v>44296</v>
      </c>
      <c r="O105" s="403">
        <v>26.144701227552201</v>
      </c>
      <c r="P105" s="35">
        <v>9</v>
      </c>
      <c r="S105" s="433"/>
      <c r="T105" s="434"/>
      <c r="W105" s="433"/>
    </row>
    <row r="106" spans="14:23">
      <c r="N106" s="181">
        <v>44297</v>
      </c>
      <c r="O106" s="403">
        <v>22.264904938176535</v>
      </c>
      <c r="P106" s="35">
        <v>11</v>
      </c>
      <c r="S106" s="433"/>
      <c r="T106" s="434"/>
      <c r="W106" s="433"/>
    </row>
    <row r="107" spans="14:23">
      <c r="N107" s="181">
        <v>44298</v>
      </c>
      <c r="O107" s="403">
        <v>33.386232179397084</v>
      </c>
      <c r="P107" s="35">
        <v>3.2</v>
      </c>
      <c r="S107" s="433"/>
      <c r="T107" s="434"/>
      <c r="W107" s="433"/>
    </row>
    <row r="108" spans="14:23">
      <c r="N108" s="181">
        <v>44299</v>
      </c>
      <c r="O108" s="403">
        <v>36.528696280731793</v>
      </c>
      <c r="P108" s="35">
        <v>2.2000000000000002</v>
      </c>
      <c r="S108" s="433"/>
      <c r="T108" s="434"/>
      <c r="W108" s="433"/>
    </row>
    <row r="109" spans="14:23">
      <c r="N109" s="181">
        <v>44300</v>
      </c>
      <c r="O109" s="403">
        <v>36.227830512577725</v>
      </c>
      <c r="P109" s="35">
        <v>2.2999999999999998</v>
      </c>
      <c r="S109" s="433"/>
      <c r="T109" s="434"/>
      <c r="W109" s="433"/>
    </row>
    <row r="110" spans="14:23">
      <c r="N110" s="181">
        <v>44301</v>
      </c>
      <c r="O110" s="403">
        <v>36.971186487278025</v>
      </c>
      <c r="P110" s="35">
        <v>1.2</v>
      </c>
      <c r="S110" s="433"/>
      <c r="T110" s="434"/>
      <c r="W110" s="433"/>
    </row>
    <row r="111" spans="14:23">
      <c r="N111" s="181">
        <v>44302</v>
      </c>
      <c r="O111" s="403">
        <v>37.215241057096584</v>
      </c>
      <c r="P111" s="35">
        <v>2.2999999999999998</v>
      </c>
      <c r="S111" s="433"/>
      <c r="T111" s="434"/>
      <c r="W111" s="433"/>
    </row>
    <row r="112" spans="14:23">
      <c r="N112" s="181">
        <v>44303</v>
      </c>
      <c r="O112" s="403">
        <v>33.397296385795322</v>
      </c>
      <c r="P112" s="35">
        <v>3.2</v>
      </c>
      <c r="S112" s="433"/>
      <c r="T112" s="434"/>
      <c r="W112" s="433"/>
    </row>
    <row r="113" spans="14:23">
      <c r="N113" s="181">
        <v>44304</v>
      </c>
      <c r="O113" s="403">
        <v>31.140004248788404</v>
      </c>
      <c r="P113" s="35">
        <v>5.8</v>
      </c>
      <c r="S113" s="433"/>
      <c r="T113" s="434"/>
      <c r="W113" s="433"/>
    </row>
    <row r="114" spans="14:23">
      <c r="N114" s="181">
        <v>44305</v>
      </c>
      <c r="O114" s="403">
        <v>32.239179009024198</v>
      </c>
      <c r="P114" s="35">
        <v>6.8</v>
      </c>
      <c r="S114" s="433"/>
      <c r="T114" s="434"/>
      <c r="W114" s="433"/>
    </row>
    <row r="115" spans="14:23">
      <c r="N115" s="181">
        <v>44306</v>
      </c>
      <c r="O115" s="403">
        <v>29.017537245726409</v>
      </c>
      <c r="P115" s="35">
        <v>8.3000000000000007</v>
      </c>
      <c r="S115" s="433"/>
      <c r="T115" s="434"/>
      <c r="W115" s="433"/>
    </row>
    <row r="116" spans="14:23">
      <c r="N116" s="181">
        <v>44307</v>
      </c>
      <c r="O116" s="403">
        <v>27.957217547568778</v>
      </c>
      <c r="P116" s="35">
        <v>8.6999999999999993</v>
      </c>
      <c r="S116" s="433"/>
      <c r="T116" s="434"/>
      <c r="W116" s="433"/>
    </row>
    <row r="117" spans="14:23">
      <c r="N117" s="181">
        <v>44308</v>
      </c>
      <c r="O117" s="403">
        <v>30.144763625808096</v>
      </c>
      <c r="P117" s="35">
        <v>6.2</v>
      </c>
      <c r="S117" s="433"/>
      <c r="T117" s="434"/>
      <c r="W117" s="433"/>
    </row>
    <row r="118" spans="14:23">
      <c r="N118" s="181">
        <v>44309</v>
      </c>
      <c r="O118" s="403">
        <v>29.51381836915958</v>
      </c>
      <c r="P118" s="35">
        <v>5.4</v>
      </c>
      <c r="S118" s="433"/>
      <c r="T118" s="434"/>
      <c r="W118" s="433"/>
    </row>
    <row r="119" spans="14:23">
      <c r="N119" s="181">
        <v>44310</v>
      </c>
      <c r="O119" s="403">
        <v>23.058070099483977</v>
      </c>
      <c r="P119" s="35">
        <v>7.4</v>
      </c>
      <c r="S119" s="433"/>
      <c r="T119" s="434"/>
      <c r="W119" s="433"/>
    </row>
    <row r="120" spans="14:23">
      <c r="N120" s="181">
        <v>44311</v>
      </c>
      <c r="O120" s="403">
        <v>24.002292111800106</v>
      </c>
      <c r="P120" s="35">
        <v>5.6</v>
      </c>
      <c r="S120" s="433"/>
      <c r="T120" s="434"/>
      <c r="W120" s="433"/>
    </row>
    <row r="121" spans="14:23">
      <c r="N121" s="181">
        <v>44312</v>
      </c>
      <c r="O121" s="403">
        <v>30.049022433246488</v>
      </c>
      <c r="P121" s="35">
        <v>5.0999999999999996</v>
      </c>
      <c r="S121" s="433"/>
      <c r="T121" s="434"/>
      <c r="W121" s="433"/>
    </row>
    <row r="122" spans="14:23">
      <c r="N122" s="181">
        <v>44313</v>
      </c>
      <c r="O122" s="403">
        <v>28.198936964679174</v>
      </c>
      <c r="P122" s="35">
        <v>6.7</v>
      </c>
      <c r="S122" s="433"/>
      <c r="T122" s="434"/>
      <c r="W122" s="433"/>
    </row>
    <row r="123" spans="14:23">
      <c r="N123" s="181">
        <v>44314</v>
      </c>
      <c r="O123" s="403">
        <v>24.637139212175867</v>
      </c>
      <c r="P123" s="35">
        <v>10.8</v>
      </c>
      <c r="S123" s="433"/>
      <c r="T123" s="434"/>
      <c r="W123" s="433"/>
    </row>
    <row r="124" spans="14:23">
      <c r="N124" s="181">
        <v>44315</v>
      </c>
      <c r="O124" s="403">
        <v>23.829342902318682</v>
      </c>
      <c r="P124" s="35">
        <v>12.4</v>
      </c>
      <c r="S124" s="433"/>
      <c r="T124" s="434"/>
      <c r="W124" s="433"/>
    </row>
    <row r="125" spans="14:23">
      <c r="N125" s="181">
        <v>44316</v>
      </c>
      <c r="O125" s="403">
        <v>21.540333703004041</v>
      </c>
      <c r="P125" s="35">
        <v>11.7</v>
      </c>
      <c r="S125" s="433"/>
      <c r="T125" s="434"/>
      <c r="W125" s="433"/>
    </row>
    <row r="126" spans="14:23">
      <c r="N126" s="181">
        <v>44317</v>
      </c>
      <c r="O126" s="403">
        <v>17.555156400042925</v>
      </c>
      <c r="P126" s="35">
        <v>10.199999999999999</v>
      </c>
      <c r="S126" s="433"/>
      <c r="T126" s="434"/>
      <c r="W126" s="433"/>
    </row>
    <row r="127" spans="14:23">
      <c r="N127" s="181">
        <v>44318</v>
      </c>
      <c r="O127" s="403">
        <v>21.792397742285221</v>
      </c>
      <c r="P127" s="35">
        <v>6.6</v>
      </c>
      <c r="S127" s="433"/>
      <c r="T127" s="434"/>
      <c r="W127" s="433"/>
    </row>
    <row r="128" spans="14:23">
      <c r="N128" s="181">
        <v>44319</v>
      </c>
      <c r="O128" s="403">
        <v>24.48167252918919</v>
      </c>
      <c r="P128" s="35">
        <v>5.9</v>
      </c>
      <c r="S128" s="433"/>
      <c r="T128" s="434"/>
      <c r="W128" s="433"/>
    </row>
    <row r="129" spans="14:23">
      <c r="N129" s="181">
        <v>44320</v>
      </c>
      <c r="O129" s="403">
        <v>22.130481991062013</v>
      </c>
      <c r="P129" s="35">
        <v>11.8</v>
      </c>
      <c r="S129" s="433"/>
      <c r="T129" s="434"/>
      <c r="W129" s="433"/>
    </row>
    <row r="130" spans="14:23">
      <c r="N130" s="181">
        <v>44321</v>
      </c>
      <c r="O130" s="403">
        <v>24.058374752559374</v>
      </c>
      <c r="P130" s="35">
        <v>7.3</v>
      </c>
      <c r="S130" s="433"/>
      <c r="T130" s="434"/>
      <c r="W130" s="433"/>
    </row>
    <row r="131" spans="14:23">
      <c r="N131" s="181">
        <v>44322</v>
      </c>
      <c r="O131" s="403">
        <v>27.655073905846429</v>
      </c>
      <c r="P131" s="35">
        <v>7.7</v>
      </c>
      <c r="S131" s="433"/>
      <c r="T131" s="434"/>
      <c r="W131" s="433"/>
    </row>
    <row r="132" spans="14:23">
      <c r="N132" s="181">
        <v>44323</v>
      </c>
      <c r="O132" s="403">
        <v>25.693515427270061</v>
      </c>
      <c r="P132" s="35">
        <v>6.3</v>
      </c>
      <c r="S132" s="433"/>
      <c r="T132" s="434"/>
      <c r="W132" s="433"/>
    </row>
    <row r="133" spans="14:23">
      <c r="N133" s="181">
        <v>44324</v>
      </c>
      <c r="O133" s="403">
        <v>19.27250241172089</v>
      </c>
      <c r="P133" s="35">
        <v>8.1999999999999993</v>
      </c>
      <c r="S133" s="433"/>
      <c r="T133" s="434"/>
      <c r="W133" s="433"/>
    </row>
    <row r="134" spans="14:23">
      <c r="N134" s="181">
        <v>44325</v>
      </c>
      <c r="O134" s="403">
        <v>15.555622529376015</v>
      </c>
      <c r="P134" s="35">
        <v>15.8</v>
      </c>
      <c r="S134" s="433"/>
      <c r="T134" s="434"/>
      <c r="W134" s="433"/>
    </row>
    <row r="135" spans="14:23">
      <c r="N135" s="181">
        <v>44326</v>
      </c>
      <c r="O135" s="403">
        <v>15.114225264328343</v>
      </c>
      <c r="P135" s="35">
        <v>19</v>
      </c>
      <c r="S135" s="433"/>
      <c r="T135" s="434"/>
      <c r="W135" s="433"/>
    </row>
    <row r="136" spans="14:23">
      <c r="N136" s="181">
        <v>44327</v>
      </c>
      <c r="O136" s="403">
        <v>13.924148491874419</v>
      </c>
      <c r="P136" s="35">
        <v>21</v>
      </c>
      <c r="S136" s="433"/>
      <c r="T136" s="434"/>
      <c r="W136" s="433"/>
    </row>
    <row r="137" spans="14:23">
      <c r="N137" s="181">
        <v>44328</v>
      </c>
      <c r="O137" s="403">
        <v>14.858751950425601</v>
      </c>
      <c r="P137" s="35">
        <v>14.4</v>
      </c>
      <c r="S137" s="433"/>
      <c r="T137" s="434"/>
      <c r="W137" s="433"/>
    </row>
    <row r="138" spans="14:23">
      <c r="N138" s="181">
        <v>44329</v>
      </c>
      <c r="O138" s="403">
        <v>17.523397423308296</v>
      </c>
      <c r="P138" s="35">
        <v>10.3</v>
      </c>
      <c r="S138" s="433"/>
      <c r="T138" s="434"/>
      <c r="W138" s="433"/>
    </row>
    <row r="139" spans="14:23">
      <c r="N139" s="181">
        <v>44330</v>
      </c>
      <c r="O139" s="403">
        <v>17.996160026529093</v>
      </c>
      <c r="P139" s="35">
        <v>10</v>
      </c>
      <c r="S139" s="433"/>
      <c r="T139" s="434"/>
      <c r="W139" s="433"/>
    </row>
    <row r="140" spans="14:23">
      <c r="N140" s="181">
        <v>44331</v>
      </c>
      <c r="O140" s="403">
        <v>15.224314811570087</v>
      </c>
      <c r="P140" s="35">
        <v>10.9</v>
      </c>
      <c r="S140" s="433"/>
      <c r="T140" s="434"/>
      <c r="W140" s="433"/>
    </row>
    <row r="141" spans="14:23">
      <c r="N141" s="181">
        <v>44332</v>
      </c>
      <c r="O141" s="403">
        <v>15.615784223896705</v>
      </c>
      <c r="P141" s="35">
        <v>11.4</v>
      </c>
      <c r="S141" s="433"/>
      <c r="T141" s="434"/>
      <c r="W141" s="433"/>
    </row>
    <row r="142" spans="14:23">
      <c r="N142" s="181">
        <v>44333</v>
      </c>
      <c r="O142" s="403">
        <v>18.675296447562964</v>
      </c>
      <c r="P142" s="35">
        <v>10.5</v>
      </c>
      <c r="S142" s="433"/>
      <c r="T142" s="434"/>
      <c r="W142" s="433"/>
    </row>
    <row r="143" spans="14:23">
      <c r="N143" s="181">
        <v>44334</v>
      </c>
      <c r="O143" s="403">
        <v>18.667629830306193</v>
      </c>
      <c r="P143" s="35">
        <v>10.6</v>
      </c>
      <c r="S143" s="433"/>
      <c r="T143" s="434"/>
      <c r="W143" s="433"/>
    </row>
    <row r="144" spans="14:23">
      <c r="N144" s="181">
        <v>44335</v>
      </c>
      <c r="O144" s="403">
        <v>19.249736445992031</v>
      </c>
      <c r="P144" s="35">
        <v>9.5</v>
      </c>
      <c r="S144" s="433"/>
      <c r="T144" s="434"/>
      <c r="W144" s="433"/>
    </row>
    <row r="145" spans="14:23">
      <c r="N145" s="181">
        <v>44336</v>
      </c>
      <c r="O145" s="403">
        <v>18.691394589387865</v>
      </c>
      <c r="P145" s="35">
        <v>10.1</v>
      </c>
      <c r="S145" s="433"/>
      <c r="T145" s="434"/>
      <c r="W145" s="433"/>
    </row>
    <row r="146" spans="14:23">
      <c r="N146" s="181">
        <v>44337</v>
      </c>
      <c r="O146" s="403">
        <v>17.359717764675171</v>
      </c>
      <c r="P146" s="35">
        <v>12.2</v>
      </c>
      <c r="S146" s="433"/>
      <c r="T146" s="434"/>
      <c r="W146" s="433"/>
    </row>
    <row r="147" spans="14:23">
      <c r="N147" s="181">
        <v>44338</v>
      </c>
      <c r="O147" s="403">
        <v>15.813513797871785</v>
      </c>
      <c r="P147" s="35">
        <v>10.8</v>
      </c>
      <c r="S147" s="433"/>
      <c r="T147" s="434"/>
      <c r="W147" s="433"/>
    </row>
    <row r="148" spans="14:23">
      <c r="N148" s="181">
        <v>44339</v>
      </c>
      <c r="O148" s="403">
        <v>17.008211528126999</v>
      </c>
      <c r="P148" s="35">
        <v>9.5</v>
      </c>
      <c r="S148" s="433"/>
      <c r="T148" s="434"/>
      <c r="W148" s="433"/>
    </row>
    <row r="149" spans="14:23">
      <c r="N149" s="181">
        <v>44340</v>
      </c>
      <c r="O149" s="403">
        <v>18.574655198728742</v>
      </c>
      <c r="P149" s="35">
        <v>12</v>
      </c>
      <c r="S149" s="433"/>
      <c r="T149" s="434"/>
      <c r="W149" s="433"/>
    </row>
    <row r="150" spans="14:23">
      <c r="N150" s="181">
        <v>44341</v>
      </c>
      <c r="O150" s="403">
        <v>20.466525708827568</v>
      </c>
      <c r="P150" s="35">
        <v>9.1</v>
      </c>
      <c r="S150" s="433"/>
      <c r="T150" s="434"/>
      <c r="W150" s="433"/>
    </row>
    <row r="151" spans="14:23">
      <c r="N151" s="181">
        <v>44342</v>
      </c>
      <c r="O151" s="403">
        <v>19.713860726743473</v>
      </c>
      <c r="P151" s="35">
        <v>11.2</v>
      </c>
      <c r="S151" s="433"/>
      <c r="T151" s="434"/>
      <c r="W151" s="433"/>
    </row>
    <row r="152" spans="14:23">
      <c r="N152" s="181">
        <v>44343</v>
      </c>
      <c r="O152" s="403">
        <v>18.953098791800297</v>
      </c>
      <c r="P152" s="35">
        <v>11</v>
      </c>
      <c r="S152" s="433"/>
      <c r="T152" s="434"/>
      <c r="W152" s="433"/>
    </row>
    <row r="153" spans="14:23">
      <c r="N153" s="181">
        <v>44344</v>
      </c>
      <c r="O153" s="403">
        <v>19.562282373282557</v>
      </c>
      <c r="P153" s="35">
        <v>10.8</v>
      </c>
      <c r="S153" s="433"/>
      <c r="T153" s="434"/>
      <c r="W153" s="433"/>
    </row>
    <row r="154" spans="14:23">
      <c r="N154" s="181">
        <v>44345</v>
      </c>
      <c r="O154" s="403">
        <v>15.698266746685171</v>
      </c>
      <c r="P154" s="35">
        <v>10.3</v>
      </c>
      <c r="S154" s="433"/>
      <c r="T154" s="434"/>
      <c r="W154" s="433"/>
    </row>
    <row r="155" spans="14:23">
      <c r="N155" s="181">
        <v>44346</v>
      </c>
      <c r="O155" s="403">
        <v>16.936682869128383</v>
      </c>
      <c r="P155" s="35">
        <v>9.6</v>
      </c>
      <c r="S155" s="433"/>
      <c r="T155" s="434"/>
      <c r="W155" s="433"/>
    </row>
    <row r="156" spans="14:23">
      <c r="N156" s="181">
        <v>44347</v>
      </c>
      <c r="O156" s="403">
        <v>19.298526494353467</v>
      </c>
      <c r="P156" s="35">
        <v>11.9</v>
      </c>
      <c r="S156" s="433"/>
      <c r="T156" s="434"/>
      <c r="W156" s="433"/>
    </row>
    <row r="157" spans="14:23">
      <c r="N157" s="181">
        <v>44348</v>
      </c>
      <c r="O157" s="403">
        <v>17.062632156671022</v>
      </c>
      <c r="P157" s="35">
        <v>14.1</v>
      </c>
      <c r="S157" s="433"/>
      <c r="T157" s="434"/>
      <c r="W157" s="433"/>
    </row>
    <row r="158" spans="14:23">
      <c r="N158" s="181">
        <v>44349</v>
      </c>
      <c r="O158" s="403">
        <v>14.608921813486624</v>
      </c>
      <c r="P158" s="35">
        <v>16.100000000000001</v>
      </c>
      <c r="S158" s="433"/>
      <c r="T158" s="434"/>
      <c r="W158" s="433"/>
    </row>
    <row r="159" spans="14:23">
      <c r="N159" s="181">
        <v>44350</v>
      </c>
      <c r="O159" s="403">
        <v>13.580075739126489</v>
      </c>
      <c r="P159" s="35">
        <v>17.100000000000001</v>
      </c>
      <c r="S159" s="433"/>
      <c r="T159" s="434"/>
      <c r="W159" s="433"/>
    </row>
    <row r="160" spans="14:23">
      <c r="N160" s="181">
        <v>44351</v>
      </c>
      <c r="O160" s="403">
        <v>14.734630518153997</v>
      </c>
      <c r="P160" s="35">
        <v>19.2</v>
      </c>
      <c r="S160" s="433"/>
      <c r="T160" s="434"/>
      <c r="W160" s="433"/>
    </row>
    <row r="161" spans="14:23">
      <c r="N161" s="181">
        <v>44352</v>
      </c>
      <c r="O161" s="403">
        <v>10.396756199171119</v>
      </c>
      <c r="P161" s="35">
        <v>18.8</v>
      </c>
      <c r="S161" s="433"/>
      <c r="T161" s="434"/>
      <c r="W161" s="433"/>
    </row>
    <row r="162" spans="14:23">
      <c r="N162" s="181">
        <v>44353</v>
      </c>
      <c r="O162" s="403">
        <v>11.129505061745871</v>
      </c>
      <c r="P162" s="35">
        <v>18.2</v>
      </c>
      <c r="S162" s="433"/>
      <c r="T162" s="434"/>
      <c r="W162" s="433"/>
    </row>
    <row r="163" spans="14:23">
      <c r="N163" s="181">
        <v>44354</v>
      </c>
      <c r="O163" s="403">
        <v>15.17728981989621</v>
      </c>
      <c r="P163" s="35">
        <v>18.8</v>
      </c>
      <c r="S163" s="433"/>
      <c r="T163" s="434"/>
      <c r="W163" s="433"/>
    </row>
    <row r="164" spans="14:23">
      <c r="N164" s="181">
        <v>44355</v>
      </c>
      <c r="O164" s="403">
        <v>15.494026713075156</v>
      </c>
      <c r="P164" s="35">
        <v>19.2</v>
      </c>
      <c r="S164" s="433"/>
      <c r="T164" s="434"/>
      <c r="W164" s="433"/>
    </row>
    <row r="165" spans="14:23">
      <c r="N165" s="181">
        <v>44356</v>
      </c>
      <c r="O165" s="403">
        <v>15.60595095302828</v>
      </c>
      <c r="P165" s="35">
        <v>17.8</v>
      </c>
      <c r="S165" s="433"/>
      <c r="T165" s="434"/>
      <c r="W165" s="433"/>
    </row>
    <row r="166" spans="14:23">
      <c r="N166" s="181">
        <v>44357</v>
      </c>
      <c r="O166" s="403">
        <v>15.434997607576269</v>
      </c>
      <c r="P166" s="35">
        <v>17</v>
      </c>
      <c r="S166" s="433"/>
      <c r="T166" s="434"/>
      <c r="W166" s="433"/>
    </row>
    <row r="167" spans="14:23">
      <c r="N167" s="181">
        <v>44358</v>
      </c>
      <c r="O167" s="403">
        <v>14.191505245947861</v>
      </c>
      <c r="P167" s="35">
        <v>17.7</v>
      </c>
      <c r="S167" s="433"/>
      <c r="T167" s="434"/>
      <c r="W167" s="433"/>
    </row>
    <row r="168" spans="14:23">
      <c r="N168" s="181">
        <v>44359</v>
      </c>
      <c r="O168" s="403">
        <v>10.500469963626024</v>
      </c>
      <c r="P168" s="35">
        <v>18.3</v>
      </c>
      <c r="S168" s="433"/>
      <c r="T168" s="434"/>
      <c r="W168" s="433"/>
    </row>
    <row r="169" spans="14:23">
      <c r="N169" s="181">
        <v>44360</v>
      </c>
      <c r="O169" s="403">
        <v>11.636946417892494</v>
      </c>
      <c r="P169" s="35">
        <v>12.7</v>
      </c>
      <c r="S169" s="433"/>
      <c r="T169" s="434"/>
      <c r="W169" s="433"/>
    </row>
    <row r="170" spans="14:23">
      <c r="N170" s="181">
        <v>44361</v>
      </c>
      <c r="O170" s="403">
        <v>14.957039935127794</v>
      </c>
      <c r="P170" s="35">
        <v>15.5</v>
      </c>
      <c r="S170" s="433"/>
      <c r="T170" s="434"/>
      <c r="W170" s="433"/>
    </row>
    <row r="171" spans="14:23">
      <c r="N171" s="181">
        <v>44362</v>
      </c>
      <c r="O171" s="403">
        <v>15.483461147391719</v>
      </c>
      <c r="P171" s="35">
        <v>19.5</v>
      </c>
      <c r="S171" s="433"/>
      <c r="T171" s="434"/>
      <c r="W171" s="433"/>
    </row>
    <row r="172" spans="14:23">
      <c r="N172" s="181">
        <v>44363</v>
      </c>
      <c r="O172" s="403">
        <v>15.011133788989012</v>
      </c>
      <c r="P172" s="35">
        <v>21.3</v>
      </c>
      <c r="S172" s="433"/>
      <c r="T172" s="434"/>
      <c r="W172" s="433"/>
    </row>
    <row r="173" spans="14:23">
      <c r="N173" s="181">
        <v>44364</v>
      </c>
      <c r="O173" s="403">
        <v>14.772412403245546</v>
      </c>
      <c r="P173" s="35">
        <v>22.8</v>
      </c>
      <c r="S173" s="433"/>
      <c r="T173" s="434"/>
      <c r="W173" s="433"/>
    </row>
    <row r="174" spans="14:23">
      <c r="N174" s="181">
        <v>44365</v>
      </c>
      <c r="O174" s="403">
        <v>13.968082132587035</v>
      </c>
      <c r="P174" s="35">
        <v>23.5</v>
      </c>
      <c r="S174" s="433"/>
      <c r="T174" s="434"/>
      <c r="W174" s="433"/>
    </row>
    <row r="175" spans="14:23">
      <c r="N175" s="181">
        <v>44366</v>
      </c>
      <c r="O175" s="403">
        <v>10.611756883323777</v>
      </c>
      <c r="P175" s="35">
        <v>24.2</v>
      </c>
      <c r="S175" s="433"/>
      <c r="T175" s="434"/>
      <c r="W175" s="433"/>
    </row>
    <row r="176" spans="14:23">
      <c r="N176" s="181">
        <v>44367</v>
      </c>
      <c r="O176" s="403">
        <v>10.539767650647727</v>
      </c>
      <c r="P176" s="35">
        <v>24.8</v>
      </c>
      <c r="S176" s="433"/>
      <c r="T176" s="434"/>
      <c r="W176" s="433"/>
    </row>
    <row r="177" spans="14:23">
      <c r="N177" s="181">
        <v>44368</v>
      </c>
      <c r="O177" s="403">
        <v>14.100261808396564</v>
      </c>
      <c r="P177" s="35">
        <v>23.4</v>
      </c>
      <c r="S177" s="433"/>
      <c r="T177" s="434"/>
      <c r="W177" s="433"/>
    </row>
    <row r="178" spans="14:23">
      <c r="N178" s="181">
        <v>44369</v>
      </c>
      <c r="O178" s="403">
        <v>15.080228318086649</v>
      </c>
      <c r="P178" s="35">
        <v>19.3</v>
      </c>
      <c r="S178" s="433"/>
      <c r="T178" s="434"/>
      <c r="W178" s="433"/>
    </row>
    <row r="179" spans="14:23">
      <c r="N179" s="181">
        <v>44370</v>
      </c>
      <c r="O179" s="403">
        <v>15.673766100094912</v>
      </c>
      <c r="P179" s="35">
        <v>19</v>
      </c>
      <c r="S179" s="433"/>
      <c r="T179" s="434"/>
      <c r="W179" s="433"/>
    </row>
    <row r="180" spans="14:23">
      <c r="N180" s="181">
        <v>44371</v>
      </c>
      <c r="O180" s="403">
        <v>15.361404556393389</v>
      </c>
      <c r="P180" s="35">
        <v>19.8</v>
      </c>
      <c r="S180" s="433"/>
      <c r="T180" s="434"/>
      <c r="W180" s="433"/>
    </row>
    <row r="181" spans="14:23">
      <c r="N181" s="181">
        <v>44372</v>
      </c>
      <c r="O181" s="403">
        <v>14.650066855664983</v>
      </c>
      <c r="P181" s="35">
        <v>17.100000000000001</v>
      </c>
      <c r="S181" s="433"/>
      <c r="T181" s="434"/>
      <c r="W181" s="433"/>
    </row>
    <row r="182" spans="14:23">
      <c r="N182" s="181">
        <v>44373</v>
      </c>
      <c r="O182" s="403">
        <v>10.003978115301736</v>
      </c>
      <c r="P182" s="35">
        <v>18</v>
      </c>
      <c r="S182" s="433"/>
      <c r="T182" s="434"/>
      <c r="W182" s="433"/>
    </row>
    <row r="183" spans="14:23">
      <c r="N183" s="181">
        <v>44374</v>
      </c>
      <c r="O183" s="403">
        <v>10.443626986726702</v>
      </c>
      <c r="P183" s="35">
        <v>19.399999999999999</v>
      </c>
      <c r="S183" s="433"/>
      <c r="T183" s="434"/>
      <c r="W183" s="433"/>
    </row>
    <row r="184" spans="14:23">
      <c r="N184" s="181">
        <v>44375</v>
      </c>
      <c r="O184" s="403">
        <v>15.158864774037488</v>
      </c>
      <c r="P184" s="35">
        <v>21.6</v>
      </c>
      <c r="S184" s="433"/>
      <c r="T184" s="434"/>
      <c r="W184" s="433"/>
    </row>
    <row r="185" spans="14:23">
      <c r="N185" s="181">
        <v>44376</v>
      </c>
      <c r="O185" s="403">
        <v>15.195087727045079</v>
      </c>
      <c r="P185" s="35">
        <v>21</v>
      </c>
      <c r="S185" s="433"/>
      <c r="T185" s="434"/>
      <c r="W185" s="433"/>
    </row>
    <row r="186" spans="14:23">
      <c r="N186" s="181">
        <v>44377</v>
      </c>
      <c r="O186" s="403">
        <v>14.694856885485256</v>
      </c>
      <c r="P186" s="35">
        <v>17.100000000000001</v>
      </c>
      <c r="S186" s="433"/>
      <c r="T186" s="434"/>
      <c r="W186" s="433"/>
    </row>
    <row r="187" spans="14:23">
      <c r="N187" s="181">
        <v>44378</v>
      </c>
      <c r="O187" s="403">
        <v>14.995377707837022</v>
      </c>
      <c r="P187" s="35">
        <v>15.6</v>
      </c>
      <c r="S187" s="433"/>
      <c r="T187" s="434"/>
      <c r="W187" s="433"/>
    </row>
    <row r="188" spans="14:23">
      <c r="N188" s="181">
        <v>44379</v>
      </c>
      <c r="O188" s="403">
        <v>14.487800593398024</v>
      </c>
      <c r="P188" s="35">
        <v>14.9</v>
      </c>
      <c r="S188" s="433"/>
      <c r="T188" s="434"/>
      <c r="W188" s="433"/>
    </row>
    <row r="189" spans="14:23">
      <c r="N189" s="181">
        <v>44380</v>
      </c>
      <c r="O189" s="403">
        <v>10.830300301340221</v>
      </c>
      <c r="P189" s="35">
        <v>17</v>
      </c>
      <c r="S189" s="433"/>
      <c r="T189" s="434"/>
      <c r="W189" s="433"/>
    </row>
    <row r="190" spans="14:23">
      <c r="N190" s="181">
        <v>44381</v>
      </c>
      <c r="O190" s="403">
        <v>9.8966902833118731</v>
      </c>
      <c r="P190" s="35">
        <v>18.399999999999999</v>
      </c>
      <c r="S190" s="433"/>
      <c r="T190" s="434"/>
      <c r="W190" s="433"/>
    </row>
    <row r="191" spans="14:23">
      <c r="N191" s="181">
        <v>44382</v>
      </c>
      <c r="O191" s="403">
        <v>12.206925950748147</v>
      </c>
      <c r="P191" s="35">
        <v>18.399999999999999</v>
      </c>
      <c r="S191" s="433"/>
      <c r="T191" s="434"/>
      <c r="W191" s="433"/>
    </row>
    <row r="192" spans="14:23">
      <c r="N192" s="181">
        <v>44383</v>
      </c>
      <c r="O192" s="403">
        <v>10.408169356608797</v>
      </c>
      <c r="P192" s="35">
        <v>22.2</v>
      </c>
      <c r="S192" s="433"/>
      <c r="T192" s="434"/>
      <c r="W192" s="433"/>
    </row>
    <row r="193" spans="14:23">
      <c r="N193" s="181">
        <v>44384</v>
      </c>
      <c r="O193" s="403">
        <v>14.483593147961138</v>
      </c>
      <c r="P193" s="35">
        <v>19.5</v>
      </c>
      <c r="S193" s="433"/>
      <c r="T193" s="434"/>
      <c r="W193" s="433"/>
    </row>
    <row r="194" spans="14:23">
      <c r="N194" s="181">
        <v>44385</v>
      </c>
      <c r="O194" s="403">
        <v>15.030259164954765</v>
      </c>
      <c r="P194" s="35">
        <v>20.2</v>
      </c>
      <c r="S194" s="433"/>
      <c r="T194" s="434"/>
      <c r="W194" s="433"/>
    </row>
    <row r="195" spans="14:23">
      <c r="N195" s="181">
        <v>44386</v>
      </c>
      <c r="O195" s="403">
        <v>13.648256048928769</v>
      </c>
      <c r="P195" s="35">
        <v>17.399999999999999</v>
      </c>
      <c r="S195" s="433"/>
      <c r="T195" s="434"/>
      <c r="W195" s="433"/>
    </row>
    <row r="196" spans="14:23">
      <c r="N196" s="181">
        <v>44387</v>
      </c>
      <c r="O196" s="403">
        <v>9.8721276057453498</v>
      </c>
      <c r="P196" s="35">
        <v>18.2</v>
      </c>
      <c r="S196" s="433"/>
      <c r="T196" s="434"/>
      <c r="W196" s="433"/>
    </row>
    <row r="197" spans="14:23">
      <c r="N197" s="181">
        <v>44388</v>
      </c>
      <c r="O197" s="403">
        <v>10.166279271778309</v>
      </c>
      <c r="P197" s="35">
        <v>18.2</v>
      </c>
      <c r="S197" s="433"/>
      <c r="T197" s="434"/>
      <c r="W197" s="433"/>
    </row>
    <row r="198" spans="14:23">
      <c r="N198" s="181">
        <v>44389</v>
      </c>
      <c r="O198" s="403">
        <v>14.061663982412137</v>
      </c>
      <c r="P198" s="35">
        <v>18.600000000000001</v>
      </c>
      <c r="S198" s="433"/>
      <c r="T198" s="434"/>
      <c r="W198" s="433"/>
    </row>
    <row r="199" spans="14:23">
      <c r="N199" s="181">
        <v>44390</v>
      </c>
      <c r="O199" s="403">
        <v>14.356992954112622</v>
      </c>
      <c r="P199" s="35">
        <v>22.6</v>
      </c>
      <c r="S199" s="433"/>
      <c r="T199" s="434"/>
      <c r="W199" s="433"/>
    </row>
    <row r="200" spans="14:23">
      <c r="N200" s="181">
        <v>44391</v>
      </c>
      <c r="O200" s="403">
        <v>14.472711456111378</v>
      </c>
      <c r="P200" s="35">
        <v>18.3</v>
      </c>
      <c r="S200" s="433"/>
      <c r="T200" s="434"/>
      <c r="W200" s="433"/>
    </row>
    <row r="201" spans="14:23">
      <c r="N201" s="181">
        <v>44392</v>
      </c>
      <c r="O201" s="403">
        <v>14.343042375785044</v>
      </c>
      <c r="P201" s="35">
        <v>18.2</v>
      </c>
      <c r="S201" s="433"/>
      <c r="T201" s="434"/>
      <c r="W201" s="433"/>
    </row>
    <row r="202" spans="14:23">
      <c r="N202" s="181">
        <v>44393</v>
      </c>
      <c r="O202" s="403">
        <v>13.595275268432523</v>
      </c>
      <c r="P202" s="35">
        <v>20.7</v>
      </c>
      <c r="S202" s="433"/>
      <c r="T202" s="434"/>
      <c r="W202" s="433"/>
    </row>
    <row r="203" spans="14:23">
      <c r="N203" s="181">
        <v>44394</v>
      </c>
      <c r="O203" s="403">
        <v>9.2161574195134097</v>
      </c>
      <c r="P203" s="35">
        <v>20.8</v>
      </c>
      <c r="S203" s="433"/>
      <c r="T203" s="434"/>
      <c r="W203" s="433"/>
    </row>
    <row r="204" spans="14:23">
      <c r="N204" s="181">
        <v>44395</v>
      </c>
      <c r="O204" s="403">
        <v>9.6991257375062165</v>
      </c>
      <c r="P204" s="35">
        <v>20.6</v>
      </c>
      <c r="S204" s="433"/>
      <c r="T204" s="434"/>
      <c r="W204" s="433"/>
    </row>
    <row r="205" spans="14:23">
      <c r="N205" s="181">
        <v>44396</v>
      </c>
      <c r="O205" s="403">
        <v>14.363037284006074</v>
      </c>
      <c r="P205" s="35">
        <v>17.899999999999999</v>
      </c>
      <c r="S205" s="433"/>
      <c r="T205" s="434"/>
      <c r="W205" s="433"/>
    </row>
    <row r="206" spans="14:23">
      <c r="N206" s="181">
        <v>44397</v>
      </c>
      <c r="O206" s="403">
        <v>14.023675177051873</v>
      </c>
      <c r="P206" s="35">
        <v>15.4</v>
      </c>
      <c r="S206" s="433"/>
      <c r="T206" s="434"/>
      <c r="W206" s="433"/>
    </row>
    <row r="207" spans="14:23">
      <c r="N207" s="181">
        <v>44398</v>
      </c>
      <c r="O207" s="403">
        <v>14.850992497452637</v>
      </c>
      <c r="P207" s="35">
        <v>16.8</v>
      </c>
      <c r="S207" s="433"/>
      <c r="T207" s="434"/>
      <c r="W207" s="433"/>
    </row>
    <row r="208" spans="14:23">
      <c r="N208" s="181">
        <v>44399</v>
      </c>
      <c r="O208" s="403">
        <v>14.150918884725206</v>
      </c>
      <c r="P208" s="35">
        <v>17.5</v>
      </c>
      <c r="S208" s="433"/>
      <c r="T208" s="434"/>
      <c r="W208" s="433"/>
    </row>
    <row r="209" spans="14:23">
      <c r="N209" s="181">
        <v>44400</v>
      </c>
      <c r="O209" s="403">
        <v>12.725027466482617</v>
      </c>
      <c r="P209" s="35">
        <v>19.100000000000001</v>
      </c>
      <c r="S209" s="433"/>
      <c r="T209" s="434"/>
      <c r="W209" s="433"/>
    </row>
    <row r="210" spans="14:23">
      <c r="N210" s="181">
        <v>44401</v>
      </c>
      <c r="O210" s="403">
        <v>9.3764197692175379</v>
      </c>
      <c r="P210" s="35">
        <v>21.2</v>
      </c>
      <c r="S210" s="433"/>
      <c r="T210" s="434"/>
      <c r="W210" s="433"/>
    </row>
    <row r="211" spans="14:23">
      <c r="N211" s="181">
        <v>44402</v>
      </c>
      <c r="O211" s="403">
        <v>9.5704510840877717</v>
      </c>
      <c r="P211" s="35">
        <v>20.399999999999999</v>
      </c>
      <c r="S211" s="433"/>
      <c r="T211" s="434"/>
      <c r="W211" s="433"/>
    </row>
    <row r="212" spans="14:23">
      <c r="N212" s="181">
        <v>44403</v>
      </c>
      <c r="O212" s="403">
        <v>13.225314892106093</v>
      </c>
      <c r="P212" s="35">
        <v>20.8</v>
      </c>
      <c r="S212" s="433"/>
      <c r="T212" s="434"/>
      <c r="W212" s="433"/>
    </row>
    <row r="213" spans="14:23">
      <c r="N213" s="181">
        <v>44404</v>
      </c>
      <c r="O213" s="403">
        <v>12.657660111811547</v>
      </c>
      <c r="P213" s="35">
        <v>21.3</v>
      </c>
      <c r="S213" s="433"/>
      <c r="T213" s="434"/>
      <c r="W213" s="433"/>
    </row>
    <row r="214" spans="14:23">
      <c r="N214" s="181">
        <v>44405</v>
      </c>
      <c r="O214" s="403">
        <v>11.084676602617041</v>
      </c>
      <c r="P214" s="35">
        <v>19.600000000000001</v>
      </c>
      <c r="S214" s="433"/>
      <c r="T214" s="434"/>
      <c r="W214" s="433"/>
    </row>
    <row r="215" spans="14:23">
      <c r="N215" s="181">
        <v>44406</v>
      </c>
      <c r="O215" s="403">
        <v>10.831171033345106</v>
      </c>
      <c r="P215" s="35">
        <v>19.399999999999999</v>
      </c>
      <c r="S215" s="433"/>
      <c r="T215" s="434"/>
      <c r="W215" s="433"/>
    </row>
    <row r="216" spans="14:23">
      <c r="N216" s="181">
        <v>44407</v>
      </c>
      <c r="O216" s="403">
        <v>10.449106030336617</v>
      </c>
      <c r="P216" s="35">
        <v>20.7</v>
      </c>
      <c r="S216" s="433"/>
      <c r="T216" s="434"/>
      <c r="W216" s="433"/>
    </row>
    <row r="217" spans="14:23">
      <c r="N217" s="181">
        <v>44408</v>
      </c>
      <c r="O217" s="403">
        <v>9.1879087891586781</v>
      </c>
      <c r="P217" s="35">
        <v>19.8</v>
      </c>
      <c r="S217" s="433"/>
      <c r="T217" s="434"/>
      <c r="W217" s="433"/>
    </row>
    <row r="218" spans="14:23">
      <c r="N218" s="181">
        <v>44409</v>
      </c>
      <c r="O218" s="403">
        <v>9.5349113378062231</v>
      </c>
      <c r="P218" s="35">
        <v>15.3</v>
      </c>
      <c r="S218" s="433"/>
      <c r="T218" s="434"/>
      <c r="W218" s="433"/>
    </row>
    <row r="219" spans="14:23">
      <c r="N219" s="181">
        <v>44410</v>
      </c>
      <c r="O219" s="403">
        <v>11.162262776425191</v>
      </c>
      <c r="P219" s="35">
        <v>15.6</v>
      </c>
      <c r="S219" s="433"/>
      <c r="T219" s="434"/>
      <c r="W219" s="433"/>
    </row>
    <row r="220" spans="14:23">
      <c r="N220" s="181">
        <v>44411</v>
      </c>
      <c r="O220" s="403">
        <v>11.278860647562583</v>
      </c>
      <c r="P220" s="35">
        <v>16.5</v>
      </c>
      <c r="S220" s="433"/>
      <c r="T220" s="434"/>
      <c r="W220" s="433"/>
    </row>
    <row r="221" spans="14:23">
      <c r="N221" s="181">
        <v>44412</v>
      </c>
      <c r="O221" s="403">
        <v>11.416934327105364</v>
      </c>
      <c r="P221" s="35">
        <v>16.399999999999999</v>
      </c>
      <c r="S221" s="433"/>
      <c r="T221" s="434"/>
      <c r="W221" s="433"/>
    </row>
    <row r="222" spans="14:23">
      <c r="N222" s="181">
        <v>44413</v>
      </c>
      <c r="O222" s="403">
        <v>11.514076281608375</v>
      </c>
      <c r="P222" s="35">
        <v>14.6</v>
      </c>
      <c r="S222" s="433"/>
      <c r="T222" s="434"/>
      <c r="W222" s="433"/>
    </row>
    <row r="223" spans="14:23">
      <c r="N223" s="181">
        <v>44414</v>
      </c>
      <c r="O223" s="403">
        <v>11.344829634676833</v>
      </c>
      <c r="P223" s="35">
        <v>16.100000000000001</v>
      </c>
      <c r="S223" s="433"/>
      <c r="T223" s="434"/>
      <c r="W223" s="433"/>
    </row>
    <row r="224" spans="14:23">
      <c r="N224" s="181">
        <v>44415</v>
      </c>
      <c r="O224" s="403">
        <v>9.7100905954984515</v>
      </c>
      <c r="P224" s="35">
        <v>19.2</v>
      </c>
      <c r="S224" s="433"/>
      <c r="T224" s="434"/>
      <c r="W224" s="433"/>
    </row>
    <row r="225" spans="14:23">
      <c r="N225" s="181">
        <v>44416</v>
      </c>
      <c r="O225" s="403">
        <v>9.9990885579366466</v>
      </c>
      <c r="P225" s="35">
        <v>16.899999999999999</v>
      </c>
      <c r="S225" s="433"/>
      <c r="T225" s="434"/>
      <c r="W225" s="433"/>
    </row>
    <row r="226" spans="14:23">
      <c r="N226" s="181">
        <v>44417</v>
      </c>
      <c r="O226" s="403">
        <v>11.433297132365636</v>
      </c>
      <c r="P226" s="35">
        <v>17.399999999999999</v>
      </c>
      <c r="S226" s="433"/>
      <c r="T226" s="434"/>
      <c r="W226" s="433"/>
    </row>
    <row r="227" spans="14:23">
      <c r="N227" s="181">
        <v>44418</v>
      </c>
      <c r="O227" s="403">
        <v>11.449140404226625</v>
      </c>
      <c r="P227" s="35">
        <v>19.100000000000001</v>
      </c>
      <c r="S227" s="433"/>
      <c r="T227" s="434"/>
      <c r="W227" s="433"/>
    </row>
    <row r="228" spans="14:23">
      <c r="N228" s="181">
        <v>44419</v>
      </c>
      <c r="O228" s="403">
        <v>11.493285688889356</v>
      </c>
      <c r="P228" s="35">
        <v>18.3</v>
      </c>
      <c r="S228" s="433"/>
      <c r="T228" s="434"/>
      <c r="W228" s="433"/>
    </row>
    <row r="229" spans="14:23">
      <c r="N229" s="181">
        <v>44420</v>
      </c>
      <c r="O229" s="403">
        <v>11.459716621642263</v>
      </c>
      <c r="P229" s="35">
        <v>18.899999999999999</v>
      </c>
      <c r="S229" s="433"/>
      <c r="T229" s="434"/>
      <c r="W229" s="433"/>
    </row>
    <row r="230" spans="14:23">
      <c r="N230" s="181">
        <v>44421</v>
      </c>
      <c r="O230" s="403">
        <v>10.879634186609941</v>
      </c>
      <c r="P230" s="35">
        <v>21.8</v>
      </c>
      <c r="S230" s="433"/>
      <c r="T230" s="434"/>
      <c r="W230" s="433"/>
    </row>
    <row r="231" spans="14:23">
      <c r="N231" s="181">
        <v>44422</v>
      </c>
      <c r="O231" s="403">
        <v>9.2711155135906473</v>
      </c>
      <c r="P231" s="35">
        <v>22</v>
      </c>
      <c r="S231" s="433"/>
      <c r="T231" s="434"/>
      <c r="W231" s="433"/>
    </row>
    <row r="232" spans="14:23">
      <c r="N232" s="181">
        <v>44423</v>
      </c>
      <c r="O232" s="403">
        <v>9.6376231533603001</v>
      </c>
      <c r="P232" s="35">
        <v>22.4</v>
      </c>
      <c r="S232" s="433"/>
      <c r="T232" s="434"/>
      <c r="W232" s="433"/>
    </row>
    <row r="233" spans="14:23">
      <c r="N233" s="181">
        <v>44424</v>
      </c>
      <c r="O233" s="403">
        <v>11.760597913660627</v>
      </c>
      <c r="P233" s="35">
        <v>19.899999999999999</v>
      </c>
      <c r="S233" s="433"/>
      <c r="T233" s="434"/>
      <c r="W233" s="433"/>
    </row>
    <row r="234" spans="14:23">
      <c r="N234" s="181">
        <v>44425</v>
      </c>
      <c r="O234" s="403">
        <v>12.374027514091638</v>
      </c>
      <c r="P234" s="35">
        <v>13.3</v>
      </c>
      <c r="S234" s="433"/>
      <c r="T234" s="434"/>
      <c r="W234" s="433"/>
    </row>
    <row r="235" spans="14:23">
      <c r="N235" s="181">
        <v>44426</v>
      </c>
      <c r="O235" s="403">
        <v>12.681783778186533</v>
      </c>
      <c r="P235" s="35">
        <v>14.9</v>
      </c>
      <c r="S235" s="433"/>
      <c r="T235" s="434"/>
      <c r="W235" s="433"/>
    </row>
    <row r="236" spans="14:23">
      <c r="N236" s="181">
        <v>44427</v>
      </c>
      <c r="O236" s="403">
        <v>12.53518594343171</v>
      </c>
      <c r="P236" s="35">
        <v>16.7</v>
      </c>
      <c r="S236" s="433"/>
      <c r="T236" s="434"/>
      <c r="W236" s="433"/>
    </row>
    <row r="237" spans="14:23">
      <c r="N237" s="181">
        <v>44428</v>
      </c>
      <c r="O237" s="403">
        <v>13.893832045224976</v>
      </c>
      <c r="P237" s="35">
        <v>16.8</v>
      </c>
      <c r="S237" s="433"/>
      <c r="T237" s="434"/>
      <c r="W237" s="433"/>
    </row>
    <row r="238" spans="14:23">
      <c r="N238" s="181">
        <v>44429</v>
      </c>
      <c r="O238" s="403">
        <v>10.029937657759451</v>
      </c>
      <c r="P238" s="35">
        <v>17.2</v>
      </c>
      <c r="S238" s="433"/>
      <c r="T238" s="434"/>
      <c r="W238" s="433"/>
    </row>
    <row r="239" spans="14:23">
      <c r="N239" s="181">
        <v>44430</v>
      </c>
      <c r="O239" s="403">
        <v>10.423992752552705</v>
      </c>
      <c r="P239" s="35">
        <v>17.600000000000001</v>
      </c>
      <c r="S239" s="433"/>
      <c r="T239" s="434"/>
      <c r="W239" s="433"/>
    </row>
    <row r="240" spans="14:23">
      <c r="N240" s="181">
        <v>44431</v>
      </c>
      <c r="O240" s="403">
        <v>12.435039998232137</v>
      </c>
      <c r="P240" s="35">
        <v>15.5</v>
      </c>
      <c r="S240" s="433"/>
      <c r="T240" s="434"/>
      <c r="W240" s="433"/>
    </row>
    <row r="241" spans="14:23">
      <c r="N241" s="181">
        <v>44432</v>
      </c>
      <c r="O241" s="403">
        <v>13.146237273466918</v>
      </c>
      <c r="P241" s="35">
        <v>12.9</v>
      </c>
      <c r="S241" s="433"/>
      <c r="T241" s="434"/>
      <c r="W241" s="433"/>
    </row>
    <row r="242" spans="14:23">
      <c r="N242" s="181">
        <v>44433</v>
      </c>
      <c r="O242" s="403">
        <v>13.295889194523053</v>
      </c>
      <c r="P242" s="35">
        <v>13.7</v>
      </c>
      <c r="S242" s="433"/>
      <c r="T242" s="434"/>
      <c r="W242" s="433"/>
    </row>
    <row r="243" spans="14:23">
      <c r="N243" s="181">
        <v>44434</v>
      </c>
      <c r="O243" s="403">
        <v>13.537330582160433</v>
      </c>
      <c r="P243" s="35">
        <v>12.6</v>
      </c>
      <c r="S243" s="433"/>
      <c r="T243" s="434"/>
      <c r="W243" s="433"/>
    </row>
    <row r="244" spans="14:23">
      <c r="N244" s="181">
        <v>44435</v>
      </c>
      <c r="O244" s="403">
        <v>13.138077964201399</v>
      </c>
      <c r="P244" s="35">
        <v>11.9</v>
      </c>
      <c r="S244" s="433"/>
      <c r="T244" s="434"/>
      <c r="W244" s="433"/>
    </row>
    <row r="245" spans="14:23">
      <c r="N245" s="181">
        <v>44436</v>
      </c>
      <c r="O245" s="403">
        <v>11.492662459237149</v>
      </c>
      <c r="P245" s="35">
        <v>12.1</v>
      </c>
      <c r="S245" s="433"/>
      <c r="T245" s="434"/>
      <c r="W245" s="433"/>
    </row>
    <row r="246" spans="14:23">
      <c r="N246" s="181">
        <v>44437</v>
      </c>
      <c r="O246" s="403">
        <v>11.820764465308462</v>
      </c>
      <c r="P246" s="35">
        <v>12.7</v>
      </c>
      <c r="S246" s="433"/>
      <c r="T246" s="434"/>
      <c r="W246" s="433"/>
    </row>
    <row r="247" spans="14:23">
      <c r="N247" s="181">
        <v>44438</v>
      </c>
      <c r="O247" s="403">
        <v>14.109855058794887</v>
      </c>
      <c r="P247" s="35">
        <v>12.9</v>
      </c>
      <c r="S247" s="433"/>
      <c r="T247" s="434"/>
      <c r="W247" s="433"/>
    </row>
    <row r="248" spans="14:23">
      <c r="N248" s="181">
        <v>44439</v>
      </c>
      <c r="O248" s="403">
        <v>15.180598796512735</v>
      </c>
      <c r="P248" s="35">
        <v>13.7</v>
      </c>
      <c r="S248" s="433"/>
      <c r="T248" s="434"/>
      <c r="W248" s="433"/>
    </row>
    <row r="249" spans="14:23">
      <c r="N249" s="181">
        <v>44440</v>
      </c>
      <c r="O249" s="403">
        <v>14.683041781426896</v>
      </c>
      <c r="P249" s="35">
        <v>14</v>
      </c>
      <c r="S249" s="433"/>
      <c r="T249" s="434"/>
      <c r="W249" s="433"/>
    </row>
    <row r="250" spans="14:23">
      <c r="N250" s="181">
        <v>44441</v>
      </c>
      <c r="O250" s="403">
        <v>13.918385614503453</v>
      </c>
      <c r="P250" s="35">
        <v>14</v>
      </c>
      <c r="S250" s="433"/>
      <c r="T250" s="434"/>
      <c r="W250" s="433"/>
    </row>
    <row r="251" spans="14:23">
      <c r="N251" s="181">
        <v>44442</v>
      </c>
      <c r="O251" s="403">
        <v>12.843803608355156</v>
      </c>
      <c r="P251" s="35">
        <v>14.7</v>
      </c>
      <c r="S251" s="433"/>
      <c r="T251" s="434"/>
      <c r="W251" s="433"/>
    </row>
    <row r="252" spans="14:23">
      <c r="N252" s="181">
        <v>44443</v>
      </c>
      <c r="O252" s="403">
        <v>10.685506843797578</v>
      </c>
      <c r="P252" s="35">
        <v>15.4</v>
      </c>
      <c r="S252" s="433"/>
      <c r="T252" s="434"/>
      <c r="W252" s="433"/>
    </row>
    <row r="253" spans="14:23">
      <c r="N253" s="181">
        <v>44444</v>
      </c>
      <c r="O253" s="403">
        <v>11.326851324140945</v>
      </c>
      <c r="P253" s="35">
        <v>14.8</v>
      </c>
      <c r="S253" s="433"/>
      <c r="T253" s="434"/>
      <c r="W253" s="433"/>
    </row>
    <row r="254" spans="14:23">
      <c r="N254" s="181">
        <v>44445</v>
      </c>
      <c r="O254" s="403">
        <v>15.0607764656417</v>
      </c>
      <c r="P254" s="35">
        <v>14.7</v>
      </c>
      <c r="S254" s="433"/>
      <c r="T254" s="434"/>
      <c r="W254" s="433"/>
    </row>
    <row r="255" spans="14:23">
      <c r="N255" s="181">
        <v>44446</v>
      </c>
      <c r="O255" s="403">
        <v>15.228753407384788</v>
      </c>
      <c r="P255" s="35">
        <v>15.3</v>
      </c>
      <c r="S255" s="433"/>
      <c r="T255" s="434"/>
      <c r="W255" s="433"/>
    </row>
    <row r="256" spans="14:23">
      <c r="N256" s="181">
        <v>44447</v>
      </c>
      <c r="O256" s="403">
        <v>14.101355653095888</v>
      </c>
      <c r="P256" s="35">
        <v>16</v>
      </c>
      <c r="S256" s="433"/>
      <c r="T256" s="434"/>
      <c r="W256" s="433"/>
    </row>
    <row r="257" spans="14:23">
      <c r="N257" s="181">
        <v>44448</v>
      </c>
      <c r="O257" s="403">
        <v>14.523101068370398</v>
      </c>
      <c r="P257" s="35">
        <v>17</v>
      </c>
      <c r="S257" s="433"/>
      <c r="T257" s="434"/>
      <c r="W257" s="433"/>
    </row>
    <row r="258" spans="14:23">
      <c r="N258" s="181">
        <v>44449</v>
      </c>
      <c r="O258" s="403">
        <v>14.322829073472722</v>
      </c>
      <c r="P258" s="35">
        <v>17</v>
      </c>
      <c r="S258" s="433"/>
      <c r="T258" s="434"/>
      <c r="W258" s="433"/>
    </row>
    <row r="259" spans="14:23">
      <c r="N259" s="181">
        <v>44450</v>
      </c>
      <c r="O259" s="403">
        <v>10.29937193712628</v>
      </c>
      <c r="P259" s="35">
        <v>16.7</v>
      </c>
      <c r="S259" s="433"/>
      <c r="T259" s="434"/>
      <c r="W259" s="433"/>
    </row>
    <row r="260" spans="14:23">
      <c r="N260" s="181">
        <v>44451</v>
      </c>
      <c r="O260" s="403">
        <v>10.603260654409384</v>
      </c>
      <c r="P260" s="35">
        <v>16.8</v>
      </c>
      <c r="S260" s="433"/>
      <c r="T260" s="434"/>
      <c r="W260" s="433"/>
    </row>
    <row r="261" spans="14:23">
      <c r="N261" s="181">
        <v>44452</v>
      </c>
      <c r="O261" s="403">
        <v>15.032440155006931</v>
      </c>
      <c r="P261" s="35">
        <v>15.9</v>
      </c>
      <c r="S261" s="433"/>
      <c r="T261" s="434"/>
      <c r="W261" s="433"/>
    </row>
    <row r="262" spans="14:23">
      <c r="N262" s="181">
        <v>44453</v>
      </c>
      <c r="O262" s="403">
        <v>14.570340459555775</v>
      </c>
      <c r="P262" s="35">
        <v>16.3</v>
      </c>
      <c r="S262" s="433"/>
      <c r="T262" s="434"/>
      <c r="W262" s="433"/>
    </row>
    <row r="263" spans="14:23">
      <c r="N263" s="181">
        <v>44454</v>
      </c>
      <c r="O263" s="403">
        <v>15.315133183011598</v>
      </c>
      <c r="P263" s="35">
        <v>18.100000000000001</v>
      </c>
      <c r="S263" s="433"/>
      <c r="T263" s="434"/>
      <c r="W263" s="433"/>
    </row>
    <row r="264" spans="14:23">
      <c r="N264" s="181">
        <v>44455</v>
      </c>
      <c r="O264" s="403">
        <v>14.608342174907248</v>
      </c>
      <c r="P264" s="35">
        <v>17.3</v>
      </c>
      <c r="S264" s="433"/>
      <c r="T264" s="434"/>
      <c r="W264" s="433"/>
    </row>
    <row r="265" spans="14:23">
      <c r="N265" s="181">
        <v>44456</v>
      </c>
      <c r="O265" s="403">
        <v>14.29824469273615</v>
      </c>
      <c r="P265" s="35">
        <v>13.6</v>
      </c>
      <c r="S265" s="433"/>
      <c r="T265" s="434"/>
      <c r="W265" s="433"/>
    </row>
    <row r="266" spans="14:23">
      <c r="N266" s="181">
        <v>44457</v>
      </c>
      <c r="O266" s="403">
        <v>11.43738256253557</v>
      </c>
      <c r="P266" s="35">
        <v>12.7</v>
      </c>
      <c r="S266" s="433"/>
      <c r="T266" s="434"/>
      <c r="W266" s="433"/>
    </row>
    <row r="267" spans="14:23">
      <c r="N267" s="181">
        <v>44458</v>
      </c>
      <c r="O267" s="403">
        <v>13.241313511132731</v>
      </c>
      <c r="P267" s="35">
        <v>10.199999999999999</v>
      </c>
      <c r="S267" s="433"/>
      <c r="T267" s="434"/>
      <c r="W267" s="433"/>
    </row>
    <row r="268" spans="14:23">
      <c r="N268" s="181">
        <v>44459</v>
      </c>
      <c r="O268" s="403">
        <v>19.401016375010219</v>
      </c>
      <c r="P268" s="35">
        <v>9.9</v>
      </c>
      <c r="S268" s="433"/>
      <c r="T268" s="434"/>
      <c r="W268" s="433"/>
    </row>
    <row r="269" spans="14:23">
      <c r="N269" s="181">
        <v>44460</v>
      </c>
      <c r="O269" s="403">
        <v>19.329518335569841</v>
      </c>
      <c r="P269" s="35">
        <v>10.199999999999999</v>
      </c>
      <c r="S269" s="433"/>
      <c r="T269" s="434"/>
      <c r="W269" s="433"/>
    </row>
    <row r="270" spans="14:23">
      <c r="N270" s="181">
        <v>44461</v>
      </c>
      <c r="O270" s="403">
        <v>18.447680712243226</v>
      </c>
      <c r="P270" s="35">
        <v>10.1</v>
      </c>
      <c r="S270" s="433"/>
      <c r="T270" s="434"/>
      <c r="W270" s="433"/>
    </row>
    <row r="271" spans="14:23">
      <c r="N271" s="181">
        <v>44462</v>
      </c>
      <c r="O271" s="403">
        <v>16.099134689831498</v>
      </c>
      <c r="P271" s="35">
        <v>14.4</v>
      </c>
      <c r="S271" s="433"/>
      <c r="T271" s="434"/>
      <c r="W271" s="433"/>
    </row>
    <row r="272" spans="14:23">
      <c r="N272" s="181">
        <v>44463</v>
      </c>
      <c r="O272" s="403">
        <v>14.789065913127983</v>
      </c>
      <c r="P272" s="35">
        <v>14.4</v>
      </c>
      <c r="S272" s="433"/>
      <c r="T272" s="434"/>
      <c r="W272" s="433"/>
    </row>
    <row r="273" spans="14:23">
      <c r="N273" s="181">
        <v>44464</v>
      </c>
      <c r="O273" s="403">
        <v>12.047625581550088</v>
      </c>
      <c r="P273" s="35">
        <v>14.6</v>
      </c>
      <c r="S273" s="433"/>
      <c r="T273" s="434"/>
      <c r="W273" s="433"/>
    </row>
    <row r="274" spans="14:23">
      <c r="N274" s="181">
        <v>44465</v>
      </c>
      <c r="O274" s="403">
        <v>11.876895691987892</v>
      </c>
      <c r="P274" s="35">
        <v>15.6</v>
      </c>
      <c r="S274" s="433"/>
      <c r="T274" s="434"/>
      <c r="W274" s="433"/>
    </row>
    <row r="275" spans="14:23">
      <c r="N275" s="181">
        <v>44466</v>
      </c>
      <c r="O275" s="403">
        <v>13.178562763430147</v>
      </c>
      <c r="P275" s="35">
        <v>15.5</v>
      </c>
      <c r="S275" s="433"/>
      <c r="T275" s="434"/>
      <c r="W275" s="433"/>
    </row>
    <row r="276" spans="14:23">
      <c r="N276" s="181">
        <v>44467</v>
      </c>
      <c r="O276" s="403">
        <v>13.409473489092257</v>
      </c>
      <c r="P276" s="35">
        <v>14.7</v>
      </c>
      <c r="S276" s="433"/>
      <c r="T276" s="434"/>
      <c r="W276" s="433"/>
    </row>
    <row r="277" spans="14:23">
      <c r="N277" s="181">
        <v>44468</v>
      </c>
      <c r="O277" s="403">
        <v>16.062525804062286</v>
      </c>
      <c r="P277" s="35">
        <v>12.7</v>
      </c>
      <c r="S277" s="433"/>
      <c r="T277" s="434"/>
      <c r="W277" s="433"/>
    </row>
    <row r="278" spans="14:23">
      <c r="N278" s="181">
        <v>44469</v>
      </c>
      <c r="O278" s="403">
        <v>18.422304713447364</v>
      </c>
      <c r="P278" s="35">
        <v>8.6</v>
      </c>
      <c r="S278" s="433"/>
      <c r="T278" s="434"/>
      <c r="W278" s="433"/>
    </row>
    <row r="279" spans="14:23">
      <c r="N279" s="181">
        <v>44470</v>
      </c>
      <c r="O279" s="403">
        <v>17.896184524065752</v>
      </c>
      <c r="P279" s="35">
        <v>9.6999999999999993</v>
      </c>
      <c r="S279" s="433"/>
      <c r="T279" s="434"/>
      <c r="W279" s="433"/>
    </row>
    <row r="280" spans="14:23">
      <c r="N280" s="181">
        <v>44471</v>
      </c>
      <c r="O280" s="403">
        <v>14.908651576430286</v>
      </c>
      <c r="P280" s="35">
        <v>12.8</v>
      </c>
      <c r="S280" s="433"/>
      <c r="T280" s="434"/>
      <c r="W280" s="433"/>
    </row>
    <row r="281" spans="14:23">
      <c r="N281" s="181">
        <v>44472</v>
      </c>
      <c r="O281" s="403">
        <v>15.374378541422876</v>
      </c>
      <c r="P281" s="35">
        <v>13</v>
      </c>
      <c r="S281" s="433"/>
      <c r="T281" s="434"/>
      <c r="W281" s="433"/>
    </row>
    <row r="282" spans="14:23">
      <c r="N282" s="181">
        <v>44473</v>
      </c>
      <c r="O282" s="403">
        <v>19.313009189403392</v>
      </c>
      <c r="P282" s="35">
        <v>13.4</v>
      </c>
      <c r="S282" s="433"/>
      <c r="T282" s="434"/>
      <c r="W282" s="433"/>
    </row>
    <row r="283" spans="14:23">
      <c r="N283" s="181">
        <v>44474</v>
      </c>
      <c r="O283" s="403">
        <v>16.607457173133923</v>
      </c>
      <c r="P283" s="35">
        <v>15.8</v>
      </c>
      <c r="S283" s="433"/>
      <c r="T283" s="434"/>
      <c r="W283" s="433"/>
    </row>
    <row r="284" spans="14:23">
      <c r="N284" s="181">
        <v>44475</v>
      </c>
      <c r="O284" s="403">
        <v>18.596488593737014</v>
      </c>
      <c r="P284" s="35">
        <v>10.7</v>
      </c>
      <c r="S284" s="433"/>
      <c r="T284" s="434"/>
      <c r="W284" s="433"/>
    </row>
    <row r="285" spans="14:23">
      <c r="N285" s="181">
        <v>44476</v>
      </c>
      <c r="O285" s="403">
        <v>19.555652463294692</v>
      </c>
      <c r="P285" s="35">
        <v>10.9</v>
      </c>
      <c r="S285" s="433"/>
      <c r="T285" s="434"/>
      <c r="W285" s="433"/>
    </row>
    <row r="286" spans="14:23">
      <c r="N286" s="181">
        <v>44477</v>
      </c>
      <c r="O286" s="403">
        <v>19.56083014533219</v>
      </c>
      <c r="P286" s="35">
        <v>8.6999999999999993</v>
      </c>
      <c r="S286" s="433"/>
      <c r="T286" s="434"/>
      <c r="W286" s="433"/>
    </row>
    <row r="287" spans="14:23">
      <c r="N287" s="181">
        <v>44478</v>
      </c>
      <c r="O287" s="403">
        <v>19.3809209025085</v>
      </c>
      <c r="P287" s="35">
        <v>5.5</v>
      </c>
      <c r="S287" s="433"/>
      <c r="T287" s="434"/>
      <c r="W287" s="433"/>
    </row>
    <row r="288" spans="14:23">
      <c r="N288" s="181">
        <v>44479</v>
      </c>
      <c r="O288" s="403">
        <v>21.341119679697997</v>
      </c>
      <c r="P288" s="35">
        <v>4.5999999999999996</v>
      </c>
      <c r="S288" s="433"/>
      <c r="T288" s="434"/>
      <c r="W288" s="433"/>
    </row>
    <row r="289" spans="14:23">
      <c r="N289" s="181">
        <v>44480</v>
      </c>
      <c r="O289" s="403">
        <v>24.885069077529678</v>
      </c>
      <c r="P289" s="35">
        <v>6.7</v>
      </c>
      <c r="S289" s="433"/>
      <c r="T289" s="434"/>
      <c r="W289" s="433"/>
    </row>
    <row r="290" spans="14:23">
      <c r="N290" s="181">
        <v>44481</v>
      </c>
      <c r="O290" s="403">
        <v>27.106527685640394</v>
      </c>
      <c r="P290" s="35">
        <v>6.9</v>
      </c>
      <c r="S290" s="433"/>
      <c r="T290" s="434"/>
      <c r="W290" s="433"/>
    </row>
    <row r="291" spans="14:23">
      <c r="N291" s="181">
        <v>44482</v>
      </c>
      <c r="O291" s="403">
        <v>29.233129831784442</v>
      </c>
      <c r="P291" s="35">
        <v>4.2</v>
      </c>
      <c r="S291" s="433"/>
      <c r="T291" s="434"/>
      <c r="W291" s="433"/>
    </row>
    <row r="292" spans="14:23">
      <c r="N292" s="181">
        <v>44483</v>
      </c>
      <c r="O292" s="403">
        <v>27.871594899797955</v>
      </c>
      <c r="P292" s="35">
        <v>6.6</v>
      </c>
      <c r="S292" s="433"/>
      <c r="T292" s="434"/>
      <c r="W292" s="433"/>
    </row>
    <row r="293" spans="14:23">
      <c r="N293" s="181">
        <v>44484</v>
      </c>
      <c r="O293" s="403">
        <v>24.140351741670987</v>
      </c>
      <c r="P293" s="35">
        <v>9.6</v>
      </c>
      <c r="S293" s="433"/>
      <c r="T293" s="434"/>
      <c r="W293" s="433"/>
    </row>
    <row r="294" spans="14:23">
      <c r="N294" s="181">
        <v>44485</v>
      </c>
      <c r="O294" s="403">
        <v>22.213892233109476</v>
      </c>
      <c r="P294" s="35">
        <v>5.4</v>
      </c>
      <c r="S294" s="433"/>
      <c r="T294" s="434"/>
      <c r="W294" s="433"/>
    </row>
    <row r="295" spans="14:23">
      <c r="N295" s="181">
        <v>44486</v>
      </c>
      <c r="O295" s="403">
        <v>23.890767072193391</v>
      </c>
      <c r="P295" s="35">
        <v>5.8</v>
      </c>
      <c r="S295" s="433"/>
      <c r="T295" s="434"/>
      <c r="W295" s="433"/>
    </row>
    <row r="296" spans="14:23">
      <c r="N296" s="181">
        <v>44487</v>
      </c>
      <c r="O296" s="403">
        <v>25.592197543477795</v>
      </c>
      <c r="P296" s="35">
        <v>7.3</v>
      </c>
      <c r="S296" s="433"/>
      <c r="T296" s="434"/>
      <c r="W296" s="433"/>
    </row>
    <row r="297" spans="14:23">
      <c r="N297" s="181">
        <v>44488</v>
      </c>
      <c r="O297" s="403">
        <v>24.41717387623509</v>
      </c>
      <c r="P297" s="35">
        <v>10.199999999999999</v>
      </c>
      <c r="S297" s="433"/>
      <c r="T297" s="434"/>
      <c r="W297" s="433"/>
    </row>
    <row r="298" spans="14:23">
      <c r="N298" s="181">
        <v>44489</v>
      </c>
      <c r="O298" s="403">
        <v>20.853623816672634</v>
      </c>
      <c r="P298" s="35">
        <v>13.8</v>
      </c>
      <c r="S298" s="433"/>
      <c r="T298" s="434"/>
      <c r="W298" s="433"/>
    </row>
    <row r="299" spans="14:23">
      <c r="N299" s="181">
        <v>44490</v>
      </c>
      <c r="O299" s="403">
        <v>22.302038757479117</v>
      </c>
      <c r="P299" s="35">
        <v>10.6</v>
      </c>
      <c r="S299" s="433"/>
      <c r="T299" s="434"/>
      <c r="W299" s="433"/>
    </row>
    <row r="300" spans="14:23">
      <c r="N300" s="181">
        <v>44491</v>
      </c>
      <c r="O300" s="403">
        <v>24.113110550284588</v>
      </c>
      <c r="P300" s="35">
        <v>7.1</v>
      </c>
      <c r="S300" s="433"/>
      <c r="T300" s="434"/>
      <c r="W300" s="433"/>
    </row>
    <row r="301" spans="14:23">
      <c r="N301" s="181">
        <v>44492</v>
      </c>
      <c r="O301" s="403">
        <v>24.071398349361356</v>
      </c>
      <c r="P301" s="35">
        <v>4.0999999999999996</v>
      </c>
      <c r="S301" s="433"/>
      <c r="T301" s="434"/>
      <c r="W301" s="433"/>
    </row>
    <row r="302" spans="14:23">
      <c r="N302" s="181">
        <v>44493</v>
      </c>
      <c r="O302" s="403">
        <v>25.364892290865157</v>
      </c>
      <c r="P302" s="35">
        <v>3.5</v>
      </c>
      <c r="S302" s="433"/>
      <c r="T302" s="434"/>
      <c r="W302" s="433"/>
    </row>
    <row r="303" spans="14:23">
      <c r="N303" s="181">
        <v>44494</v>
      </c>
      <c r="O303" s="403">
        <v>28.902649489552164</v>
      </c>
      <c r="P303" s="35">
        <v>4.8</v>
      </c>
      <c r="S303" s="433"/>
      <c r="T303" s="434"/>
      <c r="W303" s="433"/>
    </row>
    <row r="304" spans="14:23">
      <c r="N304" s="181">
        <v>44495</v>
      </c>
      <c r="O304" s="403">
        <v>28.372873312568149</v>
      </c>
      <c r="P304" s="35">
        <v>5.9</v>
      </c>
      <c r="S304" s="433"/>
      <c r="T304" s="434"/>
      <c r="W304" s="433"/>
    </row>
    <row r="305" spans="14:23">
      <c r="N305" s="181">
        <v>44496</v>
      </c>
      <c r="O305" s="403">
        <v>27.052183260979525</v>
      </c>
      <c r="P305" s="35">
        <v>6.2</v>
      </c>
      <c r="S305" s="433"/>
      <c r="T305" s="434"/>
      <c r="W305" s="433"/>
    </row>
    <row r="306" spans="14:23">
      <c r="N306" s="181">
        <v>44497</v>
      </c>
      <c r="O306" s="403">
        <v>25.773449993031445</v>
      </c>
      <c r="P306" s="35">
        <v>6.2</v>
      </c>
      <c r="S306" s="433"/>
      <c r="T306" s="434"/>
      <c r="W306" s="433"/>
    </row>
    <row r="307" spans="14:23">
      <c r="N307" s="181">
        <v>44498</v>
      </c>
      <c r="O307" s="403">
        <v>25.45494795989379</v>
      </c>
      <c r="P307" s="35">
        <v>7</v>
      </c>
      <c r="S307" s="433"/>
      <c r="T307" s="434"/>
      <c r="W307" s="433"/>
    </row>
    <row r="308" spans="14:23">
      <c r="N308" s="181">
        <v>44499</v>
      </c>
      <c r="O308" s="403">
        <v>23.634738216594457</v>
      </c>
      <c r="P308" s="35">
        <v>8.1</v>
      </c>
      <c r="S308" s="433"/>
      <c r="T308" s="434"/>
      <c r="W308" s="433"/>
    </row>
    <row r="309" spans="14:23">
      <c r="N309" s="181">
        <v>44500</v>
      </c>
      <c r="O309" s="403">
        <v>22.863941268835269</v>
      </c>
      <c r="P309" s="35">
        <v>8.4</v>
      </c>
      <c r="S309" s="433"/>
      <c r="T309" s="434"/>
      <c r="W309" s="433"/>
    </row>
    <row r="310" spans="14:23">
      <c r="N310" s="181">
        <v>44501</v>
      </c>
      <c r="O310" s="403">
        <v>26.535048441839642</v>
      </c>
      <c r="P310" s="35">
        <v>7.7</v>
      </c>
      <c r="S310" s="433"/>
      <c r="T310" s="434"/>
      <c r="W310" s="433"/>
    </row>
    <row r="311" spans="14:23">
      <c r="N311" s="181">
        <v>44502</v>
      </c>
      <c r="O311" s="403">
        <v>30.08010851859633</v>
      </c>
      <c r="P311" s="35">
        <v>6.2</v>
      </c>
      <c r="S311" s="433"/>
      <c r="T311" s="434"/>
      <c r="W311" s="433"/>
    </row>
    <row r="312" spans="14:23">
      <c r="N312" s="181">
        <v>44503</v>
      </c>
      <c r="O312" s="403">
        <v>30.071753257974294</v>
      </c>
      <c r="P312" s="35">
        <v>6.6</v>
      </c>
      <c r="S312" s="433"/>
      <c r="T312" s="434"/>
      <c r="W312" s="433"/>
    </row>
    <row r="313" spans="14:23">
      <c r="N313" s="181">
        <v>44504</v>
      </c>
      <c r="O313" s="403">
        <v>29.134542620065062</v>
      </c>
      <c r="P313" s="35">
        <v>7.1</v>
      </c>
      <c r="S313" s="433"/>
      <c r="T313" s="434"/>
      <c r="W313" s="433"/>
    </row>
    <row r="314" spans="14:23">
      <c r="N314" s="181">
        <v>44505</v>
      </c>
      <c r="O314" s="403">
        <v>30.247356289744484</v>
      </c>
      <c r="P314" s="35">
        <v>5.0999999999999996</v>
      </c>
      <c r="S314" s="433"/>
      <c r="T314" s="434"/>
      <c r="W314" s="433"/>
    </row>
    <row r="315" spans="14:23">
      <c r="N315" s="181">
        <v>44506</v>
      </c>
      <c r="O315" s="403">
        <v>25.681952288196012</v>
      </c>
      <c r="P315" s="35">
        <v>3.7</v>
      </c>
      <c r="S315" s="433"/>
      <c r="T315" s="434"/>
      <c r="W315" s="433"/>
    </row>
    <row r="316" spans="14:23">
      <c r="N316" s="181">
        <v>44507</v>
      </c>
      <c r="O316" s="403">
        <v>27.169497908483951</v>
      </c>
      <c r="P316" s="35">
        <v>4.9000000000000004</v>
      </c>
      <c r="S316" s="433"/>
      <c r="T316" s="434"/>
      <c r="W316" s="433"/>
    </row>
    <row r="317" spans="14:23">
      <c r="N317" s="181">
        <v>44508</v>
      </c>
      <c r="O317" s="403">
        <v>32.688404521756532</v>
      </c>
      <c r="P317" s="35">
        <v>5.5</v>
      </c>
      <c r="S317" s="433"/>
      <c r="T317" s="434"/>
      <c r="W317" s="433"/>
    </row>
    <row r="318" spans="14:23">
      <c r="N318" s="181">
        <v>44509</v>
      </c>
      <c r="O318" s="403">
        <v>31.703901688901048</v>
      </c>
      <c r="P318" s="35">
        <v>4.0999999999999996</v>
      </c>
      <c r="S318" s="433"/>
      <c r="T318" s="434"/>
      <c r="W318" s="433"/>
    </row>
    <row r="319" spans="14:23">
      <c r="N319" s="181">
        <v>44510</v>
      </c>
      <c r="O319" s="403">
        <v>33.745376687019586</v>
      </c>
      <c r="P319" s="35">
        <v>4.3</v>
      </c>
      <c r="S319" s="433"/>
      <c r="T319" s="434"/>
      <c r="W319" s="433"/>
    </row>
    <row r="320" spans="14:23">
      <c r="N320" s="181">
        <v>44511</v>
      </c>
      <c r="O320" s="403">
        <v>34.496244590087649</v>
      </c>
      <c r="P320" s="35">
        <v>3.7</v>
      </c>
      <c r="S320" s="433"/>
      <c r="T320" s="434"/>
      <c r="W320" s="433"/>
    </row>
    <row r="321" spans="14:23">
      <c r="N321" s="181">
        <v>44512</v>
      </c>
      <c r="O321" s="403">
        <v>33.639777117929448</v>
      </c>
      <c r="P321" s="35">
        <v>3</v>
      </c>
      <c r="S321" s="433"/>
      <c r="T321" s="434"/>
      <c r="W321" s="433"/>
    </row>
    <row r="322" spans="14:23">
      <c r="N322" s="181">
        <v>44513</v>
      </c>
      <c r="O322" s="403">
        <v>30.437145601053388</v>
      </c>
      <c r="P322" s="35">
        <v>3.2</v>
      </c>
      <c r="S322" s="433"/>
      <c r="T322" s="434"/>
      <c r="W322" s="433"/>
    </row>
    <row r="323" spans="14:23">
      <c r="N323" s="181">
        <v>44514</v>
      </c>
      <c r="O323" s="403">
        <v>28.879676756304868</v>
      </c>
      <c r="P323" s="35">
        <v>4.5999999999999996</v>
      </c>
      <c r="S323" s="433"/>
      <c r="T323" s="434"/>
      <c r="W323" s="433"/>
    </row>
    <row r="324" spans="14:23">
      <c r="N324" s="181">
        <v>44515</v>
      </c>
      <c r="O324" s="403">
        <v>35.547626949356143</v>
      </c>
      <c r="P324" s="35">
        <v>3.9</v>
      </c>
      <c r="S324" s="433"/>
      <c r="T324" s="434"/>
      <c r="W324" s="433"/>
    </row>
    <row r="325" spans="14:23">
      <c r="N325" s="181">
        <v>44516</v>
      </c>
      <c r="O325" s="403">
        <v>33.626148537260569</v>
      </c>
      <c r="P325" s="35">
        <v>4.9000000000000004</v>
      </c>
      <c r="S325" s="433"/>
      <c r="T325" s="434"/>
      <c r="W325" s="433"/>
    </row>
    <row r="326" spans="14:23">
      <c r="N326" s="181">
        <v>44517</v>
      </c>
      <c r="O326" s="403">
        <v>32.531106651780448</v>
      </c>
      <c r="P326" s="35">
        <v>4</v>
      </c>
      <c r="S326" s="433"/>
      <c r="T326" s="434"/>
      <c r="W326" s="433"/>
    </row>
    <row r="327" spans="14:23">
      <c r="N327" s="181">
        <v>44518</v>
      </c>
      <c r="O327" s="403">
        <v>30.829743643038256</v>
      </c>
      <c r="P327" s="35">
        <v>5.5</v>
      </c>
      <c r="S327" s="433"/>
      <c r="T327" s="434"/>
      <c r="W327" s="433"/>
    </row>
    <row r="328" spans="14:23">
      <c r="N328" s="181">
        <v>44519</v>
      </c>
      <c r="O328" s="403">
        <v>28.808987248708252</v>
      </c>
      <c r="P328" s="35">
        <v>7.2</v>
      </c>
      <c r="S328" s="433"/>
      <c r="T328" s="434"/>
      <c r="W328" s="433"/>
    </row>
    <row r="329" spans="14:23">
      <c r="N329" s="181">
        <v>44520</v>
      </c>
      <c r="O329" s="403">
        <v>25.345902229203908</v>
      </c>
      <c r="P329" s="35">
        <v>7.3</v>
      </c>
      <c r="S329" s="433"/>
      <c r="T329" s="434"/>
      <c r="W329" s="433"/>
    </row>
    <row r="330" spans="14:23">
      <c r="N330" s="181">
        <v>44521</v>
      </c>
      <c r="O330" s="403">
        <v>27.998499058158806</v>
      </c>
      <c r="P330" s="35">
        <v>4</v>
      </c>
      <c r="S330" s="433"/>
      <c r="T330" s="434"/>
      <c r="W330" s="433"/>
    </row>
    <row r="331" spans="14:23">
      <c r="N331" s="181">
        <v>44522</v>
      </c>
      <c r="O331" s="403">
        <v>35.107138150116178</v>
      </c>
      <c r="P331" s="35">
        <v>3.3</v>
      </c>
      <c r="S331" s="433"/>
      <c r="T331" s="434"/>
      <c r="W331" s="433"/>
    </row>
    <row r="332" spans="14:23">
      <c r="N332" s="181">
        <v>44523</v>
      </c>
      <c r="O332" s="403">
        <v>36.701442290389814</v>
      </c>
      <c r="P332" s="35">
        <v>1.2</v>
      </c>
      <c r="S332" s="433"/>
      <c r="T332" s="434"/>
      <c r="W332" s="433"/>
    </row>
    <row r="333" spans="14:23">
      <c r="N333" s="181">
        <v>44524</v>
      </c>
      <c r="O333" s="403">
        <v>37.057756079722679</v>
      </c>
      <c r="P333" s="35">
        <v>1.9</v>
      </c>
      <c r="S333" s="433"/>
      <c r="T333" s="434"/>
      <c r="W333" s="433"/>
    </row>
    <row r="334" spans="14:23">
      <c r="N334" s="181">
        <v>44525</v>
      </c>
      <c r="O334" s="403">
        <v>37.88047638939927</v>
      </c>
      <c r="P334" s="35">
        <v>0.9</v>
      </c>
      <c r="S334" s="433"/>
      <c r="T334" s="434"/>
      <c r="W334" s="433"/>
    </row>
    <row r="335" spans="14:23">
      <c r="N335" s="181">
        <v>44526</v>
      </c>
      <c r="O335" s="403">
        <v>37.313920711394601</v>
      </c>
      <c r="P335" s="35">
        <v>0.1</v>
      </c>
      <c r="S335" s="433"/>
      <c r="T335" s="434"/>
      <c r="W335" s="433"/>
    </row>
    <row r="336" spans="14:23">
      <c r="N336" s="181">
        <v>44527</v>
      </c>
      <c r="O336" s="403">
        <v>35.017440972276688</v>
      </c>
      <c r="P336" s="35">
        <v>0.2</v>
      </c>
      <c r="S336" s="433"/>
      <c r="T336" s="434"/>
      <c r="W336" s="433"/>
    </row>
    <row r="337" spans="14:23">
      <c r="N337" s="181">
        <v>44528</v>
      </c>
      <c r="O337" s="403">
        <v>36.376652587645268</v>
      </c>
      <c r="P337" s="35">
        <v>-0.4</v>
      </c>
      <c r="S337" s="433"/>
      <c r="T337" s="434"/>
      <c r="W337" s="433"/>
    </row>
    <row r="338" spans="14:23">
      <c r="N338" s="181">
        <v>44529</v>
      </c>
      <c r="O338" s="403">
        <v>40.785718955268948</v>
      </c>
      <c r="P338" s="35">
        <v>-0.5</v>
      </c>
      <c r="S338" s="433"/>
      <c r="T338" s="434"/>
      <c r="W338" s="433"/>
    </row>
    <row r="339" spans="14:23">
      <c r="N339" s="181">
        <v>44530</v>
      </c>
      <c r="O339" s="403">
        <v>40.802522563334342</v>
      </c>
      <c r="P339" s="35">
        <v>1.1000000000000001</v>
      </c>
      <c r="S339" s="433"/>
      <c r="T339" s="434"/>
      <c r="W339" s="433"/>
    </row>
    <row r="340" spans="14:23">
      <c r="N340" s="181">
        <v>44531</v>
      </c>
      <c r="O340" s="403">
        <v>37.903311475597761</v>
      </c>
      <c r="P340" s="35">
        <v>4.5999999999999996</v>
      </c>
      <c r="S340" s="433"/>
      <c r="T340" s="434"/>
      <c r="W340" s="433"/>
    </row>
    <row r="341" spans="14:23">
      <c r="N341" s="181">
        <v>44532</v>
      </c>
      <c r="O341" s="403">
        <v>37.943593038620079</v>
      </c>
      <c r="P341" s="35">
        <v>2.4</v>
      </c>
      <c r="S341" s="433"/>
      <c r="T341" s="434"/>
      <c r="W341" s="433"/>
    </row>
    <row r="342" spans="14:23">
      <c r="N342" s="181">
        <v>44533</v>
      </c>
      <c r="O342" s="403">
        <v>39.214307145973642</v>
      </c>
      <c r="P342" s="35">
        <v>-1.7</v>
      </c>
      <c r="S342" s="433"/>
      <c r="T342" s="434"/>
      <c r="W342" s="433"/>
    </row>
    <row r="343" spans="14:23">
      <c r="N343" s="181">
        <v>44534</v>
      </c>
      <c r="O343" s="403">
        <v>36.861141493592783</v>
      </c>
      <c r="P343" s="35">
        <v>-0.5</v>
      </c>
      <c r="S343" s="433"/>
      <c r="T343" s="434"/>
      <c r="W343" s="433"/>
    </row>
    <row r="344" spans="14:23">
      <c r="N344" s="181">
        <v>44535</v>
      </c>
      <c r="O344" s="403">
        <v>36.536922696446425</v>
      </c>
      <c r="P344" s="35">
        <v>0.4</v>
      </c>
      <c r="S344" s="433"/>
      <c r="T344" s="434"/>
      <c r="W344" s="433"/>
    </row>
    <row r="345" spans="14:23">
      <c r="N345" s="181">
        <v>44536</v>
      </c>
      <c r="O345" s="403">
        <v>41.784307198873954</v>
      </c>
      <c r="P345" s="35">
        <v>-0.7</v>
      </c>
      <c r="S345" s="433"/>
      <c r="T345" s="434"/>
      <c r="W345" s="433"/>
    </row>
    <row r="346" spans="14:23">
      <c r="N346" s="181">
        <v>44537</v>
      </c>
      <c r="O346" s="403">
        <v>42.320664380727784</v>
      </c>
      <c r="P346" s="35">
        <v>-1.1000000000000001</v>
      </c>
      <c r="S346" s="433"/>
      <c r="T346" s="434"/>
      <c r="W346" s="433"/>
    </row>
    <row r="347" spans="14:23">
      <c r="N347" s="181">
        <v>44538</v>
      </c>
      <c r="O347" s="403">
        <v>42.775799426258594</v>
      </c>
      <c r="P347" s="35">
        <v>-1.5</v>
      </c>
      <c r="S347" s="433"/>
      <c r="T347" s="434"/>
      <c r="W347" s="433"/>
    </row>
    <row r="348" spans="14:23">
      <c r="N348" s="181">
        <v>44539</v>
      </c>
      <c r="O348" s="403">
        <v>42.541841399193892</v>
      </c>
      <c r="P348" s="35">
        <v>-0.9</v>
      </c>
      <c r="S348" s="433"/>
      <c r="T348" s="434"/>
      <c r="W348" s="433"/>
    </row>
    <row r="349" spans="14:23">
      <c r="N349" s="181">
        <v>44540</v>
      </c>
      <c r="O349" s="403">
        <v>40.916403320672387</v>
      </c>
      <c r="P349" s="35">
        <v>-1.1000000000000001</v>
      </c>
      <c r="S349" s="433"/>
      <c r="T349" s="434"/>
      <c r="W349" s="433"/>
    </row>
    <row r="350" spans="14:23">
      <c r="N350" s="181">
        <v>44541</v>
      </c>
      <c r="O350" s="403">
        <v>37.938682493042059</v>
      </c>
      <c r="P350" s="35">
        <v>-0.9</v>
      </c>
      <c r="S350" s="433"/>
      <c r="T350" s="434"/>
      <c r="W350" s="433"/>
    </row>
    <row r="351" spans="14:23">
      <c r="N351" s="181">
        <v>44542</v>
      </c>
      <c r="O351" s="403">
        <v>36.66216086064815</v>
      </c>
      <c r="P351" s="35">
        <v>-1.1000000000000001</v>
      </c>
      <c r="S351" s="433"/>
      <c r="T351" s="434"/>
      <c r="W351" s="433"/>
    </row>
    <row r="352" spans="14:23">
      <c r="N352" s="181">
        <v>44543</v>
      </c>
      <c r="O352" s="403">
        <v>40.454689461408613</v>
      </c>
      <c r="P352" s="35">
        <v>1.9</v>
      </c>
      <c r="S352" s="433"/>
      <c r="T352" s="434"/>
      <c r="W352" s="433"/>
    </row>
    <row r="353" spans="14:23">
      <c r="N353" s="181">
        <v>44544</v>
      </c>
      <c r="O353" s="403">
        <v>39.389708688171176</v>
      </c>
      <c r="P353" s="35">
        <v>2.7</v>
      </c>
      <c r="S353" s="433"/>
      <c r="T353" s="434"/>
      <c r="W353" s="433"/>
    </row>
    <row r="354" spans="14:23">
      <c r="N354" s="181">
        <v>44545</v>
      </c>
      <c r="O354" s="403">
        <v>37.736195175306925</v>
      </c>
      <c r="P354" s="35">
        <v>3.6</v>
      </c>
      <c r="S354" s="433"/>
      <c r="T354" s="434"/>
      <c r="W354" s="433"/>
    </row>
    <row r="355" spans="14:23">
      <c r="N355" s="181">
        <v>44546</v>
      </c>
      <c r="O355" s="403">
        <v>36.828621439643605</v>
      </c>
      <c r="P355" s="35">
        <v>4.8</v>
      </c>
      <c r="S355" s="433"/>
      <c r="T355" s="434"/>
      <c r="W355" s="433"/>
    </row>
    <row r="356" spans="14:23">
      <c r="N356" s="181">
        <v>44547</v>
      </c>
      <c r="O356" s="403">
        <v>36.698309470315088</v>
      </c>
      <c r="P356" s="35">
        <v>2.7</v>
      </c>
      <c r="S356" s="433"/>
      <c r="T356" s="434"/>
      <c r="W356" s="433"/>
    </row>
    <row r="357" spans="14:23">
      <c r="N357" s="181">
        <v>44548</v>
      </c>
      <c r="O357" s="403">
        <v>31.47910745403555</v>
      </c>
      <c r="P357" s="35">
        <v>2.4</v>
      </c>
      <c r="S357" s="433"/>
      <c r="T357" s="434"/>
      <c r="W357" s="433"/>
    </row>
    <row r="358" spans="14:23">
      <c r="N358" s="181">
        <v>44549</v>
      </c>
      <c r="O358" s="403">
        <v>32.45426781877002</v>
      </c>
      <c r="P358" s="35">
        <v>3.6</v>
      </c>
      <c r="S358" s="433"/>
      <c r="T358" s="434"/>
      <c r="W358" s="433"/>
    </row>
    <row r="359" spans="14:23">
      <c r="N359" s="181">
        <v>44550</v>
      </c>
      <c r="O359" s="403">
        <v>40.434981494739439</v>
      </c>
      <c r="P359" s="35">
        <v>-0.5</v>
      </c>
      <c r="S359" s="433"/>
      <c r="T359" s="434"/>
      <c r="W359" s="433"/>
    </row>
    <row r="360" spans="14:23">
      <c r="N360" s="181">
        <v>44551</v>
      </c>
      <c r="O360" s="403">
        <v>41.944236813028986</v>
      </c>
      <c r="P360" s="35">
        <v>-2.5</v>
      </c>
      <c r="S360" s="433"/>
      <c r="T360" s="434"/>
      <c r="W360" s="433"/>
    </row>
    <row r="361" spans="14:23">
      <c r="N361" s="181">
        <v>44552</v>
      </c>
      <c r="O361" s="403">
        <v>42.464641631114326</v>
      </c>
      <c r="P361" s="35">
        <v>-5.2</v>
      </c>
      <c r="S361" s="433"/>
      <c r="T361" s="434"/>
      <c r="W361" s="433"/>
    </row>
    <row r="362" spans="14:23">
      <c r="N362" s="181">
        <v>44553</v>
      </c>
      <c r="O362" s="403">
        <v>38.399372948958231</v>
      </c>
      <c r="P362" s="35">
        <v>-2.9</v>
      </c>
      <c r="S362" s="433"/>
      <c r="T362" s="434"/>
      <c r="W362" s="433"/>
    </row>
    <row r="363" spans="14:23">
      <c r="N363" s="181">
        <v>44554</v>
      </c>
      <c r="O363" s="403">
        <v>30.912406359895272</v>
      </c>
      <c r="P363" s="35">
        <v>4.8</v>
      </c>
      <c r="S363" s="433"/>
      <c r="T363" s="434"/>
      <c r="W363" s="433"/>
    </row>
    <row r="364" spans="14:23">
      <c r="N364" s="181">
        <v>44555</v>
      </c>
      <c r="O364" s="403">
        <v>34.90202104833282</v>
      </c>
      <c r="P364" s="35">
        <v>-3.7</v>
      </c>
      <c r="S364" s="433"/>
      <c r="T364" s="434"/>
      <c r="W364" s="433"/>
    </row>
    <row r="365" spans="14:23">
      <c r="N365" s="181">
        <v>44556</v>
      </c>
      <c r="O365" s="403">
        <v>38.826811025152757</v>
      </c>
      <c r="P365" s="35">
        <v>-6.5</v>
      </c>
      <c r="S365" s="433"/>
      <c r="T365" s="434"/>
      <c r="W365" s="433"/>
    </row>
    <row r="366" spans="14:23">
      <c r="N366" s="181">
        <v>44557</v>
      </c>
      <c r="O366" s="403">
        <v>38.944099059386808</v>
      </c>
      <c r="P366" s="35">
        <v>-2.7</v>
      </c>
      <c r="S366" s="433"/>
      <c r="T366" s="434"/>
      <c r="W366" s="433"/>
    </row>
    <row r="367" spans="14:23">
      <c r="N367" s="181">
        <v>44558</v>
      </c>
      <c r="O367" s="403">
        <v>36.877228755714292</v>
      </c>
      <c r="P367" s="35">
        <v>-0.5</v>
      </c>
      <c r="S367" s="433"/>
      <c r="T367" s="434"/>
      <c r="W367" s="433"/>
    </row>
    <row r="368" spans="14:23">
      <c r="N368" s="181">
        <v>44559</v>
      </c>
      <c r="O368" s="403">
        <v>34.11307919212441</v>
      </c>
      <c r="P368" s="35">
        <v>2.2999999999999998</v>
      </c>
      <c r="S368" s="433"/>
      <c r="T368" s="434"/>
      <c r="W368" s="433"/>
    </row>
    <row r="369" spans="14:23">
      <c r="N369" s="181">
        <v>44560</v>
      </c>
      <c r="O369" s="403">
        <v>30.213561228143693</v>
      </c>
      <c r="P369" s="34">
        <v>6.7</v>
      </c>
      <c r="S369" s="433"/>
      <c r="T369" s="434"/>
      <c r="W369" s="433"/>
    </row>
    <row r="370" spans="14:23">
      <c r="N370" s="181">
        <v>44561</v>
      </c>
      <c r="O370" s="403">
        <v>25.417897426028887</v>
      </c>
      <c r="P370" s="34">
        <v>9.1999999999999993</v>
      </c>
      <c r="S370" s="433"/>
      <c r="T370" s="434"/>
      <c r="W370" s="433"/>
    </row>
    <row r="371" spans="14:23">
      <c r="N371" s="181"/>
      <c r="O371" s="436">
        <f>SUM(O6:O370)</f>
        <v>9433.7357936389471</v>
      </c>
      <c r="P371" s="436">
        <f>AVERAGE(P6:P370)</f>
        <v>8.2994520547945161</v>
      </c>
      <c r="Q371" s="433"/>
      <c r="S371" s="435"/>
    </row>
    <row r="372" spans="14:23">
      <c r="O372" s="403"/>
    </row>
  </sheetData>
  <mergeCells count="13">
    <mergeCell ref="K5:M5"/>
    <mergeCell ref="Q16:Q20"/>
    <mergeCell ref="A2:M2"/>
    <mergeCell ref="B4:G4"/>
    <mergeCell ref="H4:M4"/>
    <mergeCell ref="B6:C6"/>
    <mergeCell ref="E6:F6"/>
    <mergeCell ref="H6:I6"/>
    <mergeCell ref="K6:L6"/>
    <mergeCell ref="B5:D5"/>
    <mergeCell ref="E5:G5"/>
    <mergeCell ref="H5:J5"/>
    <mergeCell ref="A3:M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E69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5.42578125" style="1097" customWidth="1"/>
    <col min="2" max="2" width="96.7109375" style="1097" customWidth="1"/>
    <col min="3" max="3" width="3.140625" style="1096" customWidth="1"/>
    <col min="4" max="4" width="10.140625" style="1097" customWidth="1"/>
    <col min="5" max="5" width="10.140625" style="1097" hidden="1" customWidth="1"/>
    <col min="6" max="6" width="10.140625" style="1097" customWidth="1"/>
    <col min="7" max="16384" width="9.140625" style="1097"/>
  </cols>
  <sheetData>
    <row r="1" spans="1:5" ht="18">
      <c r="A1" s="1073" t="s">
        <v>1</v>
      </c>
      <c r="B1" s="1073"/>
    </row>
    <row r="2" spans="1:5" ht="7.5" customHeight="1">
      <c r="A2" s="1098"/>
    </row>
    <row r="3" spans="1:5" ht="14.1" customHeight="1">
      <c r="A3" s="1099" t="str">
        <f>MID(E3,1,2+IF(MID(E3,3,1)&lt;&gt;" ",IF(MID(E3,4,1)&lt;&gt;" ",IF(MID(E3,5,1)&lt;&gt;" ",0,2),1),0))</f>
        <v xml:space="preserve">1 </v>
      </c>
      <c r="B3" s="1100" t="str">
        <f>MID(E3,4+IF(MID(E3,3,1)&lt;&gt;" ",IF(MID(E3,4,1)&lt;&gt;" ",IF(MID(E3,5,1)&lt;&gt;" ",-1,2),1),0),100)</f>
        <v>SEZNAM ZKRATEK A POJMŮ</v>
      </c>
      <c r="C3" s="1101">
        <v>4</v>
      </c>
      <c r="D3" s="1099"/>
      <c r="E3" s="1100" t="str">
        <f>'1'!A1</f>
        <v>1 SEZNAM ZKRATEK A POJMŮ</v>
      </c>
    </row>
    <row r="4" spans="1:5" ht="14.1" customHeight="1">
      <c r="A4" s="1099" t="str">
        <f t="shared" ref="A4:A58" si="0">MID(E4,1,2+IF(MID(E4,3,1)&lt;&gt;" ",IF(MID(E4,4,1)&lt;&gt;" ",IF(MID(E4,5,1)&lt;&gt;" ",0,2),1),0))</f>
        <v xml:space="preserve">2 </v>
      </c>
      <c r="B4" s="1100" t="str">
        <f t="shared" ref="B4:B58" si="1">MID(E4,4+IF(MID(E4,3,1)&lt;&gt;" ",IF(MID(E4,4,1)&lt;&gt;" ",IF(MID(E4,5,1)&lt;&gt;" ",-1,2),1),0),100)</f>
        <v>KOMENTÁŘ</v>
      </c>
      <c r="C4" s="1101">
        <v>6</v>
      </c>
      <c r="D4" s="1099"/>
      <c r="E4" s="1100" t="str">
        <f>'2'!A1</f>
        <v>2 KOMENTÁŘ</v>
      </c>
    </row>
    <row r="5" spans="1:5" ht="14.1" customHeight="1">
      <c r="A5" s="1099" t="str">
        <f t="shared" si="0"/>
        <v xml:space="preserve">3 </v>
      </c>
      <c r="B5" s="1100" t="str">
        <f t="shared" si="1"/>
        <v>PLYNÁRENSKÁ SOUSTAVA</v>
      </c>
      <c r="C5" s="1101">
        <v>8</v>
      </c>
      <c r="D5" s="1099"/>
      <c r="E5" s="1100" t="str">
        <f>'3.1'!A1</f>
        <v>3 PLYNÁRENSKÁ SOUSTAVA</v>
      </c>
    </row>
    <row r="6" spans="1:5" ht="14.1" customHeight="1">
      <c r="A6" s="1102" t="str">
        <f t="shared" si="0"/>
        <v>3.1</v>
      </c>
      <c r="B6" s="1103" t="str">
        <f t="shared" si="1"/>
        <v>Roční bilance plynárenské soustavy ČR</v>
      </c>
      <c r="C6" s="1104">
        <v>8</v>
      </c>
      <c r="D6" s="1102"/>
      <c r="E6" s="1103" t="str">
        <f>'3.1'!A3</f>
        <v>3.1 Roční bilance plynárenské soustavy ČR</v>
      </c>
    </row>
    <row r="7" spans="1:5" ht="14.1" customHeight="1">
      <c r="A7" s="1102" t="str">
        <f t="shared" si="0"/>
        <v>3.2</v>
      </c>
      <c r="B7" s="1103" t="str">
        <f t="shared" si="1"/>
        <v>Schéma roční bilance plynárenské soustavy ČR</v>
      </c>
      <c r="C7" s="1104">
        <v>9</v>
      </c>
      <c r="D7" s="1102"/>
      <c r="E7" s="1103" t="str">
        <f>'3.2'!A1</f>
        <v>3.2 Schéma roční bilance plynárenské soustavy ČR</v>
      </c>
    </row>
    <row r="8" spans="1:5" ht="14.1" customHeight="1">
      <c r="A8" s="1102" t="str">
        <f t="shared" si="0"/>
        <v>3.3</v>
      </c>
      <c r="B8" s="1103" t="str">
        <f t="shared" si="1"/>
        <v>Bilance plynárenské soustavy ČR v průběhu roku</v>
      </c>
      <c r="C8" s="1104">
        <v>10</v>
      </c>
      <c r="D8" s="1102"/>
      <c r="E8" s="1103" t="str">
        <f>'3.3'!A1</f>
        <v>3.3 Bilance plynárenské soustavy ČR v průběhu roku</v>
      </c>
    </row>
    <row r="9" spans="1:5" ht="14.1" customHeight="1">
      <c r="A9" s="1102" t="str">
        <f t="shared" si="0"/>
        <v>3.4</v>
      </c>
      <c r="B9" s="1103" t="str">
        <f t="shared" si="1"/>
        <v>Bilance plynárenské soustavy ČR v posledních 10 letech</v>
      </c>
      <c r="C9" s="1104">
        <v>11</v>
      </c>
      <c r="D9" s="1102"/>
      <c r="E9" s="1103" t="str">
        <f>'3.4'!A1</f>
        <v>3.4 Bilance plynárenské soustavy ČR v posledních 10 letech</v>
      </c>
    </row>
    <row r="10" spans="1:5" ht="14.1" customHeight="1">
      <c r="A10" s="1102" t="str">
        <f t="shared" si="0"/>
        <v>3.5</v>
      </c>
      <c r="B10" s="1103" t="str">
        <f t="shared" si="1"/>
        <v>Tok plynu do/z PS ČR včetně DS podle vstupní/výstupní země v posledních 10 letech</v>
      </c>
      <c r="C10" s="1104">
        <v>12</v>
      </c>
      <c r="D10" s="1102"/>
      <c r="E10" s="1103" t="str">
        <f>'3.5'!A1</f>
        <v>3.5 Tok plynu do/z PS ČR včetně DS podle vstupní/výstupní země v posledních 10 letech</v>
      </c>
    </row>
    <row r="11" spans="1:5" ht="14.1" customHeight="1">
      <c r="A11" s="1099" t="str">
        <f t="shared" si="0"/>
        <v xml:space="preserve">4 </v>
      </c>
      <c r="B11" s="1100" t="str">
        <f t="shared" si="1"/>
        <v>ZÁSOBNÍKY PLYNU</v>
      </c>
      <c r="C11" s="1101">
        <v>13</v>
      </c>
      <c r="D11" s="1099"/>
      <c r="E11" s="1100" t="str">
        <f>'4.1'!A1</f>
        <v>4 ZÁSOBNÍKY PLYNU</v>
      </c>
    </row>
    <row r="12" spans="1:5" ht="14.1" customHeight="1">
      <c r="A12" s="1102" t="str">
        <f t="shared" si="0"/>
        <v>4.1</v>
      </c>
      <c r="B12" s="1103" t="str">
        <f t="shared" si="1"/>
        <v>Tok plynu ze/do zásobníků plynu, které náleží do plynárenské soustavy ČR</v>
      </c>
      <c r="C12" s="1104">
        <v>13</v>
      </c>
      <c r="D12" s="1102"/>
      <c r="E12" s="1103" t="str">
        <f>'4.1'!A3</f>
        <v>4.1 Tok plynu ze/do zásobníků plynu, které náleží do plynárenské soustavy ČR</v>
      </c>
    </row>
    <row r="13" spans="1:5" ht="14.1" customHeight="1">
      <c r="A13" s="1102" t="str">
        <f t="shared" si="0"/>
        <v>4.2</v>
      </c>
      <c r="B13" s="1103" t="str">
        <f t="shared" si="1"/>
        <v>Tok plynu ze/do zásobníků plynu, které náleží do PS ČR v posledních 10 letech</v>
      </c>
      <c r="C13" s="1104">
        <v>14</v>
      </c>
      <c r="D13" s="1102"/>
      <c r="E13" s="1103" t="str">
        <f>'4.2'!A1</f>
        <v>4.2 Tok plynu ze/do zásobníků plynu, které náleží do PS ČR v posledních 10 letech</v>
      </c>
    </row>
    <row r="14" spans="1:5" ht="14.1" customHeight="1">
      <c r="A14" s="1099" t="str">
        <f t="shared" si="0"/>
        <v xml:space="preserve">5 </v>
      </c>
      <c r="B14" s="1100" t="str">
        <f t="shared" si="1"/>
        <v>VÝROBA VŠECH PLYNŮ</v>
      </c>
      <c r="C14" s="1101">
        <v>15</v>
      </c>
      <c r="D14" s="1099"/>
      <c r="E14" s="1100" t="str">
        <f>'5.1'!A1</f>
        <v>5 VÝROBA VŠECH PLYNŮ</v>
      </c>
    </row>
    <row r="15" spans="1:5" ht="14.1" customHeight="1">
      <c r="A15" s="1102" t="str">
        <f t="shared" si="0"/>
        <v>5.1</v>
      </c>
      <c r="B15" s="1103" t="str">
        <f t="shared" si="1"/>
        <v>Výroba všech plynů v ČR</v>
      </c>
      <c r="C15" s="1104">
        <v>15</v>
      </c>
      <c r="D15" s="1102"/>
      <c r="E15" s="1103" t="str">
        <f>'5.1'!A3</f>
        <v>5.1 Výroba všech plynů v ČR</v>
      </c>
    </row>
    <row r="16" spans="1:5" ht="14.1" customHeight="1">
      <c r="A16" s="1102" t="str">
        <f t="shared" si="0"/>
        <v>5.2</v>
      </c>
      <c r="B16" s="1103" t="str">
        <f t="shared" si="1"/>
        <v>Výroba zemního plynu v ČR v posledních 10 letech</v>
      </c>
      <c r="C16" s="1104">
        <v>16</v>
      </c>
      <c r="D16" s="1102"/>
      <c r="E16" s="1103" t="str">
        <f>'5.2'!A1</f>
        <v>5.2 Výroba zemního plynu v ČR v posledních 10 letech</v>
      </c>
    </row>
    <row r="17" spans="1:5" ht="14.1" customHeight="1">
      <c r="A17" s="1099" t="str">
        <f t="shared" si="0"/>
        <v xml:space="preserve">6 </v>
      </c>
      <c r="B17" s="1100" t="str">
        <f t="shared" si="1"/>
        <v>SPOTŘEBA ZEMNÍHO PLYNU</v>
      </c>
      <c r="C17" s="1101">
        <v>17</v>
      </c>
      <c r="D17" s="1099"/>
      <c r="E17" s="1100" t="str">
        <f>'6.1'!A1</f>
        <v>6 SPOTŘEBA ZEMNÍHO PLYNU</v>
      </c>
    </row>
    <row r="18" spans="1:5" ht="14.1" customHeight="1">
      <c r="A18" s="1102" t="str">
        <f t="shared" si="0"/>
        <v>6.1</v>
      </c>
      <c r="B18" s="1103" t="str">
        <f t="shared" si="1"/>
        <v>Spotřeba zemního plynu v ČR v průběhu roku</v>
      </c>
      <c r="C18" s="1104">
        <v>17</v>
      </c>
      <c r="D18" s="1102"/>
      <c r="E18" s="1103" t="str">
        <f>'6.1'!A3</f>
        <v>6.1 Spotřeba zemního plynu v ČR v průběhu roku</v>
      </c>
    </row>
    <row r="19" spans="1:5" ht="14.1" customHeight="1">
      <c r="A19" s="1102" t="str">
        <f t="shared" si="0"/>
        <v>6.2</v>
      </c>
      <c r="B19" s="1103" t="str">
        <f t="shared" si="1"/>
        <v>Podíl spotřeb zemního plynu v jednotlivých obdobích roku na celkové roční spotřebě v ČR</v>
      </c>
      <c r="C19" s="1104">
        <v>18</v>
      </c>
      <c r="D19" s="1102"/>
      <c r="E19" s="1103" t="str">
        <f>'6.2'!A1</f>
        <v>6.2 Podíl spotřeb zemního plynu v jednotlivých obdobích roku na celkové roční spotřebě v ČR</v>
      </c>
    </row>
    <row r="20" spans="1:5" ht="14.1" customHeight="1">
      <c r="A20" s="1102" t="str">
        <f t="shared" si="0"/>
        <v>6.3</v>
      </c>
      <c r="B20" s="1103" t="str">
        <f t="shared" si="1"/>
        <v>Teplota ovzduší v ČR v průběhu roku</v>
      </c>
      <c r="C20" s="1104">
        <v>19</v>
      </c>
      <c r="D20" s="1102"/>
      <c r="E20" s="1103" t="str">
        <f>'6.3'!A1</f>
        <v>6.3 Teplota ovzduší v ČR v průběhu roku</v>
      </c>
    </row>
    <row r="21" spans="1:5" ht="14.1" customHeight="1">
      <c r="A21" s="1102" t="str">
        <f t="shared" si="0"/>
        <v>6.4</v>
      </c>
      <c r="B21" s="1103" t="str">
        <f t="shared" si="1"/>
        <v>Vývoj spotřeby zemního plynu v ČR v posledních 10 letech</v>
      </c>
      <c r="C21" s="1104">
        <v>20</v>
      </c>
      <c r="D21" s="1102"/>
      <c r="E21" s="1103" t="str">
        <f>'6.4'!A1</f>
        <v>6.4 Vývoj spotřeby zemního plynu v ČR v posledních 10 letech</v>
      </c>
    </row>
    <row r="22" spans="1:5" ht="14.1" customHeight="1">
      <c r="A22" s="1102" t="str">
        <f t="shared" si="0"/>
        <v>6.5</v>
      </c>
      <c r="B22" s="1103" t="str">
        <f t="shared" si="1"/>
        <v>Denní maximální a minimální spotřeba zemního plynu v ČR v průběhu roku</v>
      </c>
      <c r="C22" s="1104">
        <v>21</v>
      </c>
      <c r="D22" s="1102"/>
      <c r="E22" s="1103" t="str">
        <f>'6.5'!A1</f>
        <v>6.5 Denní maximální a minimální spotřeba zemního plynu v ČR v průběhu roku</v>
      </c>
    </row>
    <row r="23" spans="1:5" ht="14.1" customHeight="1">
      <c r="A23" s="1102" t="str">
        <f t="shared" si="0"/>
        <v>6.6</v>
      </c>
      <c r="B23" s="1103" t="str">
        <f t="shared" si="1"/>
        <v>Denní teplotní gradient a modelová spotřeba zemního plynu v ČR</v>
      </c>
      <c r="C23" s="1104">
        <v>22</v>
      </c>
      <c r="D23" s="1102"/>
      <c r="E23" s="1103" t="str">
        <f>'6.6'!A1</f>
        <v>6.6 Denní teplotní gradient a modelová spotřeba zemního plynu v ČR</v>
      </c>
    </row>
    <row r="24" spans="1:5" ht="14.1" customHeight="1">
      <c r="A24" s="1102" t="str">
        <f t="shared" si="0"/>
        <v>6.7</v>
      </c>
      <c r="B24" s="1103" t="str">
        <f t="shared" si="1"/>
        <v>Vývoj denních spotřeb zemního plynu v ČR v posledních 10 letech</v>
      </c>
      <c r="C24" s="1104">
        <v>23</v>
      </c>
      <c r="D24" s="1102"/>
      <c r="E24" s="1103" t="str">
        <f>'6.7'!A1</f>
        <v>6.7 Vývoj denních spotřeb zemního plynu v ČR v posledních 10 letech</v>
      </c>
    </row>
    <row r="25" spans="1:5" ht="14.1" customHeight="1">
      <c r="A25" s="1099" t="str">
        <f t="shared" si="0"/>
        <v xml:space="preserve">7 </v>
      </c>
      <c r="B25" s="1100" t="str">
        <f t="shared" si="1"/>
        <v>KONTROLNÍ HODINOVÝ ODEČET</v>
      </c>
      <c r="C25" s="1101">
        <v>24</v>
      </c>
      <c r="D25" s="1099"/>
      <c r="E25" s="1100" t="str">
        <f>'7.1'!A1</f>
        <v>7 KONTROLNÍ HODINOVÝ ODEČET</v>
      </c>
    </row>
    <row r="26" spans="1:5" ht="14.1" customHeight="1">
      <c r="A26" s="1102" t="str">
        <f t="shared" si="0"/>
        <v>7.1</v>
      </c>
      <c r="B26" s="1103" t="str">
        <f t="shared" si="1"/>
        <v>Kontrolní hodinový odečet podle distribučních soustav v ČR</v>
      </c>
      <c r="C26" s="1104">
        <v>24</v>
      </c>
      <c r="D26" s="1102"/>
      <c r="E26" s="1103" t="str">
        <f>'7.1'!A3</f>
        <v>7.1 Kontrolní hodinový odečet podle distribučních soustav v ČR</v>
      </c>
    </row>
    <row r="27" spans="1:5" ht="14.1" customHeight="1">
      <c r="A27" s="1102" t="str">
        <f t="shared" si="0"/>
        <v>7.2</v>
      </c>
      <c r="B27" s="1103" t="str">
        <f t="shared" si="1"/>
        <v>Bilance plynárenské soustavy ČR v den KHO</v>
      </c>
      <c r="C27" s="1104">
        <v>25</v>
      </c>
      <c r="D27" s="1102"/>
      <c r="E27" s="1103" t="str">
        <f>'7.2'!A1</f>
        <v>7.2 Bilance plynárenské soustavy ČR v den KHO</v>
      </c>
    </row>
    <row r="28" spans="1:5" ht="14.1" customHeight="1">
      <c r="A28" s="1102" t="str">
        <f t="shared" si="0"/>
        <v>7.3</v>
      </c>
      <c r="B28" s="1103" t="str">
        <f t="shared" si="1"/>
        <v>Schéma bilance plynárenské soustavy ČR v den KHO</v>
      </c>
      <c r="C28" s="1104">
        <v>26</v>
      </c>
      <c r="D28" s="1102"/>
      <c r="E28" s="1103" t="str">
        <f>'7.3'!A1</f>
        <v>7.3 Schéma bilance plynárenské soustavy ČR v den KHO</v>
      </c>
    </row>
    <row r="29" spans="1:5" ht="14.1" customHeight="1">
      <c r="A29" s="1102" t="str">
        <f t="shared" si="0"/>
        <v>7.4</v>
      </c>
      <c r="B29" s="1103" t="str">
        <f t="shared" si="1"/>
        <v>Kontrolní hodinový odečet v ČR v posledních 10 letech – tabulky</v>
      </c>
      <c r="C29" s="1104">
        <v>27</v>
      </c>
      <c r="D29" s="1102"/>
      <c r="E29" s="1103" t="str">
        <f>'7.4'!A1</f>
        <v>7.4 Kontrolní hodinový odečet v ČR v posledních 10 letech – tabulky</v>
      </c>
    </row>
    <row r="30" spans="1:5" ht="14.1" customHeight="1">
      <c r="A30" s="1102" t="str">
        <f t="shared" si="0"/>
        <v>7.5</v>
      </c>
      <c r="B30" s="1103" t="str">
        <f t="shared" si="1"/>
        <v>Kontrolní hodinový odečet v ČR v posledních 10 letech – grafy</v>
      </c>
      <c r="C30" s="1104">
        <v>28</v>
      </c>
      <c r="D30" s="1102"/>
      <c r="E30" s="1103" t="str">
        <f>'7.5'!A1</f>
        <v>7.5 Kontrolní hodinový odečet v ČR v posledních 10 letech – grafy</v>
      </c>
    </row>
    <row r="31" spans="1:5" ht="14.1" customHeight="1">
      <c r="A31" s="1099" t="str">
        <f t="shared" si="0"/>
        <v xml:space="preserve">8 </v>
      </c>
      <c r="B31" s="1100" t="str">
        <f t="shared" si="1"/>
        <v>SPOTŘEBA ZEMNÍHO PLYNU PODLE KATEGORIÍ ZÁKAZNÍKŮ A ZPŮSOBU UŽITÍ</v>
      </c>
      <c r="C31" s="1101">
        <v>29</v>
      </c>
      <c r="D31" s="1099"/>
      <c r="E31" s="1100" t="str">
        <f>'8.1'!A1</f>
        <v>8 SPOTŘEBA ZEMNÍHO PLYNU PODLE KATEGORIÍ ZÁKAZNÍKŮ A ZPŮSOBU UŽITÍ</v>
      </c>
    </row>
    <row r="32" spans="1:5" ht="14.1" customHeight="1">
      <c r="A32" s="1102" t="str">
        <f t="shared" si="0"/>
        <v>8.1</v>
      </c>
      <c r="B32" s="1103" t="str">
        <f t="shared" si="1"/>
        <v>Spotřeba zemního plynu v ČR v průběhu roku a v posledních 10 letech</v>
      </c>
      <c r="C32" s="1104">
        <v>29</v>
      </c>
      <c r="D32" s="1102"/>
      <c r="E32" s="1103" t="str">
        <f>'8.1'!A3</f>
        <v>8.1 Spotřeba zemního plynu v ČR v průběhu roku a v posledních 10 letech</v>
      </c>
    </row>
    <row r="33" spans="1:5" ht="14.1" customHeight="1">
      <c r="A33" s="1102" t="str">
        <f t="shared" si="0"/>
        <v>8.2</v>
      </c>
      <c r="B33" s="1103" t="str">
        <f t="shared" si="1"/>
        <v>Spotřeba zemního plynu v ČR podle kategorie VO v průběhu roku a v posledních 10 letech</v>
      </c>
      <c r="C33" s="1104">
        <v>30</v>
      </c>
      <c r="D33" s="1102"/>
      <c r="E33" s="1103" t="str">
        <f>'8.2'!A1</f>
        <v>8.2 Spotřeba zemního plynu v ČR podle kategorie VO v průběhu roku a v posledních 10 letech</v>
      </c>
    </row>
    <row r="34" spans="1:5" ht="14.1" customHeight="1">
      <c r="A34" s="1102" t="str">
        <f t="shared" si="0"/>
        <v>8.3</v>
      </c>
      <c r="B34" s="1103" t="str">
        <f t="shared" si="1"/>
        <v>Spotřeba zemního plynu v ČR podle kategorie SO v průběhu roku a v posledních 10 letech</v>
      </c>
      <c r="C34" s="1104">
        <v>31</v>
      </c>
      <c r="D34" s="1102"/>
      <c r="E34" s="1103" t="str">
        <f>'8.3'!A1</f>
        <v>8.3 Spotřeba zemního plynu v ČR podle kategorie SO v průběhu roku a v posledních 10 letech</v>
      </c>
    </row>
    <row r="35" spans="1:5" ht="14.1" customHeight="1">
      <c r="A35" s="1102" t="str">
        <f t="shared" si="0"/>
        <v>8.4</v>
      </c>
      <c r="B35" s="1103" t="str">
        <f t="shared" si="1"/>
        <v>Spotřeba zemního plynu v ČR podle kategorie MO v průběhu roku a v posledních 10 letech</v>
      </c>
      <c r="C35" s="1104">
        <v>32</v>
      </c>
      <c r="D35" s="1102"/>
      <c r="E35" s="1103" t="str">
        <f>'8.4'!A1</f>
        <v>8.4 Spotřeba zemního plynu v ČR podle kategorie MO v průběhu roku a v posledních 10 letech</v>
      </c>
    </row>
    <row r="36" spans="1:5" ht="14.1" customHeight="1">
      <c r="A36" s="1102" t="str">
        <f t="shared" si="0"/>
        <v>8.5</v>
      </c>
      <c r="B36" s="1103" t="str">
        <f t="shared" si="1"/>
        <v>Spotřeba zemního plynu v ČR podle kategorie DOM v průběhu roku a v posledních 10 letech</v>
      </c>
      <c r="C36" s="1104">
        <v>33</v>
      </c>
      <c r="D36" s="1102"/>
      <c r="E36" s="1103" t="str">
        <f>'8.5'!A1</f>
        <v>8.5 Spotřeba zemního plynu v ČR podle kategorie DOM v průběhu roku a v posledních 10 letech</v>
      </c>
    </row>
    <row r="37" spans="1:5" ht="14.1" customHeight="1">
      <c r="A37" s="1102" t="str">
        <f t="shared" si="0"/>
        <v>8.6</v>
      </c>
      <c r="B37" s="1103" t="str">
        <f t="shared" si="1"/>
        <v>Dodávka zemního plynu v ČR do CNG stanic v průběhu roku a v posledních 10 letech</v>
      </c>
      <c r="C37" s="1104">
        <v>34</v>
      </c>
      <c r="D37" s="1102"/>
      <c r="E37" s="1103" t="str">
        <f>'8.6'!A1</f>
        <v>8.6 Dodávka zemního plynu v ČR do CNG stanic v průběhu roku a v posledních 10 letech</v>
      </c>
    </row>
    <row r="38" spans="1:5" ht="14.1" customHeight="1">
      <c r="A38" s="1102" t="str">
        <f t="shared" si="0"/>
        <v>8.7</v>
      </c>
      <c r="B38" s="1103" t="str">
        <f t="shared" si="1"/>
        <v>Spotřeba zemního plynu v ČR na výrobu elektřiny v průběhu roku a v posledních 10 letech</v>
      </c>
      <c r="C38" s="1104">
        <v>35</v>
      </c>
      <c r="D38" s="1102"/>
      <c r="E38" s="1103" t="str">
        <f>'8.7'!A1</f>
        <v>8.7 Spotřeba zemního plynu v ČR na výrobu elektřiny v průběhu roku a v posledních 10 letech</v>
      </c>
    </row>
    <row r="39" spans="1:5" ht="14.1" customHeight="1">
      <c r="A39" s="1102" t="str">
        <f t="shared" si="0"/>
        <v>8.8</v>
      </c>
      <c r="B39" s="1103" t="str">
        <f t="shared" si="1"/>
        <v>Spotřeba zemního plynu v ČR podle kategorií zákazníků v průběhu roku</v>
      </c>
      <c r="C39" s="1104">
        <v>36</v>
      </c>
      <c r="D39" s="1102"/>
      <c r="E39" s="1103" t="str">
        <f>'8.8'!A1</f>
        <v>8.8 Spotřeba zemního plynu v ČR podle kategorií zákazníků v průběhu roku</v>
      </c>
    </row>
    <row r="40" spans="1:5" ht="14.1" customHeight="1">
      <c r="A40" s="1102" t="str">
        <f t="shared" si="0"/>
        <v>8.9</v>
      </c>
      <c r="B40" s="1103" t="str">
        <f t="shared" si="1"/>
        <v>Podíl spotřeby zemního plynu podle kategorie zákazníků a způsobu užití v ČR</v>
      </c>
      <c r="C40" s="1104">
        <v>37</v>
      </c>
      <c r="D40" s="1102"/>
      <c r="E40" s="1103" t="str">
        <f>'8.9'!A1</f>
        <v>8.9 Podíl spotřeby zemního plynu podle kategorie zákazníků a způsobu užití v ČR</v>
      </c>
    </row>
    <row r="41" spans="1:5" ht="14.1" customHeight="1">
      <c r="A41" s="1099" t="str">
        <f t="shared" si="0"/>
        <v xml:space="preserve">9 </v>
      </c>
      <c r="B41" s="1100" t="str">
        <f t="shared" si="1"/>
        <v>SPOTŘEBA ZEMNÍHO PLYNU PODLE DISTRIBUČNÍCH SOUSTAV</v>
      </c>
      <c r="C41" s="1101">
        <v>38</v>
      </c>
      <c r="D41" s="1099"/>
      <c r="E41" s="1100" t="str">
        <f>'9.1'!A1</f>
        <v>9 SPOTŘEBA ZEMNÍHO PLYNU PODLE DISTRIBUČNÍCH SOUSTAV</v>
      </c>
    </row>
    <row r="42" spans="1:5" ht="14.1" customHeight="1">
      <c r="A42" s="1102" t="str">
        <f t="shared" si="0"/>
        <v>9.1</v>
      </c>
      <c r="B42" s="1103" t="str">
        <f t="shared" si="1"/>
        <v>Spotřeba zemního plynu podle plynárenských soustav, kategorií zákazníků a CNG v ČR</v>
      </c>
      <c r="C42" s="1104">
        <v>38</v>
      </c>
      <c r="D42" s="1102"/>
      <c r="E42" s="1103" t="str">
        <f>'9.1'!A3</f>
        <v>9.1 Spotřeba zemního plynu podle plynárenských soustav, kategorií zákazníků a CNG v ČR</v>
      </c>
    </row>
    <row r="43" spans="1:5" ht="14.1" customHeight="1">
      <c r="A43" s="1102" t="str">
        <f t="shared" si="0"/>
        <v>9.2</v>
      </c>
      <c r="B43" s="1103" t="str">
        <f t="shared" si="1"/>
        <v>Spotřeba zemního plynu podle plynárenských soustav v ČR 
v průběhu roku</v>
      </c>
      <c r="C43" s="1104">
        <v>39</v>
      </c>
      <c r="D43" s="1102"/>
      <c r="E43" s="1103" t="str">
        <f>'9.2'!A1</f>
        <v>9.2 Spotřeba zemního plynu podle plynárenských soustav v ČR 
v průběhu roku</v>
      </c>
    </row>
    <row r="44" spans="1:5" ht="14.1" customHeight="1">
      <c r="A44" s="1102" t="str">
        <f t="shared" si="0"/>
        <v>9.3</v>
      </c>
      <c r="B44" s="1103" t="str">
        <f t="shared" si="1"/>
        <v>Množství plynu distribuovaného přes lokální distribuční soustavy v ČR</v>
      </c>
      <c r="C44" s="1104">
        <v>40</v>
      </c>
      <c r="D44" s="1102"/>
      <c r="E44" s="1103" t="str">
        <f>'9.3'!A1</f>
        <v>9.3 Množství plynu distribuovaného přes lokální distribuční soustavy v ČR</v>
      </c>
    </row>
    <row r="45" spans="1:5" ht="14.1" customHeight="1">
      <c r="A45" s="1102" t="str">
        <f t="shared" si="0"/>
        <v>9.4</v>
      </c>
      <c r="B45" s="1103" t="str">
        <f t="shared" si="1"/>
        <v>Délky plynovodů plynárenských soustav v ČR podle tlakových úrovní</v>
      </c>
      <c r="C45" s="1104">
        <v>41</v>
      </c>
      <c r="D45" s="1102"/>
      <c r="E45" s="1103" t="str">
        <f>'9.4'!A1</f>
        <v>9.4 Délky plynovodů plynárenských soustav v ČR podle tlakových úrovní</v>
      </c>
    </row>
    <row r="46" spans="1:5" ht="14.1" customHeight="1">
      <c r="A46" s="1102" t="str">
        <f t="shared" si="0"/>
        <v>9.5</v>
      </c>
      <c r="B46" s="1103" t="str">
        <f t="shared" si="1"/>
        <v>Délky plynovodů plynárenských soustav v ČR podle tlakových úrovní v posledních 10 letech</v>
      </c>
      <c r="C46" s="1104">
        <v>42</v>
      </c>
      <c r="D46" s="1102"/>
      <c r="E46" s="1103" t="str">
        <f>'9.5'!A1</f>
        <v>9.5 Délky plynovodů plynárenských soustav v ČR podle tlakových úrovní v posledních 10 letech</v>
      </c>
    </row>
    <row r="47" spans="1:5" ht="14.1" customHeight="1">
      <c r="A47" s="1099" t="str">
        <f t="shared" si="0"/>
        <v>10</v>
      </c>
      <c r="B47" s="1100" t="str">
        <f t="shared" si="1"/>
        <v>TARIFNÍ STATISTIKY PODLE KATEGORIE ODBĚRU A PÁSMA V ČR 
V POSLEDNÍCH 10 LETECH</v>
      </c>
      <c r="C47" s="1101">
        <v>43</v>
      </c>
      <c r="D47" s="1099"/>
      <c r="E47" s="1100" t="str">
        <f>'10'!A1</f>
        <v>10 TARIFNÍ STATISTIKY PODLE KATEGORIE ODBĚRU A PÁSMA V ČR 
V POSLEDNÍCH 10 LETECH</v>
      </c>
    </row>
    <row r="48" spans="1:5" ht="14.1" customHeight="1">
      <c r="A48" s="1099" t="str">
        <f t="shared" si="0"/>
        <v>11</v>
      </c>
      <c r="B48" s="1100" t="str">
        <f t="shared" si="1"/>
        <v>SPOTŘEBA ZEMNÍHO PLYNU PODLE KRAJŮ</v>
      </c>
      <c r="C48" s="1101">
        <v>45</v>
      </c>
      <c r="D48" s="1099"/>
      <c r="E48" s="1100" t="str">
        <f>'11.1'!A1</f>
        <v>11 SPOTŘEBA ZEMNÍHO PLYNU PODLE KRAJŮ</v>
      </c>
    </row>
    <row r="49" spans="1:5" s="1107" customFormat="1" ht="14.1" customHeight="1">
      <c r="A49" s="1102" t="str">
        <f t="shared" si="0"/>
        <v>11.1</v>
      </c>
      <c r="B49" s="1103" t="str">
        <f t="shared" si="1"/>
        <v>Spotřeba zemního plynu podle krajů, kategorií zákazníků a CNG v ČR</v>
      </c>
      <c r="C49" s="1104">
        <v>45</v>
      </c>
      <c r="D49" s="1105"/>
      <c r="E49" s="1106" t="str">
        <f>'11.1'!A3</f>
        <v>11.1 Spotřeba zemního plynu podle krajů, kategorií zákazníků a CNG v ČR</v>
      </c>
    </row>
    <row r="50" spans="1:5" ht="14.1" customHeight="1">
      <c r="A50" s="1102" t="str">
        <f t="shared" si="0"/>
        <v>11.2</v>
      </c>
      <c r="B50" s="1103" t="str">
        <f t="shared" si="1"/>
        <v>Spotřeba zemního plynu a počet zákazníků podle krajů v ČR</v>
      </c>
      <c r="C50" s="1104">
        <v>47</v>
      </c>
      <c r="D50" s="1108"/>
      <c r="E50" s="1109" t="str">
        <f>'11.2'!A1</f>
        <v>11.2 Spotřeba zemního plynu a počet zákazníků podle krajů v ČR</v>
      </c>
    </row>
    <row r="51" spans="1:5" ht="14.1" customHeight="1">
      <c r="A51" s="1102" t="str">
        <f t="shared" si="0"/>
        <v>11.3</v>
      </c>
      <c r="B51" s="1103" t="str">
        <f t="shared" si="1"/>
        <v>Počet zákazníků podle krajů, kategorie zákazníků a CNG v ČR</v>
      </c>
      <c r="C51" s="1104">
        <v>48</v>
      </c>
      <c r="D51" s="1108"/>
      <c r="E51" s="1109" t="str">
        <f>'11.3'!A1</f>
        <v>11.3 Počet zákazníků podle krajů, kategorie zákazníků a CNG v ČR</v>
      </c>
    </row>
    <row r="52" spans="1:5" ht="14.1" customHeight="1">
      <c r="A52" s="1102" t="str">
        <f t="shared" si="0"/>
        <v>11.4</v>
      </c>
      <c r="B52" s="1103" t="str">
        <f t="shared" si="1"/>
        <v>Spotřeba zemního plynu podle krajů v ČR v průběhu roku 
a v posledních 10 letech</v>
      </c>
      <c r="C52" s="1104">
        <v>49</v>
      </c>
      <c r="D52" s="1110"/>
      <c r="E52" s="1111" t="str">
        <f>'11.4'!A1</f>
        <v>11.4 Spotřeba zemního plynu podle krajů v ČR v průběhu roku 
a v posledních 10 letech</v>
      </c>
    </row>
    <row r="53" spans="1:5" ht="14.1" customHeight="1">
      <c r="A53" s="1102" t="str">
        <f t="shared" si="0"/>
        <v>11.5</v>
      </c>
      <c r="B53" s="1103" t="str">
        <f t="shared" si="1"/>
        <v>Teplota ovzduší podle krajů v ČR v průběhu roku a v posledních 10 letech</v>
      </c>
      <c r="C53" s="1104">
        <v>51</v>
      </c>
      <c r="D53" s="1112"/>
      <c r="E53" s="1113" t="str">
        <f>'11.5'!A1</f>
        <v>11.5 Teplota ovzduší podle krajů v ČR v průběhu roku a v posledních 10 letech</v>
      </c>
    </row>
    <row r="54" spans="1:5" ht="14.1" customHeight="1">
      <c r="A54" s="1099" t="str">
        <f t="shared" si="0"/>
        <v>12</v>
      </c>
      <c r="B54" s="1100" t="str">
        <f t="shared" si="1"/>
        <v>HISTORICKÁ DATA</v>
      </c>
      <c r="C54" s="1101">
        <v>52</v>
      </c>
      <c r="D54" s="1114"/>
      <c r="E54" s="1115" t="str">
        <f>'12.1'!A1</f>
        <v>12 HISTORICKÁ DATA</v>
      </c>
    </row>
    <row r="55" spans="1:5" ht="14.1" customHeight="1">
      <c r="A55" s="1102" t="str">
        <f t="shared" si="0"/>
        <v>12.1</v>
      </c>
      <c r="B55" s="1103" t="str">
        <f t="shared" si="1"/>
        <v>Spotřeba zemního plynu a svítiplynu v ČR v posledních 70 letech</v>
      </c>
      <c r="C55" s="1104">
        <v>52</v>
      </c>
      <c r="D55" s="1116"/>
      <c r="E55" s="1117" t="str">
        <f>'12.1'!A3</f>
        <v>12.1 Spotřeba zemního plynu a svítiplynu v ČR v posledních 70 letech</v>
      </c>
    </row>
    <row r="56" spans="1:5" ht="14.1" customHeight="1">
      <c r="A56" s="1102" t="str">
        <f t="shared" si="0"/>
        <v>12.2</v>
      </c>
      <c r="B56" s="1103" t="str">
        <f t="shared" si="1"/>
        <v>Spotřeba zemního plynu podle kategorie odběru v ČR v posledních 70 letech</v>
      </c>
      <c r="C56" s="1104">
        <v>54</v>
      </c>
      <c r="D56" s="1116"/>
      <c r="E56" s="1117" t="str">
        <f>'12.2'!A1</f>
        <v>12.2 Spotřeba zemního plynu podle kategorie odběru v ČR v posledních 70 letech</v>
      </c>
    </row>
    <row r="57" spans="1:5" ht="14.1" customHeight="1">
      <c r="A57" s="1102" t="str">
        <f t="shared" si="0"/>
        <v>12.3</v>
      </c>
      <c r="B57" s="1103" t="str">
        <f t="shared" si="1"/>
        <v>Průměrná teplota ovzduší v ČR v posledních 30 letech</v>
      </c>
      <c r="C57" s="1104">
        <v>57</v>
      </c>
      <c r="D57" s="1116"/>
      <c r="E57" s="1117" t="str">
        <f>'12.3'!A1</f>
        <v>12.3 Průměrná teplota ovzduší v ČR v posledních 30 letech</v>
      </c>
    </row>
    <row r="58" spans="1:5" ht="14.1" customHeight="1">
      <c r="A58" s="1099" t="str">
        <f t="shared" si="0"/>
        <v>13</v>
      </c>
      <c r="B58" s="1100" t="str">
        <f t="shared" si="1"/>
        <v>MAPA PLYNÁRENSKÉ SOUSTAVY ČR</v>
      </c>
      <c r="C58" s="1101">
        <v>58</v>
      </c>
      <c r="D58" s="1116"/>
      <c r="E58" s="1115" t="str">
        <f>'13'!A1</f>
        <v>13 MAPA PLYNÁRENSKÉ SOUSTAVY ČR</v>
      </c>
    </row>
    <row r="59" spans="1:5" ht="12" customHeight="1">
      <c r="C59" s="1118"/>
    </row>
    <row r="60" spans="1:5" ht="12" customHeight="1">
      <c r="C60" s="1118"/>
    </row>
    <row r="61" spans="1:5" ht="12" customHeight="1">
      <c r="C61" s="1118"/>
    </row>
    <row r="62" spans="1:5" ht="12" customHeight="1">
      <c r="C62" s="1118"/>
    </row>
    <row r="63" spans="1:5" ht="12" customHeight="1"/>
    <row r="64" spans="1:5" ht="12" customHeight="1"/>
    <row r="65" ht="12" customHeight="1"/>
    <row r="66" ht="12" customHeight="1"/>
    <row r="67" ht="12" customHeight="1"/>
    <row r="68" ht="12" customHeight="1"/>
    <row r="69" ht="12" customHeight="1"/>
  </sheetData>
  <pageMargins left="0.59055118110236227" right="0.59055118110236227" top="0.39370078740157483" bottom="0.59055118110236227" header="0.31496062992125984" footer="0.19685039370078741"/>
  <pageSetup paperSize="9" scale="87" fitToHeight="0" orientation="portrait" r:id="rId1"/>
  <headerFooter differentFirst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A1:S352"/>
  <sheetViews>
    <sheetView showGridLines="0" topLeftCell="A25" zoomScaleNormal="100" zoomScaleSheetLayoutView="100" workbookViewId="0">
      <selection activeCell="D1" sqref="D1"/>
    </sheetView>
  </sheetViews>
  <sheetFormatPr defaultColWidth="9.140625" defaultRowHeight="12.75"/>
  <cols>
    <col min="1" max="1" width="14.42578125" style="183" customWidth="1"/>
    <col min="2" max="9" width="9.7109375" style="186" customWidth="1"/>
    <col min="10" max="11" width="9.140625" style="183"/>
    <col min="12" max="12" width="7.7109375" style="183" customWidth="1"/>
    <col min="13" max="13" width="2.85546875" style="183" customWidth="1"/>
    <col min="14" max="16384" width="9.140625" style="183"/>
  </cols>
  <sheetData>
    <row r="1" spans="1:19" ht="18" customHeight="1">
      <c r="A1" s="626" t="s">
        <v>421</v>
      </c>
      <c r="B1" s="194"/>
      <c r="C1" s="194"/>
      <c r="D1" s="194"/>
      <c r="E1" s="194"/>
      <c r="F1" s="194"/>
      <c r="G1" s="194"/>
      <c r="H1" s="194"/>
      <c r="I1" s="210"/>
      <c r="J1" s="209"/>
      <c r="K1" s="209"/>
    </row>
    <row r="2" spans="1:19" ht="5.0999999999999996" customHeight="1">
      <c r="A2" s="194"/>
      <c r="B2" s="194"/>
      <c r="C2" s="194"/>
      <c r="D2" s="194"/>
      <c r="E2" s="194"/>
      <c r="F2" s="194"/>
      <c r="G2" s="194"/>
      <c r="H2" s="194"/>
      <c r="I2" s="210"/>
      <c r="J2" s="209"/>
      <c r="K2" s="209"/>
    </row>
    <row r="3" spans="1:19" ht="15" customHeight="1">
      <c r="A3" s="1638">
        <v>2021</v>
      </c>
      <c r="B3" s="1638"/>
      <c r="C3" s="1638"/>
      <c r="D3" s="1638"/>
      <c r="E3" s="1638"/>
      <c r="F3" s="1638"/>
      <c r="G3" s="1638"/>
      <c r="H3" s="1638"/>
      <c r="I3" s="1638"/>
      <c r="J3" s="209"/>
      <c r="K3" s="209"/>
    </row>
    <row r="4" spans="1:19" ht="20.25" customHeight="1">
      <c r="A4" s="1453">
        <v>2021</v>
      </c>
      <c r="B4" s="1637" t="s">
        <v>235</v>
      </c>
      <c r="C4" s="1637"/>
      <c r="D4" s="1637" t="s">
        <v>236</v>
      </c>
      <c r="E4" s="1637"/>
      <c r="F4" s="1637" t="s">
        <v>237</v>
      </c>
      <c r="G4" s="1637"/>
      <c r="H4" s="1637"/>
      <c r="I4" s="1637"/>
      <c r="N4" s="198"/>
      <c r="O4" s="184"/>
      <c r="P4" s="185"/>
      <c r="S4" s="184"/>
    </row>
    <row r="5" spans="1:19" ht="16.5" customHeight="1">
      <c r="A5" s="1451"/>
      <c r="B5" s="1644" t="s">
        <v>238</v>
      </c>
      <c r="C5" s="1644"/>
      <c r="D5" s="1644" t="s">
        <v>238</v>
      </c>
      <c r="E5" s="1644"/>
      <c r="F5" s="1643" t="s">
        <v>239</v>
      </c>
      <c r="G5" s="1643"/>
      <c r="H5" s="1643" t="s">
        <v>240</v>
      </c>
      <c r="I5" s="1643"/>
      <c r="N5" s="198"/>
      <c r="O5" s="184"/>
      <c r="P5" s="185"/>
      <c r="S5" s="184"/>
    </row>
    <row r="6" spans="1:19" ht="12.95" customHeight="1">
      <c r="A6" s="1452"/>
      <c r="B6" s="806" t="s">
        <v>123</v>
      </c>
      <c r="C6" s="806" t="s">
        <v>124</v>
      </c>
      <c r="D6" s="806" t="s">
        <v>123</v>
      </c>
      <c r="E6" s="806" t="s">
        <v>124</v>
      </c>
      <c r="F6" s="806" t="s">
        <v>123</v>
      </c>
      <c r="G6" s="806" t="s">
        <v>124</v>
      </c>
      <c r="H6" s="806" t="s">
        <v>123</v>
      </c>
      <c r="I6" s="806" t="s">
        <v>124</v>
      </c>
      <c r="N6" s="198"/>
      <c r="O6" s="184"/>
      <c r="P6" s="185"/>
      <c r="S6" s="184"/>
    </row>
    <row r="7" spans="1:19" ht="12.95" customHeight="1">
      <c r="A7" s="1443" t="str">
        <f>'6.1'!A9</f>
        <v>leden</v>
      </c>
      <c r="B7" s="1444">
        <v>1.2812263767487648</v>
      </c>
      <c r="C7" s="1444">
        <v>13.685482895224069</v>
      </c>
      <c r="D7" s="1444">
        <v>1.1176920501602807</v>
      </c>
      <c r="E7" s="1444">
        <v>11.938682899591804</v>
      </c>
      <c r="F7" s="1444">
        <v>42.287445070746415</v>
      </c>
      <c r="G7" s="1444">
        <v>451.69543548345888</v>
      </c>
      <c r="H7" s="1444">
        <v>57.662161591731589</v>
      </c>
      <c r="I7" s="1444">
        <v>615.92123022614771</v>
      </c>
      <c r="K7" s="207"/>
      <c r="N7" s="198"/>
      <c r="O7" s="184"/>
      <c r="P7" s="185"/>
      <c r="S7" s="184"/>
    </row>
    <row r="8" spans="1:19" ht="12.95" customHeight="1">
      <c r="A8" s="1445" t="str">
        <f>'6.1'!A10</f>
        <v>únor</v>
      </c>
      <c r="B8" s="1446">
        <v>1.2387892266291747</v>
      </c>
      <c r="C8" s="1446">
        <v>13.236746742644522</v>
      </c>
      <c r="D8" s="1446">
        <v>1.2997109564576113</v>
      </c>
      <c r="E8" s="1446">
        <v>13.882926847379318</v>
      </c>
      <c r="F8" s="1446">
        <v>42.782556911962359</v>
      </c>
      <c r="G8" s="1446">
        <v>457.1414237976266</v>
      </c>
      <c r="H8" s="1446">
        <v>57.648027631512456</v>
      </c>
      <c r="I8" s="1446">
        <v>615.98238470936087</v>
      </c>
      <c r="K8" s="207"/>
      <c r="N8" s="198"/>
      <c r="O8" s="184"/>
      <c r="P8" s="185"/>
      <c r="S8" s="184"/>
    </row>
    <row r="9" spans="1:19" ht="12.95" customHeight="1">
      <c r="A9" s="1447" t="str">
        <f>'6.1'!A11</f>
        <v>březen</v>
      </c>
      <c r="B9" s="1448">
        <v>1.2553443320121298</v>
      </c>
      <c r="C9" s="1448">
        <v>13.394056377742725</v>
      </c>
      <c r="D9" s="1448">
        <v>1.1613046914628353</v>
      </c>
      <c r="E9" s="1448">
        <v>12.404533484151454</v>
      </c>
      <c r="F9" s="1448">
        <v>40.4626746363164</v>
      </c>
      <c r="G9" s="1448">
        <v>431.72166508642488</v>
      </c>
      <c r="H9" s="1448">
        <v>55.526806620461954</v>
      </c>
      <c r="I9" s="1448">
        <v>592.45034161933756</v>
      </c>
      <c r="K9" s="207"/>
      <c r="N9" s="198"/>
      <c r="O9" s="184"/>
      <c r="P9" s="185"/>
      <c r="S9" s="184"/>
    </row>
    <row r="10" spans="1:19" ht="12.95" customHeight="1">
      <c r="A10" s="1443" t="str">
        <f>'6.1'!A12</f>
        <v>duben</v>
      </c>
      <c r="B10" s="1444">
        <v>1.283086476137997</v>
      </c>
      <c r="C10" s="1444">
        <v>13.698044649219311</v>
      </c>
      <c r="D10" s="1444">
        <v>1.1414439773814924</v>
      </c>
      <c r="E10" s="1444">
        <v>12.192390284651548</v>
      </c>
      <c r="F10" s="1444">
        <v>38.492808080516383</v>
      </c>
      <c r="G10" s="1444">
        <v>410.94362193560704</v>
      </c>
      <c r="H10" s="1444">
        <v>53.889845794172345</v>
      </c>
      <c r="I10" s="1444">
        <v>575.32015772623868</v>
      </c>
      <c r="K10" s="207"/>
      <c r="N10" s="198"/>
      <c r="O10" s="184"/>
      <c r="P10" s="185"/>
      <c r="S10" s="184"/>
    </row>
    <row r="11" spans="1:19" ht="12.95" customHeight="1">
      <c r="A11" s="1445" t="str">
        <f>'6.1'!A13</f>
        <v>květen</v>
      </c>
      <c r="B11" s="1446">
        <v>0.7818649642760257</v>
      </c>
      <c r="C11" s="1446">
        <v>8.3485060716938264</v>
      </c>
      <c r="D11" s="1446">
        <v>0.65760672977576184</v>
      </c>
      <c r="E11" s="1446">
        <v>7.0242588003596547</v>
      </c>
      <c r="F11" s="1446" t="s">
        <v>241</v>
      </c>
      <c r="G11" s="1446" t="s">
        <v>241</v>
      </c>
      <c r="H11" s="1446" t="s">
        <v>241</v>
      </c>
      <c r="I11" s="1446" t="s">
        <v>241</v>
      </c>
      <c r="K11" s="207"/>
      <c r="N11" s="198"/>
      <c r="O11" s="184"/>
      <c r="P11" s="185"/>
      <c r="S11" s="184"/>
    </row>
    <row r="12" spans="1:19" ht="12.95" customHeight="1">
      <c r="A12" s="1447" t="str">
        <f>'6.1'!A14</f>
        <v>červen</v>
      </c>
      <c r="B12" s="1448">
        <v>0.10086936554177758</v>
      </c>
      <c r="C12" s="1448">
        <v>1.0776587727776665</v>
      </c>
      <c r="D12" s="1448">
        <v>0.1132652327999754</v>
      </c>
      <c r="E12" s="1448">
        <v>1.2098481847065439</v>
      </c>
      <c r="F12" s="1448" t="s">
        <v>241</v>
      </c>
      <c r="G12" s="1448" t="s">
        <v>241</v>
      </c>
      <c r="H12" s="1448" t="s">
        <v>241</v>
      </c>
      <c r="I12" s="1448" t="s">
        <v>241</v>
      </c>
      <c r="K12" s="207"/>
      <c r="N12" s="198"/>
      <c r="O12" s="184"/>
      <c r="P12" s="185"/>
      <c r="S12" s="184"/>
    </row>
    <row r="13" spans="1:19" ht="12.95" customHeight="1">
      <c r="A13" s="1445" t="str">
        <f>'6.1'!A15</f>
        <v>červenec</v>
      </c>
      <c r="B13" s="1446">
        <v>0.2684450506815777</v>
      </c>
      <c r="C13" s="1446">
        <v>2.8665176783045223</v>
      </c>
      <c r="D13" s="1446">
        <v>0.16325668897170811</v>
      </c>
      <c r="E13" s="1446">
        <v>1.7438343957005031</v>
      </c>
      <c r="F13" s="1446" t="s">
        <v>241</v>
      </c>
      <c r="G13" s="1446" t="s">
        <v>241</v>
      </c>
      <c r="H13" s="1446" t="s">
        <v>241</v>
      </c>
      <c r="I13" s="1446" t="s">
        <v>241</v>
      </c>
      <c r="K13" s="207"/>
      <c r="N13" s="198"/>
      <c r="O13" s="184"/>
      <c r="P13" s="185"/>
      <c r="S13" s="184"/>
    </row>
    <row r="14" spans="1:19" ht="12.95" customHeight="1">
      <c r="A14" s="1445" t="str">
        <f>'6.1'!A16</f>
        <v>srpen</v>
      </c>
      <c r="B14" s="1446">
        <v>0.28959443498239346</v>
      </c>
      <c r="C14" s="1446">
        <v>3.0866560188550873</v>
      </c>
      <c r="D14" s="1446">
        <v>0.13680439188494015</v>
      </c>
      <c r="E14" s="1446">
        <v>1.4612828763983561</v>
      </c>
      <c r="F14" s="1446" t="s">
        <v>241</v>
      </c>
      <c r="G14" s="1446" t="s">
        <v>241</v>
      </c>
      <c r="H14" s="1446" t="s">
        <v>241</v>
      </c>
      <c r="I14" s="1446" t="s">
        <v>241</v>
      </c>
      <c r="K14" s="207"/>
      <c r="N14" s="198"/>
      <c r="O14" s="184"/>
      <c r="P14" s="185"/>
      <c r="S14" s="184"/>
    </row>
    <row r="15" spans="1:19" ht="12.95" customHeight="1">
      <c r="A15" s="1445" t="str">
        <f>'6.1'!A17</f>
        <v>září</v>
      </c>
      <c r="B15" s="1446">
        <v>0.57070329704675793</v>
      </c>
      <c r="C15" s="1446">
        <v>6.0839229449986192</v>
      </c>
      <c r="D15" s="1446">
        <v>0.7154405644834686</v>
      </c>
      <c r="E15" s="1446">
        <v>7.6420137654627025</v>
      </c>
      <c r="F15" s="1446" t="s">
        <v>241</v>
      </c>
      <c r="G15" s="1446" t="s">
        <v>241</v>
      </c>
      <c r="H15" s="1446" t="s">
        <v>241</v>
      </c>
      <c r="I15" s="1446" t="s">
        <v>241</v>
      </c>
      <c r="K15" s="207"/>
      <c r="N15" s="198"/>
      <c r="O15" s="184"/>
      <c r="P15" s="185"/>
      <c r="S15" s="184"/>
    </row>
    <row r="16" spans="1:19" ht="12.95" customHeight="1">
      <c r="A16" s="1443" t="str">
        <f>'6.1'!A18</f>
        <v>říjen</v>
      </c>
      <c r="B16" s="1444">
        <v>1.1001957317054909</v>
      </c>
      <c r="C16" s="1444">
        <v>11.768849599260092</v>
      </c>
      <c r="D16" s="1444">
        <v>1.0901877400314579</v>
      </c>
      <c r="E16" s="1444">
        <v>11.644894250962732</v>
      </c>
      <c r="F16" s="1444">
        <v>33.278578112293509</v>
      </c>
      <c r="G16" s="1444">
        <v>355.98263962875581</v>
      </c>
      <c r="H16" s="1444">
        <v>46.480926892759399</v>
      </c>
      <c r="I16" s="1444">
        <v>497.20883481987693</v>
      </c>
      <c r="K16" s="207"/>
      <c r="N16" s="198"/>
      <c r="O16" s="184"/>
      <c r="P16" s="185"/>
      <c r="S16" s="184"/>
    </row>
    <row r="17" spans="1:19" ht="12.95" customHeight="1">
      <c r="A17" s="1445" t="str">
        <f>'6.1'!A19</f>
        <v>listopad</v>
      </c>
      <c r="B17" s="1446">
        <v>1.5122630492900766</v>
      </c>
      <c r="C17" s="1446">
        <v>16.147919728538827</v>
      </c>
      <c r="D17" s="1446">
        <v>1.3137399158575895</v>
      </c>
      <c r="E17" s="1446">
        <v>14.032777870891179</v>
      </c>
      <c r="F17" s="1446">
        <v>39.619970273005784</v>
      </c>
      <c r="G17" s="1446">
        <v>423.06138466844982</v>
      </c>
      <c r="H17" s="1446">
        <v>57.767126864486698</v>
      </c>
      <c r="I17" s="1446">
        <v>616.8364214109157</v>
      </c>
      <c r="K17" s="207"/>
      <c r="N17" s="198"/>
      <c r="O17" s="184"/>
      <c r="P17" s="185"/>
      <c r="S17" s="184"/>
    </row>
    <row r="18" spans="1:19" ht="12.95" customHeight="1">
      <c r="A18" s="1449" t="str">
        <f>'6.1'!A20</f>
        <v>prosinec</v>
      </c>
      <c r="B18" s="1450">
        <v>0.96877932485027307</v>
      </c>
      <c r="C18" s="1450">
        <v>10.345442248720058</v>
      </c>
      <c r="D18" s="1450">
        <v>1.0413849079708517</v>
      </c>
      <c r="E18" s="1450">
        <v>11.123604387184907</v>
      </c>
      <c r="F18" s="1450">
        <v>39.286484505438963</v>
      </c>
      <c r="G18" s="1450">
        <v>419.5341975006225</v>
      </c>
      <c r="H18" s="1450">
        <v>50.911836403642241</v>
      </c>
      <c r="I18" s="1450">
        <v>543.67950448526324</v>
      </c>
      <c r="K18" s="207"/>
      <c r="N18" s="198"/>
      <c r="O18" s="184"/>
      <c r="P18" s="185"/>
      <c r="S18" s="184"/>
    </row>
    <row r="19" spans="1:19" ht="5.0999999999999996" customHeight="1">
      <c r="A19" s="186"/>
      <c r="B19" s="202"/>
      <c r="C19" s="202"/>
      <c r="D19" s="202"/>
      <c r="E19" s="202"/>
      <c r="F19" s="202"/>
      <c r="G19" s="202"/>
      <c r="H19" s="202"/>
      <c r="I19" s="202"/>
      <c r="N19" s="198"/>
      <c r="O19" s="184"/>
      <c r="P19" s="185"/>
      <c r="S19" s="184"/>
    </row>
    <row r="20" spans="1:19" ht="15" customHeight="1">
      <c r="B20" s="187"/>
      <c r="N20" s="207"/>
      <c r="O20" s="184"/>
      <c r="P20" s="185"/>
      <c r="S20" s="184"/>
    </row>
    <row r="21" spans="1:19" ht="15" customHeight="1">
      <c r="N21" s="198"/>
      <c r="O21" s="184"/>
      <c r="P21" s="185"/>
      <c r="S21" s="184"/>
    </row>
    <row r="22" spans="1:19" ht="15" customHeight="1">
      <c r="N22" s="198"/>
      <c r="O22" s="184"/>
      <c r="P22" s="185"/>
      <c r="S22" s="184"/>
    </row>
    <row r="23" spans="1:19" ht="15" customHeight="1">
      <c r="N23" s="198"/>
      <c r="O23" s="184"/>
      <c r="P23" s="185"/>
      <c r="S23" s="184"/>
    </row>
    <row r="24" spans="1:19" ht="15" customHeight="1">
      <c r="C24" s="186" t="str">
        <f>B4</f>
        <v>Aktuální DTG</v>
      </c>
      <c r="D24" s="186" t="str">
        <f>D4</f>
        <v>Dlouhodobý DTG</v>
      </c>
      <c r="N24" s="198"/>
      <c r="O24" s="184"/>
      <c r="P24" s="185"/>
      <c r="S24" s="184"/>
    </row>
    <row r="25" spans="1:19" ht="15" customHeight="1">
      <c r="B25" s="186" t="str">
        <f>A7</f>
        <v>leden</v>
      </c>
      <c r="C25" s="187">
        <f>B7</f>
        <v>1.2812263767487648</v>
      </c>
      <c r="D25" s="208">
        <f>D7</f>
        <v>1.1176920501602807</v>
      </c>
      <c r="E25" s="187"/>
      <c r="G25" s="190"/>
      <c r="N25" s="198"/>
      <c r="O25" s="184"/>
      <c r="P25" s="185"/>
      <c r="S25" s="184"/>
    </row>
    <row r="26" spans="1:19" ht="15" customHeight="1">
      <c r="B26" s="186" t="str">
        <f t="shared" ref="B26:C36" si="0">A8</f>
        <v>únor</v>
      </c>
      <c r="C26" s="187">
        <f t="shared" si="0"/>
        <v>1.2387892266291747</v>
      </c>
      <c r="D26" s="208">
        <f t="shared" ref="D26:D35" si="1">D8</f>
        <v>1.2997109564576113</v>
      </c>
      <c r="E26" s="187"/>
      <c r="G26" s="190"/>
      <c r="N26" s="198"/>
      <c r="O26" s="184"/>
      <c r="P26" s="185"/>
      <c r="S26" s="184"/>
    </row>
    <row r="27" spans="1:19" ht="15" customHeight="1">
      <c r="B27" s="186" t="str">
        <f t="shared" si="0"/>
        <v>březen</v>
      </c>
      <c r="C27" s="187">
        <f t="shared" si="0"/>
        <v>1.2553443320121298</v>
      </c>
      <c r="D27" s="208">
        <f t="shared" si="1"/>
        <v>1.1613046914628353</v>
      </c>
      <c r="E27" s="187"/>
      <c r="N27" s="198"/>
      <c r="O27" s="184"/>
      <c r="P27" s="185"/>
      <c r="S27" s="184"/>
    </row>
    <row r="28" spans="1:19" ht="15" customHeight="1">
      <c r="B28" s="186" t="str">
        <f t="shared" si="0"/>
        <v>duben</v>
      </c>
      <c r="C28" s="187">
        <f t="shared" si="0"/>
        <v>1.283086476137997</v>
      </c>
      <c r="D28" s="208">
        <f t="shared" si="1"/>
        <v>1.1414439773814924</v>
      </c>
      <c r="E28" s="187"/>
      <c r="N28" s="198"/>
      <c r="O28" s="184"/>
      <c r="P28" s="185"/>
      <c r="S28" s="184"/>
    </row>
    <row r="29" spans="1:19" ht="15" customHeight="1">
      <c r="B29" s="186" t="str">
        <f t="shared" si="0"/>
        <v>květen</v>
      </c>
      <c r="C29" s="187">
        <f>B11</f>
        <v>0.7818649642760257</v>
      </c>
      <c r="D29" s="208">
        <f t="shared" si="1"/>
        <v>0.65760672977576184</v>
      </c>
      <c r="E29" s="187"/>
      <c r="G29" s="191"/>
      <c r="N29" s="198"/>
      <c r="O29" s="184"/>
      <c r="P29" s="185"/>
      <c r="S29" s="184"/>
    </row>
    <row r="30" spans="1:19" ht="15" customHeight="1">
      <c r="B30" s="186" t="str">
        <f t="shared" si="0"/>
        <v>červen</v>
      </c>
      <c r="C30" s="187">
        <f t="shared" si="0"/>
        <v>0.10086936554177758</v>
      </c>
      <c r="D30" s="208">
        <f t="shared" si="1"/>
        <v>0.1132652327999754</v>
      </c>
      <c r="E30" s="187"/>
      <c r="G30" s="191"/>
      <c r="N30" s="198"/>
      <c r="O30" s="184"/>
      <c r="P30" s="185"/>
      <c r="S30" s="184"/>
    </row>
    <row r="31" spans="1:19" ht="15" customHeight="1">
      <c r="B31" s="186" t="str">
        <f t="shared" si="0"/>
        <v>červenec</v>
      </c>
      <c r="C31" s="187">
        <f t="shared" si="0"/>
        <v>0.2684450506815777</v>
      </c>
      <c r="D31" s="208">
        <f t="shared" si="1"/>
        <v>0.16325668897170811</v>
      </c>
      <c r="E31" s="187"/>
      <c r="G31" s="191"/>
      <c r="N31" s="198"/>
      <c r="O31" s="184"/>
      <c r="P31" s="185"/>
      <c r="S31" s="184"/>
    </row>
    <row r="32" spans="1:19" ht="15" customHeight="1">
      <c r="B32" s="186" t="str">
        <f t="shared" si="0"/>
        <v>srpen</v>
      </c>
      <c r="C32" s="187">
        <f t="shared" si="0"/>
        <v>0.28959443498239346</v>
      </c>
      <c r="D32" s="208">
        <f t="shared" si="1"/>
        <v>0.13680439188494015</v>
      </c>
      <c r="E32" s="187"/>
      <c r="G32" s="191"/>
      <c r="N32" s="198"/>
      <c r="O32" s="184"/>
      <c r="P32" s="185"/>
      <c r="S32" s="184"/>
    </row>
    <row r="33" spans="1:19" ht="15" customHeight="1">
      <c r="B33" s="186" t="str">
        <f t="shared" si="0"/>
        <v>září</v>
      </c>
      <c r="C33" s="187">
        <f t="shared" si="0"/>
        <v>0.57070329704675793</v>
      </c>
      <c r="D33" s="208">
        <f t="shared" si="1"/>
        <v>0.7154405644834686</v>
      </c>
      <c r="E33" s="187"/>
      <c r="G33" s="191"/>
      <c r="N33" s="198"/>
      <c r="O33" s="184"/>
      <c r="P33" s="185"/>
      <c r="S33" s="184"/>
    </row>
    <row r="34" spans="1:19" ht="15" customHeight="1">
      <c r="B34" s="186" t="str">
        <f t="shared" si="0"/>
        <v>říjen</v>
      </c>
      <c r="C34" s="187">
        <f t="shared" si="0"/>
        <v>1.1001957317054909</v>
      </c>
      <c r="D34" s="208">
        <f t="shared" si="1"/>
        <v>1.0901877400314579</v>
      </c>
      <c r="E34" s="187"/>
      <c r="G34" s="191"/>
      <c r="N34" s="198"/>
      <c r="O34" s="184"/>
      <c r="P34" s="185"/>
      <c r="S34" s="184"/>
    </row>
    <row r="35" spans="1:19" ht="15" customHeight="1">
      <c r="B35" s="186" t="str">
        <f t="shared" si="0"/>
        <v>listopad</v>
      </c>
      <c r="C35" s="187">
        <f t="shared" si="0"/>
        <v>1.5122630492900766</v>
      </c>
      <c r="D35" s="208">
        <f t="shared" si="1"/>
        <v>1.3137399158575895</v>
      </c>
      <c r="E35" s="187"/>
      <c r="G35" s="191"/>
      <c r="N35" s="198"/>
      <c r="O35" s="184"/>
      <c r="P35" s="185"/>
      <c r="S35" s="184"/>
    </row>
    <row r="36" spans="1:19" ht="15" customHeight="1">
      <c r="B36" s="186" t="str">
        <f t="shared" si="0"/>
        <v>prosinec</v>
      </c>
      <c r="C36" s="187">
        <f>B18</f>
        <v>0.96877932485027307</v>
      </c>
      <c r="D36" s="208">
        <f>D18</f>
        <v>1.0413849079708517</v>
      </c>
      <c r="E36" s="187"/>
      <c r="G36" s="191"/>
      <c r="N36" s="198"/>
      <c r="O36" s="184"/>
      <c r="P36" s="185"/>
      <c r="S36" s="184"/>
    </row>
    <row r="37" spans="1:19" ht="15" customHeight="1">
      <c r="B37" s="187"/>
      <c r="C37" s="187"/>
      <c r="D37" s="187"/>
      <c r="E37" s="187"/>
      <c r="F37" s="191"/>
      <c r="G37" s="191"/>
      <c r="N37" s="198"/>
      <c r="O37" s="184"/>
      <c r="P37" s="185"/>
      <c r="S37" s="184"/>
    </row>
    <row r="38" spans="1:19" ht="15" customHeight="1">
      <c r="B38" s="187"/>
      <c r="C38" s="187"/>
      <c r="D38" s="187"/>
      <c r="E38" s="187"/>
      <c r="F38" s="191"/>
      <c r="G38" s="191"/>
      <c r="N38" s="198"/>
      <c r="O38" s="184"/>
      <c r="P38" s="185"/>
      <c r="S38" s="184"/>
    </row>
    <row r="39" spans="1:19" ht="15" customHeight="1">
      <c r="B39" s="187"/>
      <c r="C39" s="187"/>
      <c r="D39" s="187"/>
      <c r="E39" s="187"/>
      <c r="F39" s="191"/>
      <c r="G39" s="191"/>
      <c r="N39" s="198"/>
      <c r="O39" s="184"/>
      <c r="P39" s="185"/>
      <c r="S39" s="184"/>
    </row>
    <row r="40" spans="1:19" ht="15" customHeight="1">
      <c r="B40" s="187"/>
      <c r="C40" s="187"/>
      <c r="D40" s="187"/>
      <c r="E40" s="187"/>
      <c r="F40" s="191"/>
      <c r="G40" s="191"/>
      <c r="N40" s="198"/>
      <c r="O40" s="184"/>
      <c r="P40" s="185"/>
      <c r="S40" s="184"/>
    </row>
    <row r="41" spans="1:19" ht="15" customHeight="1">
      <c r="B41" s="187"/>
      <c r="C41" s="187"/>
      <c r="D41" s="1640" t="s">
        <v>475</v>
      </c>
      <c r="E41" s="1640"/>
      <c r="F41" s="1640"/>
      <c r="G41" s="1640"/>
      <c r="H41" s="1640"/>
      <c r="I41" s="1640"/>
      <c r="N41" s="198"/>
      <c r="O41" s="184"/>
      <c r="P41" s="185"/>
      <c r="S41" s="184"/>
    </row>
    <row r="42" spans="1:19" ht="12.75" customHeight="1">
      <c r="A42" s="698" t="s">
        <v>242</v>
      </c>
      <c r="B42" s="1642" t="str">
        <f>B4</f>
        <v>Aktuální DTG</v>
      </c>
      <c r="C42" s="1642"/>
      <c r="D42" s="1640"/>
      <c r="E42" s="1640"/>
      <c r="F42" s="1640"/>
      <c r="G42" s="1640"/>
      <c r="H42" s="1640"/>
      <c r="I42" s="1640"/>
      <c r="N42" s="198"/>
      <c r="O42" s="184"/>
      <c r="P42" s="185"/>
      <c r="S42" s="184"/>
    </row>
    <row r="43" spans="1:19">
      <c r="A43" s="545"/>
      <c r="B43" s="1639" t="s">
        <v>238</v>
      </c>
      <c r="C43" s="1639"/>
      <c r="D43" s="205"/>
      <c r="E43" s="205"/>
      <c r="F43" s="206"/>
      <c r="G43" s="206"/>
      <c r="H43" s="196"/>
      <c r="I43" s="196"/>
      <c r="N43" s="198"/>
      <c r="O43" s="184"/>
      <c r="P43" s="185"/>
      <c r="S43" s="184"/>
    </row>
    <row r="44" spans="1:19" ht="15.75" customHeight="1">
      <c r="A44" s="546"/>
      <c r="B44" s="1641"/>
      <c r="C44" s="1641"/>
      <c r="D44" s="205"/>
      <c r="E44" s="205"/>
      <c r="F44" s="196"/>
      <c r="G44" s="196"/>
      <c r="H44" s="196"/>
      <c r="I44" s="196"/>
      <c r="N44" s="198"/>
      <c r="O44" s="184"/>
      <c r="P44" s="185"/>
      <c r="S44" s="184"/>
    </row>
    <row r="45" spans="1:19" ht="13.5" customHeight="1">
      <c r="A45" s="488" t="s">
        <v>535</v>
      </c>
      <c r="B45" s="536" t="s">
        <v>123</v>
      </c>
      <c r="C45" s="536" t="s">
        <v>124</v>
      </c>
      <c r="D45" s="196"/>
      <c r="E45" s="196"/>
      <c r="F45" s="196"/>
      <c r="G45" s="196"/>
      <c r="H45" s="196"/>
      <c r="I45" s="196"/>
      <c r="N45" s="198"/>
      <c r="O45" s="184"/>
      <c r="P45" s="185"/>
      <c r="S45" s="184"/>
    </row>
    <row r="46" spans="1:19">
      <c r="A46" s="541">
        <v>2012</v>
      </c>
      <c r="B46" s="534">
        <v>1.4360397751045459</v>
      </c>
      <c r="C46" s="534">
        <v>15.195371174139375</v>
      </c>
      <c r="D46" s="195"/>
      <c r="E46" s="195"/>
      <c r="F46" s="196"/>
      <c r="G46" s="197"/>
      <c r="H46" s="197" t="str">
        <f>B43</f>
        <v>±1,0°C</v>
      </c>
      <c r="I46" s="196"/>
      <c r="N46" s="198"/>
      <c r="O46" s="184"/>
      <c r="P46" s="185"/>
      <c r="S46" s="184"/>
    </row>
    <row r="47" spans="1:19">
      <c r="A47" s="540">
        <v>2013</v>
      </c>
      <c r="B47" s="180">
        <v>1.5188402486761607</v>
      </c>
      <c r="C47" s="180">
        <v>16.142167801460968</v>
      </c>
      <c r="D47" s="195"/>
      <c r="E47" s="195"/>
      <c r="F47" s="196"/>
      <c r="G47" s="199">
        <f t="shared" ref="G47:G56" si="2">A46</f>
        <v>2012</v>
      </c>
      <c r="H47" s="200">
        <f t="shared" ref="H47:H56" si="3">B46</f>
        <v>1.4360397751045459</v>
      </c>
      <c r="I47" s="196"/>
      <c r="N47" s="198"/>
      <c r="O47" s="184"/>
      <c r="P47" s="185"/>
      <c r="S47" s="184"/>
    </row>
    <row r="48" spans="1:19">
      <c r="A48" s="543">
        <v>2014</v>
      </c>
      <c r="B48" s="544">
        <v>1.562740852404906</v>
      </c>
      <c r="C48" s="544">
        <v>16.616973537572306</v>
      </c>
      <c r="D48" s="195"/>
      <c r="E48" s="195"/>
      <c r="F48" s="196"/>
      <c r="G48" s="199">
        <f t="shared" si="2"/>
        <v>2013</v>
      </c>
      <c r="H48" s="200">
        <f t="shared" si="3"/>
        <v>1.5188402486761607</v>
      </c>
      <c r="I48" s="196"/>
      <c r="N48" s="198"/>
      <c r="O48" s="184"/>
      <c r="P48" s="185"/>
      <c r="S48" s="184"/>
    </row>
    <row r="49" spans="1:19">
      <c r="A49" s="542">
        <v>2015</v>
      </c>
      <c r="B49" s="535">
        <v>1.3110234890123738</v>
      </c>
      <c r="C49" s="535">
        <v>13.940306194205844</v>
      </c>
      <c r="D49" s="195"/>
      <c r="E49" s="195"/>
      <c r="F49" s="196"/>
      <c r="G49" s="199">
        <f t="shared" si="2"/>
        <v>2014</v>
      </c>
      <c r="H49" s="200">
        <f t="shared" si="3"/>
        <v>1.562740852404906</v>
      </c>
      <c r="I49" s="196"/>
      <c r="N49" s="198"/>
      <c r="O49" s="184"/>
      <c r="P49" s="185"/>
      <c r="S49" s="184"/>
    </row>
    <row r="50" spans="1:19">
      <c r="A50" s="540">
        <v>2016</v>
      </c>
      <c r="B50" s="180">
        <v>1.2362613856031661</v>
      </c>
      <c r="C50" s="180">
        <v>13.202877199633219</v>
      </c>
      <c r="D50" s="195"/>
      <c r="E50" s="195"/>
      <c r="F50" s="196"/>
      <c r="G50" s="199">
        <f t="shared" si="2"/>
        <v>2015</v>
      </c>
      <c r="H50" s="200">
        <f t="shared" si="3"/>
        <v>1.3110234890123738</v>
      </c>
      <c r="I50" s="196"/>
      <c r="N50" s="198"/>
      <c r="O50" s="184"/>
      <c r="P50" s="185"/>
      <c r="S50" s="184"/>
    </row>
    <row r="51" spans="1:19">
      <c r="A51" s="540">
        <v>2017</v>
      </c>
      <c r="B51" s="180">
        <v>1.5155658384541011</v>
      </c>
      <c r="C51" s="180">
        <v>16.172331611721351</v>
      </c>
      <c r="D51" s="195"/>
      <c r="E51" s="195"/>
      <c r="F51" s="196"/>
      <c r="G51" s="199">
        <f t="shared" si="2"/>
        <v>2016</v>
      </c>
      <c r="H51" s="200">
        <f t="shared" si="3"/>
        <v>1.2362613856031661</v>
      </c>
      <c r="I51" s="196"/>
      <c r="N51" s="198"/>
      <c r="O51" s="184"/>
      <c r="P51" s="185"/>
      <c r="S51" s="184"/>
    </row>
    <row r="52" spans="1:19">
      <c r="A52" s="543">
        <v>2018</v>
      </c>
      <c r="B52" s="544">
        <v>1.4656444905275772</v>
      </c>
      <c r="C52" s="544">
        <v>15.628867144768725</v>
      </c>
      <c r="D52" s="195"/>
      <c r="E52" s="195"/>
      <c r="F52" s="196"/>
      <c r="G52" s="199">
        <f t="shared" si="2"/>
        <v>2017</v>
      </c>
      <c r="H52" s="200">
        <f t="shared" si="3"/>
        <v>1.5155658384541011</v>
      </c>
      <c r="I52" s="196"/>
      <c r="N52" s="198"/>
      <c r="O52" s="184"/>
      <c r="P52" s="185"/>
      <c r="S52" s="184"/>
    </row>
    <row r="53" spans="1:19">
      <c r="A53" s="542">
        <v>2019</v>
      </c>
      <c r="B53" s="535">
        <v>1.3011590525315615</v>
      </c>
      <c r="C53" s="535">
        <v>13.899274705863569</v>
      </c>
      <c r="D53" s="195"/>
      <c r="E53" s="195"/>
      <c r="F53" s="196"/>
      <c r="G53" s="199">
        <f t="shared" si="2"/>
        <v>2018</v>
      </c>
      <c r="H53" s="200">
        <f t="shared" si="3"/>
        <v>1.4656444905275772</v>
      </c>
      <c r="I53" s="196"/>
      <c r="N53" s="198"/>
      <c r="O53" s="184"/>
      <c r="P53" s="185"/>
      <c r="S53" s="184"/>
    </row>
    <row r="54" spans="1:19">
      <c r="A54" s="540">
        <v>2020</v>
      </c>
      <c r="B54" s="180">
        <v>1.3636592140842247</v>
      </c>
      <c r="C54" s="180">
        <v>14.570563241233346</v>
      </c>
      <c r="D54" s="195"/>
      <c r="E54" s="195"/>
      <c r="F54" s="196"/>
      <c r="G54" s="199">
        <f t="shared" si="2"/>
        <v>2019</v>
      </c>
      <c r="H54" s="200">
        <f t="shared" si="3"/>
        <v>1.3011590525315615</v>
      </c>
      <c r="I54" s="196"/>
      <c r="N54" s="198"/>
      <c r="O54" s="184"/>
      <c r="P54" s="185"/>
      <c r="S54" s="184"/>
    </row>
    <row r="55" spans="1:19">
      <c r="A55" s="542">
        <v>2021</v>
      </c>
      <c r="B55" s="535">
        <v>1.5122630492900766</v>
      </c>
      <c r="C55" s="535">
        <v>16.147919728538827</v>
      </c>
      <c r="D55" s="195"/>
      <c r="E55" s="195"/>
      <c r="F55" s="196"/>
      <c r="G55" s="199">
        <f t="shared" si="2"/>
        <v>2020</v>
      </c>
      <c r="H55" s="200">
        <f t="shared" si="3"/>
        <v>1.3636592140842247</v>
      </c>
      <c r="I55" s="196"/>
      <c r="N55" s="198"/>
      <c r="O55" s="184"/>
      <c r="P55" s="185"/>
      <c r="S55" s="184"/>
    </row>
    <row r="56" spans="1:19" ht="5.0999999999999996" customHeight="1">
      <c r="A56" s="201"/>
      <c r="B56" s="202"/>
      <c r="C56" s="202"/>
      <c r="D56" s="202"/>
      <c r="E56" s="202"/>
      <c r="F56" s="187"/>
      <c r="G56" s="203">
        <f t="shared" si="2"/>
        <v>2021</v>
      </c>
      <c r="H56" s="204">
        <f t="shared" si="3"/>
        <v>1.5122630492900766</v>
      </c>
      <c r="N56" s="198"/>
      <c r="O56" s="184"/>
      <c r="P56" s="185"/>
      <c r="S56" s="184"/>
    </row>
    <row r="57" spans="1:19">
      <c r="A57" s="186"/>
      <c r="B57" s="202"/>
      <c r="C57" s="202"/>
      <c r="D57" s="202"/>
      <c r="E57" s="202"/>
      <c r="F57" s="187"/>
      <c r="G57" s="187"/>
      <c r="N57" s="198"/>
      <c r="O57" s="184"/>
      <c r="P57" s="185"/>
      <c r="S57" s="184"/>
    </row>
    <row r="58" spans="1:19">
      <c r="A58" s="186"/>
      <c r="B58" s="202"/>
      <c r="C58" s="202"/>
      <c r="D58" s="202"/>
      <c r="E58" s="202"/>
      <c r="F58" s="187"/>
      <c r="G58" s="187"/>
      <c r="N58" s="198"/>
      <c r="O58" s="184"/>
      <c r="P58" s="185"/>
      <c r="S58" s="184"/>
    </row>
    <row r="59" spans="1:19">
      <c r="F59" s="187"/>
      <c r="G59" s="187"/>
      <c r="N59" s="198"/>
      <c r="O59" s="184"/>
      <c r="P59" s="185"/>
      <c r="S59" s="184"/>
    </row>
    <row r="60" spans="1:19">
      <c r="F60" s="187"/>
      <c r="G60" s="187"/>
      <c r="N60" s="198"/>
      <c r="O60" s="184"/>
      <c r="P60" s="185"/>
      <c r="S60" s="184"/>
    </row>
    <row r="61" spans="1:19">
      <c r="N61" s="198"/>
      <c r="O61" s="184"/>
      <c r="P61" s="185"/>
      <c r="S61" s="184"/>
    </row>
    <row r="62" spans="1:19">
      <c r="N62" s="198"/>
      <c r="O62" s="184"/>
      <c r="P62" s="185"/>
      <c r="S62" s="184"/>
    </row>
    <row r="63" spans="1:19">
      <c r="N63" s="198"/>
      <c r="O63" s="184"/>
      <c r="P63" s="185"/>
      <c r="S63" s="184"/>
    </row>
    <row r="64" spans="1:19">
      <c r="N64" s="198"/>
      <c r="O64" s="184"/>
      <c r="P64" s="185"/>
      <c r="S64" s="184"/>
    </row>
    <row r="65" spans="14:19">
      <c r="N65" s="198"/>
      <c r="O65" s="184"/>
      <c r="P65" s="185"/>
      <c r="S65" s="184"/>
    </row>
    <row r="66" spans="14:19">
      <c r="N66" s="198"/>
      <c r="O66" s="184"/>
      <c r="P66" s="185"/>
      <c r="S66" s="184"/>
    </row>
    <row r="67" spans="14:19">
      <c r="N67" s="198"/>
      <c r="O67" s="184"/>
      <c r="P67" s="185"/>
      <c r="S67" s="184"/>
    </row>
    <row r="68" spans="14:19">
      <c r="N68" s="198"/>
      <c r="O68" s="184"/>
      <c r="P68" s="185"/>
      <c r="S68" s="184"/>
    </row>
    <row r="69" spans="14:19">
      <c r="N69" s="198"/>
      <c r="O69" s="184"/>
      <c r="P69" s="185"/>
      <c r="S69" s="184"/>
    </row>
    <row r="70" spans="14:19">
      <c r="N70" s="198"/>
      <c r="O70" s="184"/>
      <c r="P70" s="185"/>
      <c r="S70" s="184"/>
    </row>
    <row r="71" spans="14:19">
      <c r="N71" s="198"/>
      <c r="O71" s="184"/>
      <c r="P71" s="185"/>
      <c r="S71" s="184"/>
    </row>
    <row r="72" spans="14:19">
      <c r="N72" s="198"/>
      <c r="O72" s="184"/>
      <c r="P72" s="185"/>
      <c r="S72" s="184"/>
    </row>
    <row r="73" spans="14:19">
      <c r="N73" s="198"/>
      <c r="O73" s="184"/>
      <c r="P73" s="185"/>
      <c r="S73" s="184"/>
    </row>
    <row r="74" spans="14:19">
      <c r="N74" s="198"/>
      <c r="O74" s="184"/>
      <c r="P74" s="185"/>
      <c r="S74" s="184"/>
    </row>
    <row r="75" spans="14:19">
      <c r="N75" s="198"/>
      <c r="O75" s="184"/>
      <c r="P75" s="185"/>
      <c r="S75" s="184"/>
    </row>
    <row r="76" spans="14:19">
      <c r="N76" s="198"/>
      <c r="O76" s="184"/>
      <c r="P76" s="185"/>
      <c r="S76" s="184"/>
    </row>
    <row r="77" spans="14:19">
      <c r="N77" s="198"/>
      <c r="O77" s="184"/>
      <c r="P77" s="185"/>
      <c r="S77" s="184"/>
    </row>
    <row r="78" spans="14:19">
      <c r="N78" s="198"/>
      <c r="O78" s="184"/>
      <c r="P78" s="185"/>
      <c r="S78" s="184"/>
    </row>
    <row r="79" spans="14:19">
      <c r="N79" s="198"/>
      <c r="O79" s="184"/>
      <c r="P79" s="185"/>
      <c r="S79" s="184"/>
    </row>
    <row r="80" spans="14:19">
      <c r="N80" s="198"/>
      <c r="O80" s="184"/>
      <c r="P80" s="185"/>
      <c r="S80" s="184"/>
    </row>
    <row r="81" spans="14:19">
      <c r="N81" s="198"/>
      <c r="O81" s="184"/>
      <c r="P81" s="185"/>
      <c r="S81" s="184"/>
    </row>
    <row r="82" spans="14:19">
      <c r="N82" s="198"/>
      <c r="O82" s="184"/>
      <c r="P82" s="185"/>
      <c r="S82" s="184"/>
    </row>
    <row r="83" spans="14:19">
      <c r="N83" s="198"/>
      <c r="O83" s="184"/>
      <c r="P83" s="185"/>
      <c r="S83" s="184"/>
    </row>
    <row r="84" spans="14:19">
      <c r="N84" s="198"/>
      <c r="O84" s="184"/>
      <c r="P84" s="185"/>
      <c r="S84" s="184"/>
    </row>
    <row r="85" spans="14:19">
      <c r="N85" s="198"/>
      <c r="O85" s="184"/>
      <c r="P85" s="185"/>
      <c r="S85" s="184"/>
    </row>
    <row r="86" spans="14:19">
      <c r="N86" s="198"/>
      <c r="O86" s="184"/>
      <c r="P86" s="185"/>
      <c r="S86" s="184"/>
    </row>
    <row r="87" spans="14:19">
      <c r="N87" s="198"/>
      <c r="O87" s="184"/>
      <c r="P87" s="185"/>
      <c r="S87" s="184"/>
    </row>
    <row r="88" spans="14:19">
      <c r="N88" s="198"/>
      <c r="O88" s="184"/>
      <c r="P88" s="185"/>
      <c r="S88" s="184"/>
    </row>
    <row r="89" spans="14:19">
      <c r="N89" s="198"/>
      <c r="O89" s="184"/>
      <c r="P89" s="185"/>
      <c r="S89" s="184"/>
    </row>
    <row r="90" spans="14:19">
      <c r="N90" s="198"/>
      <c r="O90" s="184"/>
      <c r="P90" s="185"/>
      <c r="S90" s="184"/>
    </row>
    <row r="91" spans="14:19">
      <c r="N91" s="198"/>
      <c r="O91" s="184"/>
      <c r="P91" s="185"/>
      <c r="S91" s="184"/>
    </row>
    <row r="92" spans="14:19">
      <c r="N92" s="198"/>
      <c r="O92" s="184"/>
      <c r="P92" s="185"/>
      <c r="S92" s="184"/>
    </row>
    <row r="93" spans="14:19">
      <c r="N93" s="198"/>
      <c r="O93" s="184"/>
      <c r="P93" s="185"/>
      <c r="S93" s="184"/>
    </row>
    <row r="94" spans="14:19">
      <c r="N94" s="198"/>
      <c r="O94" s="184"/>
      <c r="P94" s="185"/>
      <c r="S94" s="184"/>
    </row>
    <row r="95" spans="14:19">
      <c r="N95" s="198"/>
      <c r="O95" s="184"/>
      <c r="P95" s="185"/>
      <c r="S95" s="184"/>
    </row>
    <row r="96" spans="14:19">
      <c r="N96" s="198"/>
      <c r="O96" s="184"/>
      <c r="P96" s="185"/>
      <c r="S96" s="184"/>
    </row>
    <row r="97" spans="14:19">
      <c r="N97" s="198"/>
      <c r="O97" s="184"/>
      <c r="P97" s="185"/>
      <c r="S97" s="184"/>
    </row>
    <row r="98" spans="14:19">
      <c r="N98" s="198"/>
      <c r="O98" s="184"/>
      <c r="P98" s="185"/>
      <c r="S98" s="184"/>
    </row>
    <row r="99" spans="14:19">
      <c r="N99" s="198"/>
      <c r="O99" s="184"/>
      <c r="P99" s="185"/>
      <c r="S99" s="184"/>
    </row>
    <row r="100" spans="14:19">
      <c r="N100" s="198"/>
      <c r="O100" s="184"/>
      <c r="P100" s="185"/>
      <c r="S100" s="184"/>
    </row>
    <row r="101" spans="14:19">
      <c r="N101" s="198"/>
      <c r="O101" s="184"/>
      <c r="P101" s="185"/>
      <c r="S101" s="184"/>
    </row>
    <row r="102" spans="14:19">
      <c r="N102" s="198"/>
      <c r="O102" s="184"/>
      <c r="P102" s="185"/>
      <c r="S102" s="184"/>
    </row>
    <row r="103" spans="14:19">
      <c r="N103" s="198"/>
      <c r="O103" s="184"/>
      <c r="P103" s="185"/>
      <c r="S103" s="184"/>
    </row>
    <row r="104" spans="14:19">
      <c r="N104" s="198"/>
      <c r="O104" s="184"/>
      <c r="P104" s="185"/>
      <c r="S104" s="184"/>
    </row>
    <row r="105" spans="14:19">
      <c r="N105" s="198"/>
      <c r="O105" s="184"/>
      <c r="P105" s="185"/>
      <c r="S105" s="184"/>
    </row>
    <row r="106" spans="14:19">
      <c r="N106" s="198"/>
      <c r="O106" s="184"/>
      <c r="P106" s="185"/>
      <c r="S106" s="184"/>
    </row>
    <row r="107" spans="14:19">
      <c r="N107" s="198"/>
      <c r="O107" s="184"/>
      <c r="P107" s="185"/>
      <c r="S107" s="184"/>
    </row>
    <row r="108" spans="14:19">
      <c r="N108" s="198"/>
      <c r="O108" s="184"/>
      <c r="P108" s="185"/>
      <c r="S108" s="184"/>
    </row>
    <row r="109" spans="14:19">
      <c r="N109" s="198"/>
      <c r="O109" s="184"/>
      <c r="P109" s="185"/>
      <c r="S109" s="184"/>
    </row>
    <row r="110" spans="14:19">
      <c r="N110" s="198"/>
      <c r="O110" s="184"/>
      <c r="P110" s="185"/>
      <c r="S110" s="184"/>
    </row>
    <row r="111" spans="14:19">
      <c r="N111" s="198"/>
      <c r="O111" s="184"/>
      <c r="P111" s="185"/>
      <c r="S111" s="184"/>
    </row>
    <row r="112" spans="14:19">
      <c r="N112" s="198"/>
      <c r="O112" s="184"/>
      <c r="P112" s="185"/>
      <c r="S112" s="184"/>
    </row>
    <row r="113" spans="14:19">
      <c r="N113" s="198"/>
      <c r="O113" s="184"/>
      <c r="P113" s="185"/>
      <c r="S113" s="184"/>
    </row>
    <row r="114" spans="14:19">
      <c r="N114" s="198"/>
      <c r="O114" s="184"/>
      <c r="P114" s="185"/>
      <c r="S114" s="184"/>
    </row>
    <row r="115" spans="14:19">
      <c r="N115" s="198"/>
      <c r="O115" s="184"/>
      <c r="P115" s="185"/>
      <c r="S115" s="184"/>
    </row>
    <row r="116" spans="14:19">
      <c r="N116" s="198"/>
      <c r="O116" s="184"/>
      <c r="P116" s="185"/>
      <c r="S116" s="184"/>
    </row>
    <row r="117" spans="14:19">
      <c r="N117" s="198"/>
      <c r="O117" s="184"/>
      <c r="P117" s="185"/>
      <c r="S117" s="184"/>
    </row>
    <row r="118" spans="14:19">
      <c r="N118" s="198"/>
      <c r="O118" s="184"/>
      <c r="P118" s="185"/>
      <c r="S118" s="184"/>
    </row>
    <row r="119" spans="14:19">
      <c r="N119" s="198"/>
      <c r="O119" s="184"/>
      <c r="P119" s="185"/>
      <c r="S119" s="184"/>
    </row>
    <row r="120" spans="14:19">
      <c r="N120" s="198"/>
      <c r="O120" s="184"/>
      <c r="P120" s="185"/>
      <c r="S120" s="184"/>
    </row>
    <row r="121" spans="14:19">
      <c r="N121" s="198"/>
      <c r="O121" s="184"/>
      <c r="P121" s="185"/>
      <c r="S121" s="184"/>
    </row>
    <row r="122" spans="14:19">
      <c r="N122" s="198"/>
      <c r="O122" s="184"/>
      <c r="P122" s="185"/>
      <c r="S122" s="184"/>
    </row>
    <row r="123" spans="14:19">
      <c r="N123" s="198"/>
      <c r="O123" s="184"/>
      <c r="P123" s="185"/>
      <c r="S123" s="184"/>
    </row>
    <row r="124" spans="14:19">
      <c r="N124" s="198"/>
      <c r="O124" s="184"/>
      <c r="P124" s="185"/>
      <c r="S124" s="184"/>
    </row>
    <row r="125" spans="14:19">
      <c r="N125" s="198"/>
      <c r="O125" s="184"/>
      <c r="P125" s="185"/>
      <c r="S125" s="184"/>
    </row>
    <row r="126" spans="14:19">
      <c r="N126" s="198"/>
      <c r="O126" s="184"/>
      <c r="P126" s="185"/>
      <c r="S126" s="184"/>
    </row>
    <row r="127" spans="14:19">
      <c r="N127" s="198"/>
      <c r="O127" s="184"/>
      <c r="P127" s="185"/>
      <c r="S127" s="184"/>
    </row>
    <row r="128" spans="14:19">
      <c r="N128" s="198"/>
      <c r="O128" s="184"/>
      <c r="P128" s="185"/>
      <c r="S128" s="184"/>
    </row>
    <row r="129" spans="14:19">
      <c r="N129" s="198"/>
      <c r="O129" s="184"/>
      <c r="P129" s="185"/>
      <c r="S129" s="184"/>
    </row>
    <row r="130" spans="14:19">
      <c r="N130" s="198"/>
      <c r="O130" s="184"/>
      <c r="P130" s="185"/>
      <c r="S130" s="184"/>
    </row>
    <row r="131" spans="14:19">
      <c r="N131" s="198"/>
      <c r="O131" s="184"/>
      <c r="P131" s="185"/>
      <c r="S131" s="184"/>
    </row>
    <row r="132" spans="14:19">
      <c r="N132" s="198"/>
      <c r="O132" s="184"/>
      <c r="P132" s="185"/>
      <c r="S132" s="184"/>
    </row>
    <row r="133" spans="14:19">
      <c r="N133" s="198"/>
      <c r="O133" s="184"/>
      <c r="P133" s="185"/>
      <c r="S133" s="184"/>
    </row>
    <row r="134" spans="14:19">
      <c r="N134" s="198"/>
      <c r="O134" s="184"/>
      <c r="P134" s="185"/>
      <c r="S134" s="184"/>
    </row>
    <row r="135" spans="14:19">
      <c r="N135" s="198"/>
      <c r="O135" s="184"/>
      <c r="P135" s="185"/>
      <c r="S135" s="184"/>
    </row>
    <row r="136" spans="14:19">
      <c r="N136" s="198"/>
      <c r="O136" s="184"/>
      <c r="P136" s="185"/>
      <c r="S136" s="184"/>
    </row>
    <row r="137" spans="14:19">
      <c r="N137" s="198"/>
      <c r="O137" s="184"/>
      <c r="P137" s="185"/>
      <c r="S137" s="184"/>
    </row>
    <row r="138" spans="14:19">
      <c r="N138" s="198"/>
      <c r="O138" s="184"/>
      <c r="P138" s="185"/>
      <c r="S138" s="184"/>
    </row>
    <row r="139" spans="14:19">
      <c r="N139" s="198"/>
      <c r="O139" s="184"/>
      <c r="P139" s="185"/>
      <c r="S139" s="184"/>
    </row>
    <row r="140" spans="14:19">
      <c r="N140" s="198"/>
      <c r="O140" s="184"/>
      <c r="P140" s="185"/>
      <c r="S140" s="184"/>
    </row>
    <row r="141" spans="14:19">
      <c r="N141" s="198"/>
      <c r="O141" s="184"/>
      <c r="P141" s="185"/>
      <c r="S141" s="184"/>
    </row>
    <row r="142" spans="14:19">
      <c r="N142" s="198"/>
      <c r="O142" s="184"/>
      <c r="P142" s="185"/>
      <c r="S142" s="184"/>
    </row>
    <row r="143" spans="14:19">
      <c r="N143" s="198"/>
      <c r="O143" s="184"/>
      <c r="P143" s="185"/>
      <c r="S143" s="184"/>
    </row>
    <row r="144" spans="14:19">
      <c r="N144" s="198"/>
      <c r="O144" s="184"/>
      <c r="P144" s="185"/>
      <c r="S144" s="184"/>
    </row>
    <row r="145" spans="14:19">
      <c r="N145" s="198"/>
      <c r="O145" s="184"/>
      <c r="P145" s="185"/>
      <c r="S145" s="184"/>
    </row>
    <row r="146" spans="14:19">
      <c r="N146" s="198"/>
      <c r="O146" s="184"/>
      <c r="P146" s="185"/>
      <c r="S146" s="184"/>
    </row>
    <row r="147" spans="14:19">
      <c r="N147" s="198"/>
      <c r="O147" s="184"/>
      <c r="P147" s="185"/>
      <c r="S147" s="184"/>
    </row>
    <row r="148" spans="14:19">
      <c r="N148" s="198"/>
      <c r="O148" s="184"/>
      <c r="P148" s="185"/>
      <c r="S148" s="184"/>
    </row>
    <row r="149" spans="14:19">
      <c r="N149" s="198"/>
      <c r="O149" s="184"/>
      <c r="P149" s="185"/>
      <c r="S149" s="184"/>
    </row>
    <row r="150" spans="14:19">
      <c r="N150" s="198"/>
      <c r="O150" s="184"/>
      <c r="P150" s="185"/>
      <c r="S150" s="184"/>
    </row>
    <row r="151" spans="14:19">
      <c r="N151" s="198"/>
      <c r="O151" s="184"/>
      <c r="P151" s="185"/>
      <c r="S151" s="184"/>
    </row>
    <row r="152" spans="14:19">
      <c r="N152" s="198"/>
      <c r="O152" s="184"/>
      <c r="P152" s="185"/>
      <c r="S152" s="184"/>
    </row>
    <row r="153" spans="14:19">
      <c r="N153" s="198"/>
      <c r="O153" s="184"/>
      <c r="P153" s="185"/>
      <c r="S153" s="184"/>
    </row>
    <row r="154" spans="14:19">
      <c r="N154" s="198"/>
      <c r="O154" s="184"/>
      <c r="P154" s="185"/>
      <c r="S154" s="184"/>
    </row>
    <row r="155" spans="14:19">
      <c r="N155" s="198"/>
      <c r="O155" s="184"/>
      <c r="P155" s="185"/>
      <c r="S155" s="184"/>
    </row>
    <row r="156" spans="14:19">
      <c r="N156" s="198"/>
      <c r="O156" s="184"/>
      <c r="P156" s="185"/>
      <c r="S156" s="184"/>
    </row>
    <row r="157" spans="14:19">
      <c r="N157" s="198"/>
      <c r="O157" s="184"/>
      <c r="P157" s="185"/>
      <c r="S157" s="184"/>
    </row>
    <row r="158" spans="14:19">
      <c r="N158" s="198"/>
      <c r="O158" s="184"/>
      <c r="P158" s="185"/>
      <c r="S158" s="184"/>
    </row>
    <row r="159" spans="14:19">
      <c r="N159" s="198"/>
      <c r="O159" s="184"/>
      <c r="P159" s="185"/>
      <c r="S159" s="184"/>
    </row>
    <row r="160" spans="14:19">
      <c r="N160" s="198"/>
      <c r="O160" s="184"/>
      <c r="P160" s="185"/>
      <c r="S160" s="184"/>
    </row>
    <row r="161" spans="14:19">
      <c r="N161" s="198"/>
      <c r="O161" s="184"/>
      <c r="P161" s="185"/>
      <c r="S161" s="184"/>
    </row>
    <row r="162" spans="14:19">
      <c r="N162" s="198"/>
      <c r="O162" s="184"/>
      <c r="P162" s="185"/>
      <c r="S162" s="184"/>
    </row>
    <row r="163" spans="14:19">
      <c r="N163" s="198"/>
      <c r="O163" s="184"/>
      <c r="P163" s="185"/>
      <c r="S163" s="184"/>
    </row>
    <row r="164" spans="14:19">
      <c r="N164" s="198"/>
      <c r="O164" s="184"/>
      <c r="P164" s="185"/>
      <c r="S164" s="184"/>
    </row>
    <row r="165" spans="14:19">
      <c r="N165" s="198"/>
      <c r="O165" s="184"/>
      <c r="P165" s="185"/>
      <c r="S165" s="184"/>
    </row>
    <row r="166" spans="14:19">
      <c r="N166" s="198"/>
      <c r="O166" s="184"/>
      <c r="P166" s="185"/>
      <c r="S166" s="184"/>
    </row>
    <row r="167" spans="14:19">
      <c r="N167" s="198"/>
      <c r="O167" s="184"/>
      <c r="P167" s="185"/>
      <c r="S167" s="184"/>
    </row>
    <row r="168" spans="14:19">
      <c r="N168" s="198"/>
      <c r="O168" s="184"/>
      <c r="P168" s="185"/>
      <c r="S168" s="184"/>
    </row>
    <row r="169" spans="14:19">
      <c r="N169" s="198"/>
      <c r="O169" s="184"/>
      <c r="P169" s="185"/>
      <c r="S169" s="184"/>
    </row>
    <row r="170" spans="14:19">
      <c r="N170" s="198"/>
      <c r="O170" s="184"/>
      <c r="P170" s="185"/>
      <c r="S170" s="184"/>
    </row>
    <row r="171" spans="14:19">
      <c r="N171" s="198"/>
      <c r="O171" s="184"/>
      <c r="P171" s="185"/>
      <c r="S171" s="184"/>
    </row>
    <row r="172" spans="14:19">
      <c r="N172" s="198"/>
      <c r="O172" s="184"/>
      <c r="P172" s="185"/>
      <c r="S172" s="184"/>
    </row>
    <row r="173" spans="14:19">
      <c r="N173" s="198"/>
      <c r="O173" s="184"/>
      <c r="P173" s="185"/>
      <c r="S173" s="184"/>
    </row>
    <row r="174" spans="14:19">
      <c r="N174" s="198"/>
      <c r="O174" s="184"/>
      <c r="P174" s="185"/>
      <c r="S174" s="184"/>
    </row>
    <row r="175" spans="14:19">
      <c r="N175" s="198"/>
      <c r="O175" s="184"/>
      <c r="P175" s="185"/>
      <c r="S175" s="184"/>
    </row>
    <row r="176" spans="14:19">
      <c r="N176" s="198"/>
      <c r="O176" s="184"/>
      <c r="P176" s="185"/>
      <c r="S176" s="184"/>
    </row>
    <row r="177" spans="14:19">
      <c r="N177" s="198"/>
      <c r="O177" s="184"/>
      <c r="P177" s="185"/>
      <c r="S177" s="184"/>
    </row>
    <row r="178" spans="14:19">
      <c r="N178" s="198"/>
      <c r="O178" s="184"/>
      <c r="P178" s="185"/>
      <c r="S178" s="184"/>
    </row>
    <row r="179" spans="14:19">
      <c r="N179" s="198"/>
      <c r="O179" s="184"/>
      <c r="P179" s="185"/>
      <c r="S179" s="184"/>
    </row>
    <row r="180" spans="14:19">
      <c r="N180" s="198"/>
      <c r="O180" s="184"/>
      <c r="P180" s="185"/>
      <c r="S180" s="184"/>
    </row>
    <row r="181" spans="14:19">
      <c r="N181" s="198"/>
      <c r="O181" s="184"/>
      <c r="P181" s="185"/>
      <c r="S181" s="184"/>
    </row>
    <row r="182" spans="14:19">
      <c r="N182" s="198"/>
      <c r="O182" s="184"/>
      <c r="P182" s="185"/>
      <c r="S182" s="184"/>
    </row>
    <row r="183" spans="14:19">
      <c r="N183" s="198"/>
      <c r="O183" s="184"/>
      <c r="P183" s="185"/>
      <c r="S183" s="184"/>
    </row>
    <row r="184" spans="14:19">
      <c r="N184" s="198"/>
      <c r="O184" s="184"/>
      <c r="P184" s="185"/>
      <c r="S184" s="184"/>
    </row>
    <row r="185" spans="14:19">
      <c r="N185" s="198"/>
      <c r="O185" s="184"/>
      <c r="P185" s="185"/>
      <c r="S185" s="184"/>
    </row>
    <row r="186" spans="14:19">
      <c r="N186" s="198"/>
      <c r="O186" s="184"/>
      <c r="P186" s="185"/>
      <c r="S186" s="184"/>
    </row>
    <row r="187" spans="14:19">
      <c r="N187" s="198"/>
      <c r="O187" s="184"/>
      <c r="P187" s="185"/>
      <c r="S187" s="184"/>
    </row>
    <row r="188" spans="14:19">
      <c r="N188" s="198"/>
      <c r="O188" s="184"/>
      <c r="P188" s="185"/>
      <c r="S188" s="184"/>
    </row>
    <row r="189" spans="14:19">
      <c r="N189" s="198"/>
      <c r="O189" s="184"/>
      <c r="P189" s="185"/>
      <c r="S189" s="184"/>
    </row>
    <row r="190" spans="14:19">
      <c r="N190" s="198"/>
      <c r="O190" s="184"/>
      <c r="P190" s="185"/>
      <c r="S190" s="184"/>
    </row>
    <row r="191" spans="14:19">
      <c r="N191" s="198"/>
      <c r="O191" s="184"/>
      <c r="P191" s="185"/>
      <c r="S191" s="184"/>
    </row>
    <row r="192" spans="14:19">
      <c r="N192" s="198"/>
      <c r="O192" s="184"/>
      <c r="P192" s="185"/>
      <c r="S192" s="184"/>
    </row>
    <row r="193" spans="14:19">
      <c r="N193" s="198"/>
      <c r="O193" s="184"/>
      <c r="P193" s="185"/>
      <c r="S193" s="184"/>
    </row>
    <row r="194" spans="14:19">
      <c r="N194" s="198"/>
      <c r="O194" s="184"/>
      <c r="P194" s="185"/>
      <c r="S194" s="184"/>
    </row>
    <row r="195" spans="14:19">
      <c r="N195" s="198"/>
      <c r="O195" s="184"/>
      <c r="P195" s="185"/>
      <c r="S195" s="184"/>
    </row>
    <row r="196" spans="14:19">
      <c r="N196" s="198"/>
      <c r="O196" s="184"/>
      <c r="P196" s="185"/>
      <c r="S196" s="184"/>
    </row>
    <row r="197" spans="14:19">
      <c r="N197" s="198"/>
      <c r="O197" s="184"/>
      <c r="P197" s="185"/>
      <c r="S197" s="184"/>
    </row>
    <row r="198" spans="14:19">
      <c r="N198" s="198"/>
      <c r="O198" s="184"/>
      <c r="P198" s="185"/>
      <c r="S198" s="184"/>
    </row>
    <row r="199" spans="14:19">
      <c r="N199" s="198"/>
      <c r="O199" s="184"/>
      <c r="P199" s="185"/>
      <c r="S199" s="184"/>
    </row>
    <row r="200" spans="14:19">
      <c r="N200" s="198"/>
      <c r="O200" s="184"/>
      <c r="P200" s="185"/>
      <c r="S200" s="184"/>
    </row>
    <row r="201" spans="14:19">
      <c r="N201" s="198"/>
      <c r="O201" s="184"/>
      <c r="P201" s="185"/>
      <c r="S201" s="184"/>
    </row>
    <row r="202" spans="14:19">
      <c r="N202" s="198"/>
      <c r="O202" s="184"/>
      <c r="P202" s="185"/>
      <c r="S202" s="184"/>
    </row>
    <row r="203" spans="14:19">
      <c r="N203" s="198"/>
      <c r="O203" s="184"/>
      <c r="P203" s="185"/>
      <c r="S203" s="184"/>
    </row>
    <row r="204" spans="14:19">
      <c r="N204" s="198"/>
      <c r="O204" s="184"/>
      <c r="P204" s="185"/>
      <c r="S204" s="184"/>
    </row>
    <row r="205" spans="14:19">
      <c r="N205" s="198"/>
      <c r="O205" s="184"/>
      <c r="P205" s="185"/>
      <c r="S205" s="184"/>
    </row>
    <row r="206" spans="14:19">
      <c r="N206" s="198"/>
      <c r="O206" s="184"/>
      <c r="P206" s="185"/>
      <c r="S206" s="184"/>
    </row>
    <row r="207" spans="14:19">
      <c r="N207" s="198"/>
      <c r="O207" s="184"/>
      <c r="P207" s="185"/>
      <c r="S207" s="184"/>
    </row>
    <row r="208" spans="14:19">
      <c r="N208" s="198"/>
      <c r="O208" s="184"/>
      <c r="P208" s="185"/>
      <c r="S208" s="184"/>
    </row>
    <row r="209" spans="14:19">
      <c r="N209" s="198"/>
      <c r="O209" s="184"/>
      <c r="P209" s="185"/>
      <c r="S209" s="184"/>
    </row>
    <row r="210" spans="14:19">
      <c r="N210" s="198"/>
      <c r="O210" s="184"/>
      <c r="P210" s="185"/>
      <c r="S210" s="184"/>
    </row>
    <row r="211" spans="14:19">
      <c r="N211" s="198"/>
      <c r="O211" s="184"/>
      <c r="P211" s="185"/>
      <c r="S211" s="184"/>
    </row>
    <row r="212" spans="14:19">
      <c r="N212" s="198"/>
      <c r="O212" s="184"/>
      <c r="P212" s="185"/>
      <c r="S212" s="184"/>
    </row>
    <row r="213" spans="14:19">
      <c r="N213" s="198"/>
      <c r="O213" s="184"/>
      <c r="P213" s="185"/>
      <c r="S213" s="184"/>
    </row>
    <row r="214" spans="14:19">
      <c r="N214" s="198"/>
      <c r="O214" s="184"/>
      <c r="P214" s="185"/>
      <c r="S214" s="184"/>
    </row>
    <row r="215" spans="14:19">
      <c r="N215" s="198"/>
      <c r="O215" s="184"/>
      <c r="P215" s="185"/>
      <c r="S215" s="184"/>
    </row>
    <row r="216" spans="14:19">
      <c r="N216" s="198"/>
      <c r="O216" s="184"/>
      <c r="P216" s="185"/>
      <c r="S216" s="184"/>
    </row>
    <row r="217" spans="14:19">
      <c r="N217" s="198"/>
      <c r="O217" s="184"/>
      <c r="P217" s="185"/>
      <c r="S217" s="184"/>
    </row>
    <row r="218" spans="14:19">
      <c r="N218" s="198"/>
      <c r="O218" s="184"/>
      <c r="P218" s="185"/>
      <c r="S218" s="184"/>
    </row>
    <row r="219" spans="14:19">
      <c r="N219" s="198"/>
      <c r="O219" s="184"/>
      <c r="P219" s="185"/>
      <c r="S219" s="184"/>
    </row>
    <row r="220" spans="14:19">
      <c r="N220" s="198"/>
      <c r="O220" s="184"/>
      <c r="P220" s="185"/>
      <c r="S220" s="184"/>
    </row>
    <row r="221" spans="14:19">
      <c r="N221" s="198"/>
      <c r="O221" s="184"/>
      <c r="P221" s="185"/>
      <c r="S221" s="184"/>
    </row>
    <row r="222" spans="14:19">
      <c r="N222" s="198"/>
      <c r="O222" s="184"/>
      <c r="P222" s="185"/>
      <c r="S222" s="184"/>
    </row>
    <row r="223" spans="14:19">
      <c r="N223" s="198"/>
      <c r="O223" s="184"/>
      <c r="P223" s="185"/>
      <c r="S223" s="184"/>
    </row>
    <row r="224" spans="14:19">
      <c r="N224" s="198"/>
      <c r="O224" s="184"/>
      <c r="P224" s="185"/>
      <c r="S224" s="184"/>
    </row>
    <row r="225" spans="14:19">
      <c r="N225" s="198"/>
      <c r="O225" s="184"/>
      <c r="P225" s="185"/>
      <c r="S225" s="184"/>
    </row>
    <row r="226" spans="14:19">
      <c r="N226" s="198"/>
      <c r="O226" s="184"/>
      <c r="P226" s="185"/>
      <c r="S226" s="184"/>
    </row>
    <row r="227" spans="14:19">
      <c r="N227" s="198"/>
      <c r="O227" s="184"/>
      <c r="P227" s="185"/>
      <c r="S227" s="184"/>
    </row>
    <row r="228" spans="14:19">
      <c r="N228" s="198"/>
      <c r="O228" s="184"/>
      <c r="P228" s="185"/>
      <c r="S228" s="184"/>
    </row>
    <row r="229" spans="14:19">
      <c r="N229" s="198"/>
      <c r="O229" s="184"/>
      <c r="P229" s="185"/>
      <c r="S229" s="184"/>
    </row>
    <row r="230" spans="14:19">
      <c r="N230" s="198"/>
      <c r="O230" s="184"/>
      <c r="P230" s="185"/>
      <c r="S230" s="184"/>
    </row>
    <row r="231" spans="14:19">
      <c r="N231" s="198"/>
      <c r="O231" s="184"/>
      <c r="P231" s="185"/>
      <c r="S231" s="184"/>
    </row>
    <row r="232" spans="14:19">
      <c r="N232" s="198"/>
      <c r="O232" s="184"/>
      <c r="P232" s="185"/>
      <c r="S232" s="184"/>
    </row>
    <row r="233" spans="14:19">
      <c r="N233" s="198"/>
      <c r="O233" s="184"/>
      <c r="P233" s="185"/>
      <c r="S233" s="184"/>
    </row>
    <row r="234" spans="14:19">
      <c r="N234" s="198"/>
      <c r="O234" s="184"/>
      <c r="P234" s="185"/>
      <c r="S234" s="184"/>
    </row>
    <row r="235" spans="14:19">
      <c r="N235" s="198"/>
      <c r="O235" s="184"/>
      <c r="P235" s="185"/>
      <c r="S235" s="184"/>
    </row>
    <row r="236" spans="14:19">
      <c r="N236" s="198"/>
      <c r="O236" s="184"/>
      <c r="P236" s="185"/>
      <c r="S236" s="184"/>
    </row>
    <row r="237" spans="14:19">
      <c r="N237" s="198"/>
      <c r="O237" s="184"/>
      <c r="P237" s="185"/>
      <c r="S237" s="184"/>
    </row>
    <row r="238" spans="14:19">
      <c r="N238" s="198"/>
      <c r="O238" s="184"/>
      <c r="P238" s="185"/>
      <c r="S238" s="184"/>
    </row>
    <row r="239" spans="14:19">
      <c r="N239" s="198"/>
      <c r="O239" s="184"/>
      <c r="P239" s="185"/>
      <c r="S239" s="184"/>
    </row>
    <row r="240" spans="14:19">
      <c r="N240" s="198"/>
      <c r="O240" s="184"/>
      <c r="P240" s="185"/>
      <c r="S240" s="184"/>
    </row>
    <row r="241" spans="14:19">
      <c r="N241" s="198"/>
      <c r="O241" s="184"/>
      <c r="P241" s="185"/>
      <c r="S241" s="184"/>
    </row>
    <row r="242" spans="14:19">
      <c r="N242" s="198"/>
      <c r="O242" s="184"/>
      <c r="P242" s="185"/>
      <c r="S242" s="184"/>
    </row>
    <row r="243" spans="14:19">
      <c r="N243" s="198"/>
      <c r="O243" s="184"/>
      <c r="P243" s="185"/>
      <c r="S243" s="184"/>
    </row>
    <row r="244" spans="14:19">
      <c r="N244" s="198"/>
      <c r="O244" s="184"/>
      <c r="P244" s="185"/>
      <c r="S244" s="184"/>
    </row>
    <row r="245" spans="14:19">
      <c r="N245" s="198"/>
      <c r="O245" s="184"/>
      <c r="P245" s="185"/>
      <c r="S245" s="184"/>
    </row>
    <row r="246" spans="14:19">
      <c r="N246" s="198"/>
      <c r="O246" s="184"/>
      <c r="P246" s="185"/>
      <c r="S246" s="184"/>
    </row>
    <row r="247" spans="14:19">
      <c r="N247" s="198"/>
      <c r="O247" s="184"/>
      <c r="P247" s="185"/>
      <c r="S247" s="184"/>
    </row>
    <row r="248" spans="14:19">
      <c r="N248" s="198"/>
      <c r="O248" s="184"/>
      <c r="P248" s="185"/>
      <c r="S248" s="184"/>
    </row>
    <row r="249" spans="14:19">
      <c r="N249" s="198"/>
      <c r="O249" s="184"/>
      <c r="P249" s="185"/>
      <c r="S249" s="184"/>
    </row>
    <row r="250" spans="14:19">
      <c r="N250" s="198"/>
      <c r="O250" s="184"/>
      <c r="P250" s="185"/>
      <c r="S250" s="184"/>
    </row>
    <row r="251" spans="14:19">
      <c r="N251" s="198"/>
      <c r="O251" s="184"/>
      <c r="P251" s="185"/>
      <c r="S251" s="184"/>
    </row>
    <row r="252" spans="14:19">
      <c r="N252" s="198"/>
      <c r="O252" s="184"/>
      <c r="P252" s="185"/>
      <c r="S252" s="184"/>
    </row>
    <row r="253" spans="14:19">
      <c r="N253" s="198"/>
      <c r="O253" s="184"/>
      <c r="P253" s="185"/>
      <c r="S253" s="184"/>
    </row>
    <row r="254" spans="14:19">
      <c r="N254" s="198"/>
      <c r="O254" s="184"/>
      <c r="P254" s="185"/>
      <c r="S254" s="184"/>
    </row>
    <row r="255" spans="14:19">
      <c r="N255" s="198"/>
      <c r="O255" s="184"/>
      <c r="P255" s="185"/>
      <c r="S255" s="184"/>
    </row>
    <row r="256" spans="14:19">
      <c r="N256" s="198"/>
      <c r="O256" s="184"/>
      <c r="P256" s="185"/>
      <c r="S256" s="184"/>
    </row>
    <row r="257" spans="14:19">
      <c r="N257" s="198"/>
      <c r="O257" s="184"/>
      <c r="P257" s="185"/>
      <c r="S257" s="184"/>
    </row>
    <row r="258" spans="14:19">
      <c r="N258" s="198"/>
      <c r="O258" s="184"/>
      <c r="P258" s="185"/>
      <c r="S258" s="184"/>
    </row>
    <row r="259" spans="14:19">
      <c r="N259" s="198"/>
      <c r="O259" s="184"/>
      <c r="P259" s="185"/>
      <c r="S259" s="184"/>
    </row>
    <row r="260" spans="14:19">
      <c r="N260" s="198"/>
      <c r="O260" s="184"/>
      <c r="P260" s="185"/>
      <c r="S260" s="184"/>
    </row>
    <row r="261" spans="14:19">
      <c r="N261" s="198"/>
      <c r="O261" s="184"/>
      <c r="P261" s="185"/>
      <c r="S261" s="184"/>
    </row>
    <row r="262" spans="14:19">
      <c r="N262" s="198"/>
      <c r="O262" s="184"/>
      <c r="P262" s="185"/>
      <c r="S262" s="184"/>
    </row>
    <row r="263" spans="14:19">
      <c r="N263" s="198"/>
      <c r="O263" s="184"/>
      <c r="P263" s="185"/>
      <c r="S263" s="184"/>
    </row>
    <row r="264" spans="14:19">
      <c r="N264" s="198"/>
      <c r="O264" s="184"/>
      <c r="P264" s="185"/>
      <c r="S264" s="184"/>
    </row>
    <row r="265" spans="14:19">
      <c r="N265" s="198"/>
      <c r="O265" s="184"/>
      <c r="P265" s="185"/>
      <c r="S265" s="184"/>
    </row>
    <row r="266" spans="14:19">
      <c r="N266" s="198"/>
      <c r="O266" s="184"/>
      <c r="P266" s="185"/>
      <c r="S266" s="184"/>
    </row>
    <row r="267" spans="14:19">
      <c r="N267" s="198"/>
      <c r="O267" s="184"/>
      <c r="P267" s="185"/>
      <c r="S267" s="184"/>
    </row>
    <row r="268" spans="14:19">
      <c r="N268" s="198"/>
      <c r="O268" s="184"/>
      <c r="P268" s="185"/>
      <c r="S268" s="184"/>
    </row>
    <row r="269" spans="14:19">
      <c r="N269" s="198"/>
      <c r="O269" s="184"/>
      <c r="P269" s="185"/>
      <c r="S269" s="184"/>
    </row>
    <row r="270" spans="14:19">
      <c r="N270" s="198"/>
      <c r="O270" s="184"/>
      <c r="P270" s="185"/>
      <c r="S270" s="184"/>
    </row>
    <row r="271" spans="14:19">
      <c r="N271" s="198"/>
      <c r="O271" s="184"/>
      <c r="P271" s="185"/>
      <c r="S271" s="184"/>
    </row>
    <row r="272" spans="14:19">
      <c r="N272" s="198"/>
      <c r="O272" s="184"/>
      <c r="P272" s="185"/>
      <c r="S272" s="184"/>
    </row>
    <row r="273" spans="14:19">
      <c r="N273" s="198"/>
      <c r="O273" s="184"/>
      <c r="P273" s="185"/>
      <c r="S273" s="184"/>
    </row>
    <row r="274" spans="14:19">
      <c r="N274" s="198"/>
      <c r="O274" s="184"/>
      <c r="P274" s="185"/>
      <c r="S274" s="184"/>
    </row>
    <row r="275" spans="14:19">
      <c r="N275" s="198"/>
      <c r="O275" s="184"/>
      <c r="P275" s="185"/>
      <c r="S275" s="184"/>
    </row>
    <row r="276" spans="14:19">
      <c r="N276" s="198"/>
      <c r="O276" s="184"/>
      <c r="P276" s="185"/>
      <c r="S276" s="184"/>
    </row>
    <row r="277" spans="14:19">
      <c r="N277" s="198"/>
      <c r="O277" s="184"/>
      <c r="P277" s="185"/>
      <c r="S277" s="184"/>
    </row>
    <row r="278" spans="14:19">
      <c r="N278" s="198"/>
      <c r="O278" s="184"/>
      <c r="P278" s="185"/>
      <c r="S278" s="184"/>
    </row>
    <row r="279" spans="14:19">
      <c r="N279" s="198"/>
      <c r="O279" s="184"/>
      <c r="P279" s="185"/>
      <c r="S279" s="184"/>
    </row>
    <row r="280" spans="14:19">
      <c r="N280" s="198"/>
      <c r="O280" s="184"/>
      <c r="P280" s="185"/>
      <c r="S280" s="184"/>
    </row>
    <row r="281" spans="14:19">
      <c r="N281" s="198"/>
      <c r="O281" s="184"/>
      <c r="P281" s="185"/>
      <c r="S281" s="184"/>
    </row>
    <row r="282" spans="14:19">
      <c r="N282" s="198"/>
      <c r="O282" s="184"/>
      <c r="P282" s="185"/>
      <c r="S282" s="184"/>
    </row>
    <row r="283" spans="14:19">
      <c r="N283" s="198"/>
      <c r="O283" s="184"/>
      <c r="P283" s="185"/>
      <c r="S283" s="184"/>
    </row>
    <row r="284" spans="14:19">
      <c r="N284" s="198"/>
      <c r="O284" s="184"/>
      <c r="P284" s="185"/>
      <c r="S284" s="184"/>
    </row>
    <row r="285" spans="14:19">
      <c r="N285" s="198"/>
      <c r="O285" s="184"/>
      <c r="P285" s="185"/>
      <c r="S285" s="184"/>
    </row>
    <row r="286" spans="14:19">
      <c r="N286" s="198"/>
      <c r="O286" s="184"/>
      <c r="P286" s="185"/>
      <c r="S286" s="184"/>
    </row>
    <row r="287" spans="14:19">
      <c r="N287" s="198"/>
      <c r="O287" s="184"/>
      <c r="P287" s="185"/>
      <c r="S287" s="184"/>
    </row>
    <row r="288" spans="14:19">
      <c r="N288" s="198"/>
      <c r="O288" s="184"/>
      <c r="P288" s="185"/>
      <c r="S288" s="184"/>
    </row>
    <row r="289" spans="14:19">
      <c r="N289" s="198"/>
      <c r="O289" s="184"/>
      <c r="P289" s="185"/>
      <c r="S289" s="184"/>
    </row>
    <row r="290" spans="14:19">
      <c r="N290" s="198"/>
      <c r="O290" s="184"/>
      <c r="P290" s="185"/>
      <c r="S290" s="184"/>
    </row>
    <row r="291" spans="14:19">
      <c r="N291" s="198"/>
      <c r="O291" s="184"/>
      <c r="P291" s="185"/>
      <c r="S291" s="184"/>
    </row>
    <row r="292" spans="14:19">
      <c r="N292" s="198"/>
      <c r="O292" s="184"/>
      <c r="P292" s="185"/>
      <c r="S292" s="184"/>
    </row>
    <row r="293" spans="14:19">
      <c r="N293" s="198"/>
      <c r="O293" s="184"/>
      <c r="P293" s="185"/>
      <c r="S293" s="184"/>
    </row>
    <row r="294" spans="14:19">
      <c r="N294" s="198"/>
      <c r="O294" s="184"/>
      <c r="P294" s="185"/>
      <c r="S294" s="184"/>
    </row>
    <row r="295" spans="14:19">
      <c r="N295" s="198"/>
      <c r="O295" s="184"/>
      <c r="P295" s="185"/>
      <c r="S295" s="184"/>
    </row>
    <row r="296" spans="14:19">
      <c r="N296" s="198"/>
      <c r="O296" s="184"/>
      <c r="P296" s="185"/>
      <c r="S296" s="184"/>
    </row>
    <row r="297" spans="14:19">
      <c r="N297" s="198"/>
      <c r="O297" s="184"/>
      <c r="P297" s="185"/>
      <c r="S297" s="184"/>
    </row>
    <row r="298" spans="14:19">
      <c r="N298" s="198"/>
      <c r="O298" s="184"/>
      <c r="P298" s="185"/>
      <c r="S298" s="184"/>
    </row>
    <row r="299" spans="14:19">
      <c r="N299" s="198"/>
      <c r="O299" s="184"/>
      <c r="P299" s="185"/>
      <c r="S299" s="184"/>
    </row>
    <row r="300" spans="14:19">
      <c r="N300" s="198"/>
      <c r="O300" s="184"/>
      <c r="P300" s="185"/>
      <c r="S300" s="184"/>
    </row>
    <row r="301" spans="14:19">
      <c r="N301" s="198"/>
      <c r="O301" s="184"/>
      <c r="P301" s="185"/>
      <c r="S301" s="184"/>
    </row>
    <row r="302" spans="14:19">
      <c r="N302" s="198"/>
      <c r="O302" s="184"/>
      <c r="P302" s="185"/>
      <c r="S302" s="184"/>
    </row>
    <row r="303" spans="14:19">
      <c r="N303" s="198"/>
      <c r="O303" s="184"/>
      <c r="P303" s="185"/>
      <c r="S303" s="184"/>
    </row>
    <row r="304" spans="14:19">
      <c r="N304" s="198"/>
      <c r="O304" s="184"/>
      <c r="P304" s="185"/>
      <c r="S304" s="184"/>
    </row>
    <row r="305" spans="14:19">
      <c r="N305" s="198"/>
      <c r="O305" s="184"/>
      <c r="P305" s="185"/>
      <c r="S305" s="184"/>
    </row>
    <row r="306" spans="14:19">
      <c r="N306" s="198"/>
      <c r="O306" s="184"/>
      <c r="P306" s="185"/>
      <c r="S306" s="184"/>
    </row>
    <row r="307" spans="14:19">
      <c r="N307" s="198"/>
      <c r="O307" s="184"/>
      <c r="P307" s="185"/>
      <c r="S307" s="184"/>
    </row>
    <row r="308" spans="14:19">
      <c r="N308" s="198"/>
      <c r="O308" s="184"/>
      <c r="P308" s="185"/>
      <c r="S308" s="184"/>
    </row>
    <row r="309" spans="14:19">
      <c r="N309" s="198"/>
      <c r="O309" s="184"/>
      <c r="P309" s="185"/>
      <c r="S309" s="184"/>
    </row>
    <row r="310" spans="14:19">
      <c r="N310" s="198"/>
      <c r="O310" s="184"/>
      <c r="P310" s="185"/>
      <c r="S310" s="184"/>
    </row>
    <row r="311" spans="14:19">
      <c r="N311" s="198"/>
      <c r="O311" s="184"/>
      <c r="P311" s="185"/>
      <c r="S311" s="184"/>
    </row>
    <row r="312" spans="14:19">
      <c r="N312" s="198"/>
      <c r="O312" s="184"/>
      <c r="P312" s="185"/>
      <c r="S312" s="184"/>
    </row>
    <row r="313" spans="14:19">
      <c r="N313" s="198"/>
      <c r="O313" s="184"/>
      <c r="P313" s="185"/>
      <c r="S313" s="184"/>
    </row>
    <row r="314" spans="14:19">
      <c r="N314" s="198"/>
      <c r="O314" s="184"/>
      <c r="P314" s="185"/>
      <c r="S314" s="184"/>
    </row>
    <row r="315" spans="14:19">
      <c r="N315" s="198"/>
      <c r="O315" s="184"/>
      <c r="P315" s="185"/>
      <c r="S315" s="184"/>
    </row>
    <row r="316" spans="14:19">
      <c r="N316" s="198"/>
      <c r="O316" s="184"/>
      <c r="P316" s="185"/>
      <c r="S316" s="184"/>
    </row>
    <row r="317" spans="14:19">
      <c r="N317" s="198"/>
      <c r="O317" s="184"/>
      <c r="P317" s="185"/>
      <c r="S317" s="184"/>
    </row>
    <row r="318" spans="14:19">
      <c r="N318" s="198"/>
      <c r="O318" s="184"/>
      <c r="P318" s="185"/>
      <c r="S318" s="184"/>
    </row>
    <row r="319" spans="14:19">
      <c r="N319" s="198"/>
      <c r="O319" s="184"/>
      <c r="P319" s="185"/>
      <c r="S319" s="184"/>
    </row>
    <row r="320" spans="14:19">
      <c r="N320" s="198"/>
      <c r="O320" s="184"/>
      <c r="P320" s="185"/>
      <c r="S320" s="184"/>
    </row>
    <row r="321" spans="14:19">
      <c r="N321" s="198"/>
      <c r="O321" s="184"/>
      <c r="P321" s="185"/>
      <c r="S321" s="184"/>
    </row>
    <row r="322" spans="14:19">
      <c r="N322" s="198"/>
      <c r="O322" s="184"/>
      <c r="P322" s="185"/>
      <c r="S322" s="184"/>
    </row>
    <row r="323" spans="14:19">
      <c r="N323" s="198"/>
      <c r="O323" s="184"/>
      <c r="P323" s="185"/>
      <c r="S323" s="184"/>
    </row>
    <row r="324" spans="14:19">
      <c r="N324" s="198"/>
      <c r="O324" s="184"/>
      <c r="P324" s="185"/>
      <c r="S324" s="184"/>
    </row>
    <row r="325" spans="14:19">
      <c r="N325" s="198"/>
      <c r="O325" s="184"/>
      <c r="P325" s="185"/>
      <c r="S325" s="184"/>
    </row>
    <row r="326" spans="14:19">
      <c r="N326" s="198"/>
      <c r="O326" s="184"/>
      <c r="P326" s="185"/>
      <c r="S326" s="184"/>
    </row>
    <row r="327" spans="14:19">
      <c r="N327" s="198"/>
      <c r="O327" s="184"/>
      <c r="P327" s="185"/>
      <c r="S327" s="184"/>
    </row>
    <row r="328" spans="14:19">
      <c r="N328" s="198"/>
      <c r="O328" s="184"/>
      <c r="P328" s="185"/>
      <c r="S328" s="184"/>
    </row>
    <row r="329" spans="14:19">
      <c r="N329" s="198"/>
      <c r="O329" s="184"/>
      <c r="P329" s="185"/>
      <c r="S329" s="184"/>
    </row>
    <row r="330" spans="14:19">
      <c r="N330" s="198"/>
      <c r="O330" s="184"/>
      <c r="P330" s="185"/>
      <c r="S330" s="184"/>
    </row>
    <row r="331" spans="14:19">
      <c r="N331" s="198"/>
      <c r="O331" s="184"/>
      <c r="P331" s="185"/>
      <c r="S331" s="184"/>
    </row>
    <row r="332" spans="14:19">
      <c r="N332" s="198"/>
      <c r="O332" s="184"/>
      <c r="P332" s="185"/>
      <c r="S332" s="184"/>
    </row>
    <row r="333" spans="14:19">
      <c r="N333" s="198"/>
      <c r="O333" s="184"/>
      <c r="P333" s="185"/>
      <c r="S333" s="184"/>
    </row>
    <row r="334" spans="14:19">
      <c r="N334" s="198"/>
      <c r="O334" s="184"/>
      <c r="P334" s="185"/>
      <c r="S334" s="184"/>
    </row>
    <row r="335" spans="14:19">
      <c r="N335" s="198"/>
      <c r="O335" s="184"/>
      <c r="P335" s="185"/>
      <c r="S335" s="184"/>
    </row>
    <row r="336" spans="14:19">
      <c r="N336" s="198"/>
      <c r="O336" s="184"/>
      <c r="P336" s="185"/>
      <c r="S336" s="184"/>
    </row>
    <row r="337" spans="14:19">
      <c r="N337" s="198"/>
      <c r="O337" s="184"/>
      <c r="P337" s="185"/>
      <c r="S337" s="184"/>
    </row>
    <row r="338" spans="14:19">
      <c r="N338" s="198"/>
      <c r="O338" s="184"/>
      <c r="P338" s="185"/>
      <c r="S338" s="184"/>
    </row>
    <row r="339" spans="14:19">
      <c r="N339" s="198"/>
      <c r="O339" s="184"/>
      <c r="P339" s="185"/>
      <c r="S339" s="184"/>
    </row>
    <row r="340" spans="14:19">
      <c r="N340" s="198"/>
      <c r="O340" s="184"/>
      <c r="P340" s="185"/>
      <c r="S340" s="184"/>
    </row>
    <row r="341" spans="14:19">
      <c r="N341" s="198"/>
      <c r="O341" s="184"/>
      <c r="P341" s="185"/>
      <c r="S341" s="184"/>
    </row>
    <row r="342" spans="14:19">
      <c r="N342" s="198"/>
      <c r="O342" s="184"/>
      <c r="P342" s="185"/>
      <c r="S342" s="184"/>
    </row>
    <row r="343" spans="14:19">
      <c r="N343" s="198"/>
      <c r="O343" s="184"/>
      <c r="P343" s="185"/>
      <c r="S343" s="184"/>
    </row>
    <row r="344" spans="14:19">
      <c r="N344" s="198"/>
      <c r="O344" s="184"/>
      <c r="P344" s="185"/>
      <c r="S344" s="184"/>
    </row>
    <row r="345" spans="14:19">
      <c r="N345" s="198"/>
      <c r="O345" s="184"/>
      <c r="P345" s="185"/>
      <c r="S345" s="184"/>
    </row>
    <row r="346" spans="14:19">
      <c r="N346" s="198"/>
      <c r="O346" s="184"/>
      <c r="P346" s="185"/>
      <c r="S346" s="184"/>
    </row>
    <row r="347" spans="14:19">
      <c r="N347" s="198"/>
      <c r="O347" s="184"/>
      <c r="P347" s="185"/>
      <c r="S347" s="184"/>
    </row>
    <row r="348" spans="14:19">
      <c r="N348" s="198"/>
      <c r="O348" s="184"/>
      <c r="P348" s="185"/>
      <c r="S348" s="184"/>
    </row>
    <row r="349" spans="14:19">
      <c r="N349" s="198"/>
      <c r="O349" s="184"/>
      <c r="P349" s="185"/>
      <c r="S349" s="184"/>
    </row>
    <row r="350" spans="14:19">
      <c r="N350" s="198"/>
      <c r="O350" s="184"/>
      <c r="P350" s="185"/>
      <c r="S350" s="184"/>
    </row>
    <row r="351" spans="14:19">
      <c r="N351" s="198"/>
      <c r="O351" s="184"/>
      <c r="P351" s="185"/>
      <c r="S351" s="184"/>
    </row>
    <row r="352" spans="14:19">
      <c r="N352" s="198"/>
      <c r="O352" s="187"/>
    </row>
  </sheetData>
  <mergeCells count="12">
    <mergeCell ref="B44:C44"/>
    <mergeCell ref="B42:C42"/>
    <mergeCell ref="F5:G5"/>
    <mergeCell ref="H5:I5"/>
    <mergeCell ref="B5:C5"/>
    <mergeCell ref="D5:E5"/>
    <mergeCell ref="B4:C4"/>
    <mergeCell ref="F4:I4"/>
    <mergeCell ref="D4:E4"/>
    <mergeCell ref="A3:I3"/>
    <mergeCell ref="B43:C43"/>
    <mergeCell ref="D41:I4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/>
  <dimension ref="A1:P371"/>
  <sheetViews>
    <sheetView showGridLines="0" topLeftCell="A28" zoomScaleNormal="100" zoomScaleSheetLayoutView="100" workbookViewId="0">
      <selection activeCell="D1" sqref="D1"/>
    </sheetView>
  </sheetViews>
  <sheetFormatPr defaultColWidth="9.140625" defaultRowHeight="12.75"/>
  <cols>
    <col min="1" max="1" width="11.42578125" style="51" customWidth="1"/>
    <col min="2" max="7" width="7.7109375" style="51" customWidth="1"/>
    <col min="8" max="9" width="5.7109375" style="51" customWidth="1"/>
    <col min="10" max="12" width="7.7109375" style="51" customWidth="1"/>
    <col min="13" max="13" width="9.140625" style="51"/>
    <col min="14" max="15" width="9.140625" style="192"/>
    <col min="16" max="16384" width="9.140625" style="51"/>
  </cols>
  <sheetData>
    <row r="1" spans="1:15" s="9" customFormat="1" ht="18" customHeight="1">
      <c r="A1" s="1516" t="s">
        <v>422</v>
      </c>
      <c r="B1" s="1516"/>
      <c r="C1" s="1516"/>
      <c r="D1" s="1516"/>
      <c r="E1" s="1516"/>
      <c r="F1" s="1516"/>
      <c r="G1" s="1516"/>
      <c r="H1" s="1516"/>
      <c r="I1" s="1516"/>
      <c r="J1" s="1516"/>
      <c r="K1" s="1516"/>
      <c r="L1" s="1516"/>
      <c r="N1" s="405"/>
      <c r="O1" s="405"/>
    </row>
    <row r="2" spans="1:15" ht="5.0999999999999996" customHeight="1"/>
    <row r="3" spans="1:15" ht="17.45" customHeight="1">
      <c r="A3" s="1622" t="str">
        <f>'6.1'!A6</f>
        <v>Období</v>
      </c>
      <c r="B3" s="1512" t="s">
        <v>243</v>
      </c>
      <c r="C3" s="1513"/>
      <c r="D3" s="1536"/>
      <c r="E3" s="1512" t="s">
        <v>244</v>
      </c>
      <c r="F3" s="1513"/>
      <c r="G3" s="1536"/>
      <c r="H3" s="1513" t="s">
        <v>506</v>
      </c>
      <c r="I3" s="1513"/>
      <c r="J3" s="1512" t="s">
        <v>245</v>
      </c>
      <c r="K3" s="1513"/>
      <c r="L3" s="1513"/>
    </row>
    <row r="4" spans="1:15" ht="15" customHeight="1">
      <c r="A4" s="1620"/>
      <c r="B4" s="1629"/>
      <c r="C4" s="1630"/>
      <c r="D4" s="1195" t="s">
        <v>233</v>
      </c>
      <c r="E4" s="1629"/>
      <c r="F4" s="1630"/>
      <c r="G4" s="1195" t="s">
        <v>233</v>
      </c>
      <c r="H4" s="1645"/>
      <c r="I4" s="1645"/>
      <c r="J4" s="1629"/>
      <c r="K4" s="1630"/>
      <c r="L4" s="1201" t="s">
        <v>233</v>
      </c>
    </row>
    <row r="5" spans="1:15" ht="16.149999999999999" customHeight="1">
      <c r="A5" s="1616"/>
      <c r="B5" s="1196" t="s">
        <v>123</v>
      </c>
      <c r="C5" s="816" t="s">
        <v>124</v>
      </c>
      <c r="D5" s="1151" t="s">
        <v>246</v>
      </c>
      <c r="E5" s="1196" t="s">
        <v>123</v>
      </c>
      <c r="F5" s="816" t="s">
        <v>124</v>
      </c>
      <c r="G5" s="1151" t="s">
        <v>246</v>
      </c>
      <c r="H5" s="1646"/>
      <c r="I5" s="1646"/>
      <c r="J5" s="1196" t="s">
        <v>123</v>
      </c>
      <c r="K5" s="816" t="s">
        <v>124</v>
      </c>
      <c r="L5" s="803" t="s">
        <v>246</v>
      </c>
    </row>
    <row r="6" spans="1:15" ht="15" customHeight="1">
      <c r="A6" s="728">
        <v>2012</v>
      </c>
      <c r="B6" s="1197">
        <v>61.6</v>
      </c>
      <c r="C6" s="1057">
        <v>651.5</v>
      </c>
      <c r="D6" s="1198">
        <v>-14.1</v>
      </c>
      <c r="E6" s="1197">
        <v>7</v>
      </c>
      <c r="F6" s="1057">
        <v>74.099999999999994</v>
      </c>
      <c r="G6" s="1198">
        <v>20.399999999999999</v>
      </c>
      <c r="H6" s="1058">
        <v>8.8000000000000007</v>
      </c>
      <c r="I6" s="1059" t="s">
        <v>247</v>
      </c>
      <c r="J6" s="1197">
        <v>22.3</v>
      </c>
      <c r="K6" s="1057">
        <v>235.9</v>
      </c>
      <c r="L6" s="1057">
        <v>8.6999999999999993</v>
      </c>
      <c r="M6" s="46"/>
      <c r="N6" s="35">
        <v>-1.8</v>
      </c>
      <c r="O6" s="211">
        <v>33.867732230480478</v>
      </c>
    </row>
    <row r="7" spans="1:15" ht="15" customHeight="1">
      <c r="A7" s="734">
        <v>2013</v>
      </c>
      <c r="B7" s="1199">
        <v>47.333075975303558</v>
      </c>
      <c r="C7" s="1054">
        <v>500.97320100000002</v>
      </c>
      <c r="D7" s="1200">
        <v>-8.6</v>
      </c>
      <c r="E7" s="1199">
        <v>6.2877609571113462</v>
      </c>
      <c r="F7" s="1054">
        <v>67.380175000000008</v>
      </c>
      <c r="G7" s="1200">
        <v>21.9</v>
      </c>
      <c r="H7" s="1055">
        <v>7.5278109804366347</v>
      </c>
      <c r="I7" s="1056" t="s">
        <v>247</v>
      </c>
      <c r="J7" s="1199">
        <v>22.676970999368358</v>
      </c>
      <c r="K7" s="1054">
        <v>241.00985697457406</v>
      </c>
      <c r="L7" s="1054">
        <v>8.3000000000000007</v>
      </c>
      <c r="M7" s="46"/>
      <c r="N7" s="35">
        <v>0</v>
      </c>
      <c r="O7" s="211">
        <v>35.792492422180537</v>
      </c>
    </row>
    <row r="8" spans="1:15" ht="15" customHeight="1">
      <c r="A8" s="728">
        <v>2014</v>
      </c>
      <c r="B8" s="1197">
        <v>44.959295144984566</v>
      </c>
      <c r="C8" s="1057">
        <v>478.87262393100002</v>
      </c>
      <c r="D8" s="1198">
        <v>-4.0999999999999996</v>
      </c>
      <c r="E8" s="1197">
        <v>7.0910306035338895</v>
      </c>
      <c r="F8" s="1057">
        <v>75.69005817548387</v>
      </c>
      <c r="G8" s="1198">
        <v>21</v>
      </c>
      <c r="H8" s="1058">
        <v>6.3403047679104123</v>
      </c>
      <c r="I8" s="1059" t="s">
        <v>247</v>
      </c>
      <c r="J8" s="1197">
        <v>19.946355478354565</v>
      </c>
      <c r="K8" s="1057">
        <v>212.07977965750626</v>
      </c>
      <c r="L8" s="1057">
        <v>9.6999999999999993</v>
      </c>
      <c r="M8" s="46"/>
      <c r="N8" s="35">
        <v>2.2000000000000002</v>
      </c>
      <c r="O8" s="211">
        <v>34.2104009301624</v>
      </c>
    </row>
    <row r="9" spans="1:15" ht="15" customHeight="1">
      <c r="A9" s="734">
        <v>2015</v>
      </c>
      <c r="B9" s="1199">
        <v>42.621557004484409</v>
      </c>
      <c r="C9" s="1054">
        <v>453.14177378571429</v>
      </c>
      <c r="D9" s="1200">
        <v>-3.4</v>
      </c>
      <c r="E9" s="1199">
        <v>6.9156343597705554</v>
      </c>
      <c r="F9" s="1054">
        <v>74.112511445161289</v>
      </c>
      <c r="G9" s="1200">
        <v>27.4</v>
      </c>
      <c r="H9" s="1055">
        <v>6.1630726535256688</v>
      </c>
      <c r="I9" s="1056" t="s">
        <v>247</v>
      </c>
      <c r="J9" s="1199">
        <v>20.842642829986129</v>
      </c>
      <c r="K9" s="1054">
        <v>222.10383951719771</v>
      </c>
      <c r="L9" s="1054">
        <v>9.8000000000000007</v>
      </c>
      <c r="M9" s="46"/>
      <c r="N9" s="35">
        <v>1.9</v>
      </c>
      <c r="O9" s="211">
        <v>39.241876148528519</v>
      </c>
    </row>
    <row r="10" spans="1:15" ht="15" customHeight="1">
      <c r="A10" s="728">
        <v>2016</v>
      </c>
      <c r="B10" s="1197">
        <v>49.288893022251862</v>
      </c>
      <c r="C10" s="1057">
        <v>525.63792570967735</v>
      </c>
      <c r="D10" s="1198">
        <v>-8.8000000000000007</v>
      </c>
      <c r="E10" s="1197">
        <v>7.1494485742285718</v>
      </c>
      <c r="F10" s="1057">
        <v>76.604392309677422</v>
      </c>
      <c r="G10" s="1198">
        <v>21</v>
      </c>
      <c r="H10" s="1058">
        <v>6.8940831604722961</v>
      </c>
      <c r="I10" s="1059" t="s">
        <v>247</v>
      </c>
      <c r="J10" s="1197">
        <v>22.555011567032395</v>
      </c>
      <c r="K10" s="1057">
        <v>241.10154977377047</v>
      </c>
      <c r="L10" s="1057">
        <v>9</v>
      </c>
      <c r="M10" s="46"/>
      <c r="N10" s="35">
        <v>0.8</v>
      </c>
      <c r="O10" s="211">
        <v>40.111190303621278</v>
      </c>
    </row>
    <row r="11" spans="1:15" ht="15" customHeight="1">
      <c r="A11" s="734">
        <v>2017</v>
      </c>
      <c r="B11" s="1199">
        <v>54.886108595098101</v>
      </c>
      <c r="C11" s="1054">
        <v>585.93818417870966</v>
      </c>
      <c r="D11" s="1200">
        <v>-11.5</v>
      </c>
      <c r="E11" s="1199">
        <v>7.2249207554083377</v>
      </c>
      <c r="F11" s="1054">
        <v>77.011085225451623</v>
      </c>
      <c r="G11" s="1200">
        <v>22.7</v>
      </c>
      <c r="H11" s="1055">
        <v>7.5967765534330836</v>
      </c>
      <c r="I11" s="1056" t="s">
        <v>247</v>
      </c>
      <c r="J11" s="1199">
        <v>23.362966447723064</v>
      </c>
      <c r="K11" s="1054">
        <v>249.30471706021859</v>
      </c>
      <c r="L11" s="1054">
        <v>8.8000000000000007</v>
      </c>
      <c r="M11" s="46"/>
      <c r="N11" s="35">
        <v>-0.2</v>
      </c>
      <c r="O11" s="211">
        <v>42.379740727515895</v>
      </c>
    </row>
    <row r="12" spans="1:15" ht="15" customHeight="1">
      <c r="A12" s="728">
        <v>2018</v>
      </c>
      <c r="B12" s="1197">
        <v>55.898593761343584</v>
      </c>
      <c r="C12" s="1057">
        <v>596.21835162664274</v>
      </c>
      <c r="D12" s="1198">
        <v>-11.8</v>
      </c>
      <c r="E12" s="1197">
        <v>7.2741977688729067</v>
      </c>
      <c r="F12" s="1057">
        <v>77.649389409829027</v>
      </c>
      <c r="G12" s="1198">
        <v>24.7</v>
      </c>
      <c r="H12" s="1058">
        <v>7.6845028878015693</v>
      </c>
      <c r="I12" s="1059" t="s">
        <v>247</v>
      </c>
      <c r="J12" s="1197">
        <v>22.418479986269201</v>
      </c>
      <c r="K12" s="1057">
        <v>239.19527838476901</v>
      </c>
      <c r="L12" s="1057">
        <v>9.9</v>
      </c>
      <c r="M12" s="46"/>
      <c r="N12" s="35">
        <v>-0.9</v>
      </c>
      <c r="O12" s="211">
        <v>43.504356324717484</v>
      </c>
    </row>
    <row r="13" spans="1:15" ht="15" customHeight="1">
      <c r="A13" s="734">
        <v>2019</v>
      </c>
      <c r="B13" s="1199">
        <v>50.80354749922563</v>
      </c>
      <c r="C13" s="1054">
        <v>543.10955680158054</v>
      </c>
      <c r="D13" s="1200">
        <v>-6.9</v>
      </c>
      <c r="E13" s="1199">
        <v>8.122681606990195</v>
      </c>
      <c r="F13" s="1054">
        <v>86.54271345483906</v>
      </c>
      <c r="G13" s="1200">
        <v>22.4</v>
      </c>
      <c r="H13" s="1055">
        <v>6.25452897913729</v>
      </c>
      <c r="I13" s="1056" t="s">
        <v>247</v>
      </c>
      <c r="J13" s="1199">
        <v>23.46473828386079</v>
      </c>
      <c r="K13" s="1054">
        <v>250.40447599780524</v>
      </c>
      <c r="L13" s="1054">
        <v>9.8000000000000007</v>
      </c>
      <c r="M13" s="46"/>
      <c r="N13" s="35">
        <v>-1</v>
      </c>
      <c r="O13" s="211">
        <v>41.763774985688286</v>
      </c>
    </row>
    <row r="14" spans="1:15" ht="15" customHeight="1">
      <c r="A14" s="728">
        <v>2020</v>
      </c>
      <c r="B14" s="1197">
        <v>47.306818891744392</v>
      </c>
      <c r="C14" s="1057">
        <v>505.62823346823734</v>
      </c>
      <c r="D14" s="1198">
        <v>-3.1</v>
      </c>
      <c r="E14" s="1197">
        <v>8.6922619126193883</v>
      </c>
      <c r="F14" s="1057">
        <v>93.069827102193557</v>
      </c>
      <c r="G14" s="1198">
        <v>21.3</v>
      </c>
      <c r="H14" s="1058">
        <v>5.4424060580899614</v>
      </c>
      <c r="I14" s="1059" t="s">
        <v>247</v>
      </c>
      <c r="J14" s="1197">
        <v>23.754697194593113</v>
      </c>
      <c r="K14" s="1057">
        <v>253.80992172681246</v>
      </c>
      <c r="L14" s="1057">
        <v>9.3390104966717846</v>
      </c>
      <c r="M14" s="46"/>
      <c r="N14" s="35">
        <v>-1.8</v>
      </c>
      <c r="O14" s="211">
        <v>38.470137257837393</v>
      </c>
    </row>
    <row r="15" spans="1:15" ht="15" customHeight="1">
      <c r="A15" s="734">
        <v>2021</v>
      </c>
      <c r="B15" s="1199">
        <v>55.065441922179161</v>
      </c>
      <c r="C15" s="1054">
        <v>588.37675065014275</v>
      </c>
      <c r="D15" s="1200">
        <v>-8.6</v>
      </c>
      <c r="E15" s="1199">
        <v>9.1882917687932117</v>
      </c>
      <c r="F15" s="1054">
        <v>98.211240756333112</v>
      </c>
      <c r="G15" s="1200">
        <v>19.8</v>
      </c>
      <c r="H15" s="1055">
        <f>B15/E15</f>
        <v>5.9930010177954376</v>
      </c>
      <c r="I15" s="1056" t="s">
        <v>247</v>
      </c>
      <c r="J15" s="1199">
        <v>25.845847248773403</v>
      </c>
      <c r="K15" s="1054">
        <v>275.9930875716413</v>
      </c>
      <c r="L15" s="1054">
        <v>8.2528539426523277</v>
      </c>
      <c r="N15" s="35">
        <v>-2.8</v>
      </c>
      <c r="O15" s="211">
        <v>38.176782392256946</v>
      </c>
    </row>
    <row r="16" spans="1:15" ht="4.5" customHeight="1">
      <c r="A16" s="748"/>
      <c r="B16" s="818"/>
      <c r="C16" s="818"/>
      <c r="D16" s="818"/>
      <c r="E16" s="818"/>
      <c r="F16" s="818"/>
      <c r="G16" s="819"/>
      <c r="H16" s="819"/>
      <c r="I16" s="819"/>
      <c r="J16" s="818"/>
      <c r="K16" s="818"/>
      <c r="L16" s="819"/>
      <c r="N16" s="35">
        <v>-4.4000000000000004</v>
      </c>
      <c r="O16" s="212">
        <v>45.556318192140388</v>
      </c>
    </row>
    <row r="17" spans="1:15" ht="12.95" customHeight="1">
      <c r="A17" s="748"/>
      <c r="B17" s="820"/>
      <c r="C17" s="821"/>
      <c r="D17" s="820"/>
      <c r="E17" s="820"/>
      <c r="F17" s="818"/>
      <c r="G17" s="818"/>
      <c r="H17" s="748"/>
      <c r="I17" s="748"/>
      <c r="J17" s="748"/>
      <c r="K17" s="748"/>
      <c r="L17" s="748"/>
      <c r="N17" s="35">
        <v>-1.6</v>
      </c>
      <c r="O17" s="211">
        <v>45.792294200687664</v>
      </c>
    </row>
    <row r="18" spans="1:15" ht="13.5">
      <c r="B18" s="29"/>
      <c r="N18" s="35">
        <v>-0.6</v>
      </c>
      <c r="O18" s="211">
        <v>44.566184732146709</v>
      </c>
    </row>
    <row r="19" spans="1:15" ht="13.5">
      <c r="B19" s="29"/>
      <c r="N19" s="35">
        <v>-1.7</v>
      </c>
      <c r="O19" s="211">
        <v>46.368268049234025</v>
      </c>
    </row>
    <row r="20" spans="1:15" ht="13.5">
      <c r="B20" s="29"/>
      <c r="C20" s="213"/>
      <c r="D20" s="214" t="str">
        <f>B3</f>
        <v>Maximální spotřeba plynu</v>
      </c>
      <c r="E20" s="213"/>
      <c r="F20" s="214"/>
      <c r="N20" s="35">
        <v>-2.8</v>
      </c>
      <c r="O20" s="211">
        <v>46.071285964334599</v>
      </c>
    </row>
    <row r="21" spans="1:15" ht="13.5">
      <c r="B21" s="29"/>
      <c r="C21" s="213">
        <f t="shared" ref="C21:C30" si="0">A6</f>
        <v>2012</v>
      </c>
      <c r="D21" s="214">
        <f t="shared" ref="D21:D30" si="1">B6</f>
        <v>61.6</v>
      </c>
      <c r="E21" s="214">
        <f>$D$21-D21</f>
        <v>0</v>
      </c>
      <c r="F21" s="214"/>
      <c r="N21" s="35">
        <v>-5.5</v>
      </c>
      <c r="O21" s="211">
        <v>44.037317349951117</v>
      </c>
    </row>
    <row r="22" spans="1:15" ht="13.5">
      <c r="B22" s="29"/>
      <c r="C22" s="213">
        <f t="shared" si="0"/>
        <v>2013</v>
      </c>
      <c r="D22" s="214">
        <f t="shared" si="1"/>
        <v>47.333075975303558</v>
      </c>
      <c r="E22" s="214">
        <f t="shared" ref="E22:E30" si="2">$D$21-D22</f>
        <v>14.266924024696443</v>
      </c>
      <c r="F22" s="214"/>
      <c r="N22" s="35">
        <v>-6.8</v>
      </c>
      <c r="O22" s="211">
        <v>46.186177666308353</v>
      </c>
    </row>
    <row r="23" spans="1:15" ht="13.5">
      <c r="B23" s="29"/>
      <c r="C23" s="213">
        <f t="shared" si="0"/>
        <v>2014</v>
      </c>
      <c r="D23" s="214">
        <f t="shared" si="1"/>
        <v>44.959295144984566</v>
      </c>
      <c r="E23" s="214">
        <f t="shared" si="2"/>
        <v>16.640704855015436</v>
      </c>
      <c r="F23" s="214"/>
      <c r="N23" s="35">
        <v>-3.7</v>
      </c>
      <c r="O23" s="211">
        <v>49.722653080462131</v>
      </c>
    </row>
    <row r="24" spans="1:15" ht="13.5">
      <c r="B24" s="29"/>
      <c r="C24" s="213">
        <f t="shared" si="0"/>
        <v>2015</v>
      </c>
      <c r="D24" s="214">
        <f t="shared" si="1"/>
        <v>42.621557004484409</v>
      </c>
      <c r="E24" s="214">
        <f t="shared" si="2"/>
        <v>18.978442995515593</v>
      </c>
      <c r="F24" s="214"/>
      <c r="N24" s="35">
        <v>0.5</v>
      </c>
      <c r="O24" s="211">
        <v>44.636239526500766</v>
      </c>
    </row>
    <row r="25" spans="1:15" ht="13.5">
      <c r="B25" s="29"/>
      <c r="C25" s="213">
        <f t="shared" si="0"/>
        <v>2016</v>
      </c>
      <c r="D25" s="214">
        <f t="shared" si="1"/>
        <v>49.288893022251862</v>
      </c>
      <c r="E25" s="214">
        <f t="shared" si="2"/>
        <v>12.311106977748139</v>
      </c>
      <c r="F25" s="214"/>
      <c r="N25" s="35">
        <v>2</v>
      </c>
      <c r="O25" s="211">
        <v>40.58347858430718</v>
      </c>
    </row>
    <row r="26" spans="1:15" ht="13.5">
      <c r="B26" s="29"/>
      <c r="C26" s="213">
        <f t="shared" si="0"/>
        <v>2017</v>
      </c>
      <c r="D26" s="214">
        <f t="shared" si="1"/>
        <v>54.886108595098101</v>
      </c>
      <c r="E26" s="214">
        <f t="shared" si="2"/>
        <v>6.7138914049019007</v>
      </c>
      <c r="F26" s="214"/>
      <c r="N26" s="35">
        <v>2.4</v>
      </c>
      <c r="O26" s="211">
        <v>39.263443792003791</v>
      </c>
    </row>
    <row r="27" spans="1:15" ht="13.5">
      <c r="B27" s="29"/>
      <c r="C27" s="213">
        <f t="shared" si="0"/>
        <v>2018</v>
      </c>
      <c r="D27" s="214">
        <f t="shared" si="1"/>
        <v>55.898593761343584</v>
      </c>
      <c r="E27" s="214">
        <f t="shared" si="2"/>
        <v>5.7014062386564177</v>
      </c>
      <c r="F27" s="214"/>
      <c r="N27" s="35">
        <v>4.7</v>
      </c>
      <c r="O27" s="211">
        <v>35.40416879605975</v>
      </c>
    </row>
    <row r="28" spans="1:15" ht="13.5">
      <c r="B28" s="29"/>
      <c r="C28" s="213">
        <f t="shared" si="0"/>
        <v>2019</v>
      </c>
      <c r="D28" s="214">
        <f t="shared" si="1"/>
        <v>50.80354749922563</v>
      </c>
      <c r="E28" s="214">
        <f t="shared" si="2"/>
        <v>10.796452500774372</v>
      </c>
      <c r="F28" s="214"/>
      <c r="N28" s="35">
        <v>2.1</v>
      </c>
      <c r="O28" s="211">
        <v>33.997977170887921</v>
      </c>
    </row>
    <row r="29" spans="1:15" ht="13.5">
      <c r="B29" s="29"/>
      <c r="C29" s="213">
        <f t="shared" si="0"/>
        <v>2020</v>
      </c>
      <c r="D29" s="214">
        <f t="shared" si="1"/>
        <v>47.306818891744392</v>
      </c>
      <c r="E29" s="214">
        <f t="shared" si="2"/>
        <v>14.29318110825561</v>
      </c>
      <c r="F29" s="214"/>
      <c r="N29" s="35">
        <v>-0.1</v>
      </c>
      <c r="O29" s="211">
        <v>34.937098973432569</v>
      </c>
    </row>
    <row r="30" spans="1:15" ht="13.5">
      <c r="B30" s="29"/>
      <c r="C30" s="213">
        <f t="shared" si="0"/>
        <v>2021</v>
      </c>
      <c r="D30" s="214">
        <f t="shared" si="1"/>
        <v>55.065441922179161</v>
      </c>
      <c r="E30" s="214">
        <f t="shared" si="2"/>
        <v>6.5345580778208401</v>
      </c>
      <c r="F30" s="214"/>
      <c r="N30" s="35">
        <v>-1.1000000000000001</v>
      </c>
      <c r="O30" s="211">
        <v>41.421956512369732</v>
      </c>
    </row>
    <row r="31" spans="1:15" ht="13.5">
      <c r="B31" s="29"/>
      <c r="C31" s="213"/>
      <c r="D31" s="214"/>
      <c r="E31" s="214"/>
      <c r="F31" s="214"/>
      <c r="N31" s="35">
        <v>-1.6</v>
      </c>
      <c r="O31" s="211">
        <v>42.882189618536465</v>
      </c>
    </row>
    <row r="32" spans="1:15" ht="13.5">
      <c r="B32" s="29"/>
      <c r="C32" s="213"/>
      <c r="D32" s="214"/>
      <c r="E32" s="214"/>
      <c r="F32" s="214"/>
      <c r="N32" s="35">
        <v>-1.9</v>
      </c>
      <c r="O32" s="211">
        <v>43.230190837064974</v>
      </c>
    </row>
    <row r="33" spans="2:16" ht="13.5">
      <c r="B33" s="29"/>
      <c r="C33" s="213"/>
      <c r="D33" s="214"/>
      <c r="E33" s="214"/>
      <c r="F33" s="214"/>
      <c r="N33" s="35">
        <v>0.1</v>
      </c>
      <c r="O33" s="211">
        <v>42.705251995597898</v>
      </c>
    </row>
    <row r="34" spans="2:16" ht="13.5">
      <c r="C34" s="213"/>
      <c r="D34" s="214"/>
      <c r="E34" s="214"/>
      <c r="F34" s="214"/>
      <c r="N34" s="35">
        <v>1.6</v>
      </c>
      <c r="O34" s="211">
        <v>40.153236869026379</v>
      </c>
    </row>
    <row r="35" spans="2:16" ht="13.5">
      <c r="C35" s="213"/>
      <c r="D35" s="214"/>
      <c r="E35" s="214"/>
      <c r="F35" s="214"/>
      <c r="M35" s="699"/>
      <c r="N35" s="694">
        <v>-0.9</v>
      </c>
      <c r="O35" s="700">
        <v>38.225886803092124</v>
      </c>
      <c r="P35" s="699"/>
    </row>
    <row r="36" spans="2:16" ht="13.5">
      <c r="C36" s="213"/>
      <c r="D36" s="214"/>
      <c r="E36" s="214"/>
      <c r="F36" s="214"/>
      <c r="M36" s="699"/>
      <c r="N36" s="694">
        <v>-5.4</v>
      </c>
      <c r="O36" s="700">
        <v>39.848979302145665</v>
      </c>
      <c r="P36" s="699"/>
    </row>
    <row r="37" spans="2:16" ht="13.5">
      <c r="C37" s="213"/>
      <c r="D37" s="214"/>
      <c r="E37" s="214"/>
      <c r="F37" s="214"/>
      <c r="M37" s="699"/>
      <c r="N37" s="694">
        <v>-3.2</v>
      </c>
      <c r="O37" s="700">
        <v>45.154876237198415</v>
      </c>
      <c r="P37" s="699"/>
    </row>
    <row r="38" spans="2:16" ht="13.5">
      <c r="C38" s="213"/>
      <c r="D38" s="214"/>
      <c r="E38" s="214"/>
      <c r="F38" s="214"/>
      <c r="M38" s="699"/>
      <c r="N38" s="694">
        <v>2.1</v>
      </c>
      <c r="O38" s="700">
        <v>41.801982892922958</v>
      </c>
      <c r="P38" s="699"/>
    </row>
    <row r="39" spans="2:16" ht="13.5">
      <c r="C39" s="213"/>
      <c r="D39" s="214"/>
      <c r="E39" s="214"/>
      <c r="F39" s="214"/>
      <c r="M39" s="699"/>
      <c r="N39" s="694">
        <v>5</v>
      </c>
      <c r="O39" s="700">
        <v>38.182258070083677</v>
      </c>
      <c r="P39" s="699"/>
    </row>
    <row r="40" spans="2:16" ht="13.5">
      <c r="C40" s="213"/>
      <c r="D40" s="214"/>
      <c r="E40" s="214"/>
      <c r="F40" s="214"/>
      <c r="M40" s="699"/>
      <c r="N40" s="694">
        <v>4</v>
      </c>
      <c r="O40" s="700">
        <v>37.677469070122811</v>
      </c>
      <c r="P40" s="699"/>
    </row>
    <row r="41" spans="2:16" ht="13.5">
      <c r="C41" s="213"/>
      <c r="D41" s="214"/>
      <c r="E41" s="214"/>
      <c r="F41" s="214"/>
      <c r="M41" s="699"/>
      <c r="N41" s="694">
        <v>1.8</v>
      </c>
      <c r="O41" s="700">
        <v>37.995747799674881</v>
      </c>
      <c r="P41" s="699"/>
    </row>
    <row r="42" spans="2:16" ht="13.5">
      <c r="C42" s="213"/>
      <c r="D42" s="214"/>
      <c r="E42" s="214"/>
      <c r="F42" s="214"/>
      <c r="M42" s="699"/>
      <c r="N42" s="694">
        <v>-0.7</v>
      </c>
      <c r="O42" s="700">
        <v>35.992879002493495</v>
      </c>
      <c r="P42" s="699"/>
    </row>
    <row r="43" spans="2:16" ht="13.5">
      <c r="M43" s="699"/>
      <c r="N43" s="694">
        <v>-4.5999999999999996</v>
      </c>
      <c r="O43" s="700">
        <v>41.376581806142362</v>
      </c>
      <c r="P43" s="699"/>
    </row>
    <row r="44" spans="2:16" ht="13.5">
      <c r="M44" s="699"/>
      <c r="N44" s="694">
        <v>-6.5</v>
      </c>
      <c r="O44" s="700">
        <v>49.064711222508762</v>
      </c>
      <c r="P44" s="699"/>
    </row>
    <row r="45" spans="2:16" ht="13.5">
      <c r="M45" s="699"/>
      <c r="N45" s="694">
        <v>-5.9</v>
      </c>
      <c r="O45" s="700">
        <v>49.816448921352418</v>
      </c>
      <c r="P45" s="699"/>
    </row>
    <row r="46" spans="2:16" ht="13.5">
      <c r="M46" s="699"/>
      <c r="N46" s="694">
        <v>-8.3000000000000007</v>
      </c>
      <c r="O46" s="700">
        <v>53.705182486797867</v>
      </c>
      <c r="P46" s="699"/>
    </row>
    <row r="47" spans="2:16" ht="13.5">
      <c r="M47" s="699"/>
      <c r="N47" s="694">
        <v>-8.6</v>
      </c>
      <c r="O47" s="700">
        <v>55.065441922179168</v>
      </c>
      <c r="P47" s="699"/>
    </row>
    <row r="48" spans="2:16" ht="13.5">
      <c r="M48" s="699"/>
      <c r="N48" s="694">
        <v>-10.8</v>
      </c>
      <c r="O48" s="700">
        <v>54.04984096619139</v>
      </c>
      <c r="P48" s="699"/>
    </row>
    <row r="49" spans="13:16" ht="13.5">
      <c r="M49" s="699"/>
      <c r="N49" s="694">
        <v>-8</v>
      </c>
      <c r="O49" s="700">
        <v>49.219033237872438</v>
      </c>
      <c r="P49" s="699"/>
    </row>
    <row r="50" spans="13:16" ht="13.5">
      <c r="M50" s="699"/>
      <c r="N50" s="694">
        <v>-9.4</v>
      </c>
      <c r="O50" s="700">
        <v>47.859394744132146</v>
      </c>
      <c r="P50" s="699"/>
    </row>
    <row r="51" spans="13:16" ht="13.5">
      <c r="M51" s="699"/>
      <c r="N51" s="694">
        <v>-7.6</v>
      </c>
      <c r="O51" s="700">
        <v>53.105021180617101</v>
      </c>
      <c r="P51" s="699"/>
    </row>
    <row r="52" spans="13:16" ht="13.5">
      <c r="M52" s="699"/>
      <c r="N52" s="694">
        <v>-1.1000000000000001</v>
      </c>
      <c r="O52" s="700">
        <v>48.23263659898241</v>
      </c>
      <c r="P52" s="699"/>
    </row>
    <row r="53" spans="13:16" ht="13.5">
      <c r="M53" s="699"/>
      <c r="N53" s="694">
        <v>3</v>
      </c>
      <c r="O53" s="700">
        <v>43.397548496335446</v>
      </c>
      <c r="P53" s="699"/>
    </row>
    <row r="54" spans="13:16" ht="13.5">
      <c r="M54" s="699"/>
      <c r="N54" s="694">
        <v>3.4</v>
      </c>
      <c r="O54" s="700">
        <v>39.118417628904417</v>
      </c>
      <c r="P54" s="699"/>
    </row>
    <row r="55" spans="13:16" ht="13.5">
      <c r="M55" s="699"/>
      <c r="N55" s="694">
        <v>2.2999999999999998</v>
      </c>
      <c r="O55" s="700">
        <v>38.177386034154019</v>
      </c>
      <c r="P55" s="699"/>
    </row>
    <row r="56" spans="13:16" ht="13.5">
      <c r="M56" s="699"/>
      <c r="N56" s="694">
        <v>2</v>
      </c>
      <c r="O56" s="700">
        <v>31.952753592953258</v>
      </c>
      <c r="P56" s="699"/>
    </row>
    <row r="57" spans="13:16" ht="13.5">
      <c r="M57" s="699"/>
      <c r="N57" s="694">
        <v>2</v>
      </c>
      <c r="O57" s="700">
        <v>34.315435723731746</v>
      </c>
      <c r="P57" s="699"/>
    </row>
    <row r="58" spans="13:16" ht="13.5">
      <c r="N58" s="35">
        <v>2.6</v>
      </c>
      <c r="O58" s="211">
        <v>38.717808848674117</v>
      </c>
    </row>
    <row r="59" spans="13:16" ht="13.5">
      <c r="N59" s="35">
        <v>4.0999999999999996</v>
      </c>
      <c r="O59" s="211">
        <v>38.060672005164747</v>
      </c>
    </row>
    <row r="60" spans="13:16" ht="13.5">
      <c r="N60" s="35">
        <v>5.6</v>
      </c>
      <c r="O60" s="211">
        <v>35.878735634275102</v>
      </c>
    </row>
    <row r="61" spans="13:16" ht="13.5">
      <c r="N61" s="35">
        <v>6.3</v>
      </c>
      <c r="O61" s="211">
        <v>33.815761703357943</v>
      </c>
    </row>
    <row r="62" spans="13:16" ht="13.5">
      <c r="N62" s="35">
        <v>5.5</v>
      </c>
      <c r="O62" s="211">
        <v>32.437562647513495</v>
      </c>
    </row>
    <row r="63" spans="13:16" ht="13.5">
      <c r="N63" s="35">
        <v>2.4</v>
      </c>
      <c r="O63" s="211">
        <v>30.400809620152931</v>
      </c>
    </row>
    <row r="64" spans="13:16" ht="13.5">
      <c r="N64" s="35">
        <v>2.2999999999999998</v>
      </c>
      <c r="O64" s="211">
        <v>30.634388248743175</v>
      </c>
    </row>
    <row r="65" spans="14:15" ht="13.5">
      <c r="N65" s="35">
        <v>1.3</v>
      </c>
      <c r="O65" s="211">
        <v>38.995661551644801</v>
      </c>
    </row>
    <row r="66" spans="14:15" ht="13.5">
      <c r="N66" s="35">
        <v>1.7</v>
      </c>
      <c r="O66" s="211">
        <v>38.326573481548451</v>
      </c>
    </row>
    <row r="67" spans="14:15" ht="13.5">
      <c r="N67" s="35">
        <v>2.8</v>
      </c>
      <c r="O67" s="211">
        <v>37.476461707875927</v>
      </c>
    </row>
    <row r="68" spans="14:15" ht="13.5">
      <c r="N68" s="35">
        <v>4.9000000000000004</v>
      </c>
      <c r="O68" s="211">
        <v>36.30019012949635</v>
      </c>
    </row>
    <row r="69" spans="14:15" ht="13.5">
      <c r="N69" s="35">
        <v>-1.1000000000000001</v>
      </c>
      <c r="O69" s="211">
        <v>39.269863700413559</v>
      </c>
    </row>
    <row r="70" spans="14:15" ht="13.5">
      <c r="N70" s="35">
        <v>-1.8</v>
      </c>
      <c r="O70" s="211">
        <v>33.434880549015332</v>
      </c>
    </row>
    <row r="71" spans="14:15" ht="13.5">
      <c r="N71" s="35">
        <v>-0.7</v>
      </c>
      <c r="O71" s="211">
        <v>35.378440162810456</v>
      </c>
    </row>
    <row r="72" spans="14:15" ht="13.5">
      <c r="N72" s="35">
        <v>-1.3</v>
      </c>
      <c r="O72" s="211">
        <v>42.397191034612085</v>
      </c>
    </row>
    <row r="73" spans="14:15" ht="13.5">
      <c r="N73" s="35">
        <v>-1.7</v>
      </c>
      <c r="O73" s="211">
        <v>42.351591151345268</v>
      </c>
    </row>
    <row r="74" spans="14:15" ht="13.5">
      <c r="N74" s="35">
        <v>-0.7</v>
      </c>
      <c r="O74" s="211">
        <v>40.398190040738044</v>
      </c>
    </row>
    <row r="75" spans="14:15" ht="13.5">
      <c r="N75" s="35">
        <v>3.7</v>
      </c>
      <c r="O75" s="211">
        <v>39.201006916896162</v>
      </c>
    </row>
    <row r="76" spans="14:15" ht="13.5">
      <c r="N76" s="35">
        <v>4</v>
      </c>
      <c r="O76" s="211">
        <v>35.307891669059735</v>
      </c>
    </row>
    <row r="77" spans="14:15" ht="13.5">
      <c r="N77" s="35">
        <v>6.3</v>
      </c>
      <c r="O77" s="211">
        <v>29.533254266157474</v>
      </c>
    </row>
    <row r="78" spans="14:15" ht="13.5">
      <c r="N78" s="35">
        <v>3.3</v>
      </c>
      <c r="O78" s="211">
        <v>30.576289352765787</v>
      </c>
    </row>
    <row r="79" spans="14:15" ht="13.5">
      <c r="N79" s="35">
        <v>2.2000000000000002</v>
      </c>
      <c r="O79" s="211">
        <v>36.082482334088034</v>
      </c>
    </row>
    <row r="80" spans="14:15" ht="13.5">
      <c r="N80" s="35">
        <v>1.9</v>
      </c>
      <c r="O80" s="211">
        <v>38.257948665483489</v>
      </c>
    </row>
    <row r="81" spans="14:15" ht="13.5">
      <c r="N81" s="35">
        <v>0.9</v>
      </c>
      <c r="O81" s="211">
        <v>40.002595514282575</v>
      </c>
    </row>
    <row r="82" spans="14:15" ht="13.5">
      <c r="N82" s="35">
        <v>0.2</v>
      </c>
      <c r="O82" s="211">
        <v>39.062837944193369</v>
      </c>
    </row>
    <row r="83" spans="14:15" ht="13.5">
      <c r="N83" s="35">
        <v>-0.8</v>
      </c>
      <c r="O83" s="211">
        <v>39.691414353283982</v>
      </c>
    </row>
    <row r="84" spans="14:15" ht="13.5">
      <c r="N84" s="35">
        <v>-4.0999999999999996</v>
      </c>
      <c r="O84" s="211">
        <v>37.167832985876835</v>
      </c>
    </row>
    <row r="85" spans="14:15" ht="13.5">
      <c r="N85" s="35">
        <v>0.2</v>
      </c>
      <c r="O85" s="211">
        <v>36.512679180755491</v>
      </c>
    </row>
    <row r="86" spans="14:15" ht="13.5">
      <c r="N86" s="35">
        <v>0.8</v>
      </c>
      <c r="O86" s="211">
        <v>40.500294278494167</v>
      </c>
    </row>
    <row r="87" spans="14:15" ht="13.5">
      <c r="N87" s="35">
        <v>2.8</v>
      </c>
      <c r="O87" s="211">
        <v>39.654853889396762</v>
      </c>
    </row>
    <row r="88" spans="14:15" ht="13.5">
      <c r="N88" s="35">
        <v>3.7</v>
      </c>
      <c r="O88" s="211">
        <v>37.483375995081914</v>
      </c>
    </row>
    <row r="89" spans="14:15" ht="13.5">
      <c r="N89" s="35">
        <v>5.9</v>
      </c>
      <c r="O89" s="211">
        <v>32.332891335591526</v>
      </c>
    </row>
    <row r="90" spans="14:15" ht="13.5">
      <c r="N90" s="35">
        <v>8.1999999999999993</v>
      </c>
      <c r="O90" s="211">
        <v>27.946413585492852</v>
      </c>
    </row>
    <row r="91" spans="14:15" ht="13.5">
      <c r="N91" s="35">
        <v>6.1</v>
      </c>
      <c r="O91" s="211">
        <v>24.225344897439832</v>
      </c>
    </row>
    <row r="92" spans="14:15" ht="13.5">
      <c r="N92" s="35">
        <v>4.8</v>
      </c>
      <c r="O92" s="211">
        <v>26.097421246098374</v>
      </c>
    </row>
    <row r="93" spans="14:15" ht="13.5">
      <c r="N93" s="35">
        <v>9.8000000000000007</v>
      </c>
      <c r="O93" s="211">
        <v>28.764497442435815</v>
      </c>
    </row>
    <row r="94" spans="14:15" ht="13.5">
      <c r="N94" s="35">
        <v>11.6</v>
      </c>
      <c r="O94" s="211">
        <v>25.75350541790699</v>
      </c>
    </row>
    <row r="95" spans="14:15" ht="13.5">
      <c r="N95" s="35">
        <v>12.8</v>
      </c>
      <c r="O95" s="211">
        <v>22.690441659822682</v>
      </c>
    </row>
    <row r="96" spans="14:15" ht="13.5">
      <c r="N96" s="35">
        <v>13.1</v>
      </c>
      <c r="O96" s="211">
        <v>20.80631334924761</v>
      </c>
    </row>
    <row r="97" spans="14:15" ht="13.5">
      <c r="N97" s="35">
        <v>5.9</v>
      </c>
      <c r="O97" s="211">
        <v>21.593193151654898</v>
      </c>
    </row>
    <row r="98" spans="14:15" ht="13.5">
      <c r="N98" s="35">
        <v>3.2</v>
      </c>
      <c r="O98" s="211">
        <v>24.310030196843794</v>
      </c>
    </row>
    <row r="99" spans="14:15" ht="13.5">
      <c r="N99" s="35">
        <v>2.8</v>
      </c>
      <c r="O99" s="211">
        <v>24.084418719104669</v>
      </c>
    </row>
    <row r="100" spans="14:15" ht="13.5">
      <c r="N100" s="35">
        <v>3.5</v>
      </c>
      <c r="O100" s="211">
        <v>27.225204623084448</v>
      </c>
    </row>
    <row r="101" spans="14:15" ht="13.5">
      <c r="N101" s="35">
        <v>-1</v>
      </c>
      <c r="O101" s="211">
        <v>38.049567607232966</v>
      </c>
    </row>
    <row r="102" spans="14:15" ht="13.5">
      <c r="N102" s="35">
        <v>0.2</v>
      </c>
      <c r="O102" s="211">
        <v>37.703885262453049</v>
      </c>
    </row>
    <row r="103" spans="14:15" ht="13.5">
      <c r="N103" s="35">
        <v>1</v>
      </c>
      <c r="O103" s="211">
        <v>38.273835092326983</v>
      </c>
    </row>
    <row r="104" spans="14:15" ht="13.5">
      <c r="N104" s="35">
        <v>6.3</v>
      </c>
      <c r="O104" s="211">
        <v>32.705619613294608</v>
      </c>
    </row>
    <row r="105" spans="14:15" ht="13.5">
      <c r="N105" s="35">
        <v>9</v>
      </c>
      <c r="O105" s="211">
        <v>26.144701227552201</v>
      </c>
    </row>
    <row r="106" spans="14:15" ht="13.5">
      <c r="N106" s="35">
        <v>11</v>
      </c>
      <c r="O106" s="211">
        <v>22.264904938176535</v>
      </c>
    </row>
    <row r="107" spans="14:15" ht="13.5">
      <c r="N107" s="35">
        <v>3.2</v>
      </c>
      <c r="O107" s="211">
        <v>33.386232179397084</v>
      </c>
    </row>
    <row r="108" spans="14:15" ht="13.5">
      <c r="N108" s="35">
        <v>2.2000000000000002</v>
      </c>
      <c r="O108" s="211">
        <v>36.528696280731793</v>
      </c>
    </row>
    <row r="109" spans="14:15" ht="13.5">
      <c r="N109" s="35">
        <v>2.2999999999999998</v>
      </c>
      <c r="O109" s="211">
        <v>36.227830512577725</v>
      </c>
    </row>
    <row r="110" spans="14:15" ht="13.5">
      <c r="N110" s="35">
        <v>1.2</v>
      </c>
      <c r="O110" s="211">
        <v>36.971186487278025</v>
      </c>
    </row>
    <row r="111" spans="14:15" ht="13.5">
      <c r="N111" s="35">
        <v>2.2999999999999998</v>
      </c>
      <c r="O111" s="211">
        <v>37.215241057096584</v>
      </c>
    </row>
    <row r="112" spans="14:15" ht="13.5">
      <c r="N112" s="35">
        <v>3.2</v>
      </c>
      <c r="O112" s="211">
        <v>33.397296385795322</v>
      </c>
    </row>
    <row r="113" spans="14:15" ht="13.5">
      <c r="N113" s="35">
        <v>5.8</v>
      </c>
      <c r="O113" s="211">
        <v>31.140004248788404</v>
      </c>
    </row>
    <row r="114" spans="14:15" ht="13.5">
      <c r="N114" s="35">
        <v>6.8</v>
      </c>
      <c r="O114" s="211">
        <v>32.239179009024198</v>
      </c>
    </row>
    <row r="115" spans="14:15" ht="13.5">
      <c r="N115" s="35">
        <v>8.3000000000000007</v>
      </c>
      <c r="O115" s="211">
        <v>29.017537245726409</v>
      </c>
    </row>
    <row r="116" spans="14:15" ht="13.5">
      <c r="N116" s="35">
        <v>8.6999999999999993</v>
      </c>
      <c r="O116" s="211">
        <v>27.957217547568778</v>
      </c>
    </row>
    <row r="117" spans="14:15" ht="13.5">
      <c r="N117" s="35">
        <v>6.2</v>
      </c>
      <c r="O117" s="211">
        <v>30.144763625808096</v>
      </c>
    </row>
    <row r="118" spans="14:15" ht="13.5">
      <c r="N118" s="35">
        <v>5.4</v>
      </c>
      <c r="O118" s="211">
        <v>29.51381836915958</v>
      </c>
    </row>
    <row r="119" spans="14:15" ht="13.5">
      <c r="N119" s="35">
        <v>7.4</v>
      </c>
      <c r="O119" s="211">
        <v>23.058070099483977</v>
      </c>
    </row>
    <row r="120" spans="14:15" ht="13.5">
      <c r="N120" s="35">
        <v>5.6</v>
      </c>
      <c r="O120" s="211">
        <v>24.002292111800106</v>
      </c>
    </row>
    <row r="121" spans="14:15" ht="13.5">
      <c r="N121" s="35">
        <v>5.0999999999999996</v>
      </c>
      <c r="O121" s="211">
        <v>30.049022433246488</v>
      </c>
    </row>
    <row r="122" spans="14:15" ht="13.5">
      <c r="N122" s="35">
        <v>6.7</v>
      </c>
      <c r="O122" s="211">
        <v>28.198936964679174</v>
      </c>
    </row>
    <row r="123" spans="14:15" ht="13.5">
      <c r="N123" s="35">
        <v>10.8</v>
      </c>
      <c r="O123" s="211">
        <v>24.637139212175867</v>
      </c>
    </row>
    <row r="124" spans="14:15" ht="13.5">
      <c r="N124" s="35">
        <v>12.4</v>
      </c>
      <c r="O124" s="211">
        <v>23.829342902318682</v>
      </c>
    </row>
    <row r="125" spans="14:15" ht="13.5">
      <c r="N125" s="35">
        <v>11.7</v>
      </c>
      <c r="O125" s="211">
        <v>21.540333703004041</v>
      </c>
    </row>
    <row r="126" spans="14:15" ht="13.5">
      <c r="N126" s="35">
        <v>10.199999999999999</v>
      </c>
      <c r="O126" s="211">
        <v>17.555156400042925</v>
      </c>
    </row>
    <row r="127" spans="14:15" ht="13.5">
      <c r="N127" s="35">
        <v>6.6</v>
      </c>
      <c r="O127" s="211">
        <v>21.792397742285221</v>
      </c>
    </row>
    <row r="128" spans="14:15" ht="13.5">
      <c r="N128" s="35">
        <v>5.9</v>
      </c>
      <c r="O128" s="211">
        <v>24.48167252918919</v>
      </c>
    </row>
    <row r="129" spans="14:15" ht="13.5">
      <c r="N129" s="35">
        <v>11.8</v>
      </c>
      <c r="O129" s="211">
        <v>22.130481991062013</v>
      </c>
    </row>
    <row r="130" spans="14:15" ht="13.5">
      <c r="N130" s="35">
        <v>7.3</v>
      </c>
      <c r="O130" s="211">
        <v>24.058374752559374</v>
      </c>
    </row>
    <row r="131" spans="14:15" ht="13.5">
      <c r="N131" s="35">
        <v>7.7</v>
      </c>
      <c r="O131" s="211">
        <v>27.655073905846429</v>
      </c>
    </row>
    <row r="132" spans="14:15" ht="13.5">
      <c r="N132" s="35">
        <v>6.3</v>
      </c>
      <c r="O132" s="211">
        <v>25.693515427270061</v>
      </c>
    </row>
    <row r="133" spans="14:15" ht="13.5">
      <c r="N133" s="35">
        <v>8.1999999999999993</v>
      </c>
      <c r="O133" s="211">
        <v>19.27250241172089</v>
      </c>
    </row>
    <row r="134" spans="14:15" ht="13.5">
      <c r="N134" s="35">
        <v>15.8</v>
      </c>
      <c r="O134" s="211">
        <v>15.555622529376015</v>
      </c>
    </row>
    <row r="135" spans="14:15" ht="13.5">
      <c r="N135" s="35">
        <v>19</v>
      </c>
      <c r="O135" s="211">
        <v>15.114225264328343</v>
      </c>
    </row>
    <row r="136" spans="14:15" ht="13.5">
      <c r="N136" s="35">
        <v>21</v>
      </c>
      <c r="O136" s="211">
        <v>13.924148491874419</v>
      </c>
    </row>
    <row r="137" spans="14:15" ht="13.5">
      <c r="N137" s="35">
        <v>14.4</v>
      </c>
      <c r="O137" s="211">
        <v>14.858751950425601</v>
      </c>
    </row>
    <row r="138" spans="14:15" ht="13.5">
      <c r="N138" s="35">
        <v>10.3</v>
      </c>
      <c r="O138" s="211">
        <v>17.523397423308296</v>
      </c>
    </row>
    <row r="139" spans="14:15" ht="13.5">
      <c r="N139" s="35">
        <v>10</v>
      </c>
      <c r="O139" s="211">
        <v>17.996160026529093</v>
      </c>
    </row>
    <row r="140" spans="14:15" ht="13.5">
      <c r="N140" s="35">
        <v>10.9</v>
      </c>
      <c r="O140" s="211">
        <v>15.224314811570087</v>
      </c>
    </row>
    <row r="141" spans="14:15" ht="13.5">
      <c r="N141" s="35">
        <v>11.4</v>
      </c>
      <c r="O141" s="211">
        <v>15.615784223896705</v>
      </c>
    </row>
    <row r="142" spans="14:15" ht="13.5">
      <c r="N142" s="35">
        <v>10.5</v>
      </c>
      <c r="O142" s="211">
        <v>18.675296447562964</v>
      </c>
    </row>
    <row r="143" spans="14:15" ht="13.5">
      <c r="N143" s="35">
        <v>10.6</v>
      </c>
      <c r="O143" s="211">
        <v>18.667629830306193</v>
      </c>
    </row>
    <row r="144" spans="14:15" ht="13.5">
      <c r="N144" s="35">
        <v>9.5</v>
      </c>
      <c r="O144" s="211">
        <v>19.249736445992031</v>
      </c>
    </row>
    <row r="145" spans="14:15" ht="13.5">
      <c r="N145" s="35">
        <v>10.1</v>
      </c>
      <c r="O145" s="211">
        <v>18.691394589387865</v>
      </c>
    </row>
    <row r="146" spans="14:15" ht="13.5">
      <c r="N146" s="35">
        <v>12.2</v>
      </c>
      <c r="O146" s="211">
        <v>17.359717764675171</v>
      </c>
    </row>
    <row r="147" spans="14:15" ht="13.5">
      <c r="N147" s="35">
        <v>10.8</v>
      </c>
      <c r="O147" s="211">
        <v>15.813513797871785</v>
      </c>
    </row>
    <row r="148" spans="14:15" ht="13.5">
      <c r="N148" s="35">
        <v>9.5</v>
      </c>
      <c r="O148" s="211">
        <v>17.008211528126999</v>
      </c>
    </row>
    <row r="149" spans="14:15" ht="13.5">
      <c r="N149" s="35">
        <v>12</v>
      </c>
      <c r="O149" s="211">
        <v>18.574655198728742</v>
      </c>
    </row>
    <row r="150" spans="14:15" ht="13.5">
      <c r="N150" s="35">
        <v>9.1</v>
      </c>
      <c r="O150" s="211">
        <v>20.466525708827568</v>
      </c>
    </row>
    <row r="151" spans="14:15" ht="13.5">
      <c r="N151" s="35">
        <v>11.2</v>
      </c>
      <c r="O151" s="211">
        <v>19.713860726743473</v>
      </c>
    </row>
    <row r="152" spans="14:15" ht="13.5">
      <c r="N152" s="35">
        <v>11</v>
      </c>
      <c r="O152" s="211">
        <v>18.953098791800297</v>
      </c>
    </row>
    <row r="153" spans="14:15" ht="13.5">
      <c r="N153" s="35">
        <v>10.8</v>
      </c>
      <c r="O153" s="211">
        <v>19.562282373282557</v>
      </c>
    </row>
    <row r="154" spans="14:15" ht="13.5">
      <c r="N154" s="35">
        <v>10.3</v>
      </c>
      <c r="O154" s="211">
        <v>15.698266746685171</v>
      </c>
    </row>
    <row r="155" spans="14:15" ht="13.5">
      <c r="N155" s="35">
        <v>9.6</v>
      </c>
      <c r="O155" s="211">
        <v>16.936682869128383</v>
      </c>
    </row>
    <row r="156" spans="14:15" ht="13.5">
      <c r="N156" s="35">
        <v>11.9</v>
      </c>
      <c r="O156" s="211">
        <v>19.298526494353467</v>
      </c>
    </row>
    <row r="157" spans="14:15" ht="13.5">
      <c r="N157" s="35">
        <v>14.1</v>
      </c>
      <c r="O157" s="211">
        <v>17.062632156671022</v>
      </c>
    </row>
    <row r="158" spans="14:15" ht="13.5">
      <c r="N158" s="35">
        <v>16.100000000000001</v>
      </c>
      <c r="O158" s="211">
        <v>14.608921813486624</v>
      </c>
    </row>
    <row r="159" spans="14:15" ht="13.5">
      <c r="N159" s="35">
        <v>17.100000000000001</v>
      </c>
      <c r="O159" s="211">
        <v>13.580075739126489</v>
      </c>
    </row>
    <row r="160" spans="14:15" ht="13.5">
      <c r="N160" s="35">
        <v>19.2</v>
      </c>
      <c r="O160" s="211">
        <v>14.734630518153997</v>
      </c>
    </row>
    <row r="161" spans="14:15" ht="13.5">
      <c r="N161" s="35">
        <v>18.8</v>
      </c>
      <c r="O161" s="211">
        <v>10.396756199171119</v>
      </c>
    </row>
    <row r="162" spans="14:15" ht="13.5">
      <c r="N162" s="35">
        <v>18.2</v>
      </c>
      <c r="O162" s="211">
        <v>11.129505061745871</v>
      </c>
    </row>
    <row r="163" spans="14:15" ht="13.5">
      <c r="N163" s="35">
        <v>18.8</v>
      </c>
      <c r="O163" s="211">
        <v>15.17728981989621</v>
      </c>
    </row>
    <row r="164" spans="14:15" ht="13.5">
      <c r="N164" s="35">
        <v>19.2</v>
      </c>
      <c r="O164" s="211">
        <v>15.494026713075156</v>
      </c>
    </row>
    <row r="165" spans="14:15" ht="13.5">
      <c r="N165" s="35">
        <v>17.8</v>
      </c>
      <c r="O165" s="211">
        <v>15.60595095302828</v>
      </c>
    </row>
    <row r="166" spans="14:15" ht="13.5">
      <c r="N166" s="35">
        <v>17</v>
      </c>
      <c r="O166" s="211">
        <v>15.434997607576269</v>
      </c>
    </row>
    <row r="167" spans="14:15" ht="13.5">
      <c r="N167" s="35">
        <v>17.7</v>
      </c>
      <c r="O167" s="211">
        <v>14.191505245947861</v>
      </c>
    </row>
    <row r="168" spans="14:15" ht="13.5">
      <c r="N168" s="35">
        <v>18.3</v>
      </c>
      <c r="O168" s="211">
        <v>10.500469963626024</v>
      </c>
    </row>
    <row r="169" spans="14:15" ht="13.5">
      <c r="N169" s="35">
        <v>12.7</v>
      </c>
      <c r="O169" s="211">
        <v>11.636946417892494</v>
      </c>
    </row>
    <row r="170" spans="14:15" ht="13.5">
      <c r="N170" s="35">
        <v>15.5</v>
      </c>
      <c r="O170" s="211">
        <v>14.957039935127794</v>
      </c>
    </row>
    <row r="171" spans="14:15" ht="13.5">
      <c r="N171" s="35">
        <v>19.5</v>
      </c>
      <c r="O171" s="211">
        <v>15.483461147391719</v>
      </c>
    </row>
    <row r="172" spans="14:15" ht="13.5">
      <c r="N172" s="35">
        <v>21.3</v>
      </c>
      <c r="O172" s="211">
        <v>15.011133788989012</v>
      </c>
    </row>
    <row r="173" spans="14:15" ht="13.5">
      <c r="N173" s="35">
        <v>22.8</v>
      </c>
      <c r="O173" s="211">
        <v>14.772412403245546</v>
      </c>
    </row>
    <row r="174" spans="14:15" ht="13.5">
      <c r="N174" s="35">
        <v>23.5</v>
      </c>
      <c r="O174" s="211">
        <v>13.968082132587035</v>
      </c>
    </row>
    <row r="175" spans="14:15" ht="13.5">
      <c r="N175" s="35">
        <v>24.2</v>
      </c>
      <c r="O175" s="211">
        <v>10.611756883323777</v>
      </c>
    </row>
    <row r="176" spans="14:15" ht="13.5">
      <c r="N176" s="35">
        <v>24.8</v>
      </c>
      <c r="O176" s="211">
        <v>10.539767650647727</v>
      </c>
    </row>
    <row r="177" spans="14:15" ht="13.5">
      <c r="N177" s="35">
        <v>23.4</v>
      </c>
      <c r="O177" s="211">
        <v>14.100261808396564</v>
      </c>
    </row>
    <row r="178" spans="14:15" ht="13.5">
      <c r="N178" s="35">
        <v>19.3</v>
      </c>
      <c r="O178" s="211">
        <v>15.080228318086649</v>
      </c>
    </row>
    <row r="179" spans="14:15" ht="13.5">
      <c r="N179" s="35">
        <v>19</v>
      </c>
      <c r="O179" s="211">
        <v>15.673766100094912</v>
      </c>
    </row>
    <row r="180" spans="14:15" ht="13.5">
      <c r="N180" s="35">
        <v>19.8</v>
      </c>
      <c r="O180" s="211">
        <v>15.361404556393389</v>
      </c>
    </row>
    <row r="181" spans="14:15" ht="13.5">
      <c r="N181" s="35">
        <v>17.100000000000001</v>
      </c>
      <c r="O181" s="211">
        <v>14.650066855664983</v>
      </c>
    </row>
    <row r="182" spans="14:15" ht="13.5">
      <c r="N182" s="35">
        <v>18</v>
      </c>
      <c r="O182" s="211">
        <v>10.003978115301736</v>
      </c>
    </row>
    <row r="183" spans="14:15" ht="13.5">
      <c r="N183" s="35">
        <v>19.399999999999999</v>
      </c>
      <c r="O183" s="211">
        <v>10.443626986726702</v>
      </c>
    </row>
    <row r="184" spans="14:15" ht="13.5">
      <c r="N184" s="35">
        <v>21.6</v>
      </c>
      <c r="O184" s="211">
        <v>15.158864774037488</v>
      </c>
    </row>
    <row r="185" spans="14:15" ht="13.5">
      <c r="N185" s="35">
        <v>21</v>
      </c>
      <c r="O185" s="211">
        <v>15.195087727045079</v>
      </c>
    </row>
    <row r="186" spans="14:15" ht="13.5">
      <c r="N186" s="35">
        <v>17.100000000000001</v>
      </c>
      <c r="O186" s="211">
        <v>14.694856885485256</v>
      </c>
    </row>
    <row r="187" spans="14:15" ht="13.5">
      <c r="N187" s="35">
        <v>15.6</v>
      </c>
      <c r="O187" s="211">
        <v>14.995377707837022</v>
      </c>
    </row>
    <row r="188" spans="14:15" ht="13.5">
      <c r="N188" s="35">
        <v>14.9</v>
      </c>
      <c r="O188" s="211">
        <v>14.487800593398024</v>
      </c>
    </row>
    <row r="189" spans="14:15" ht="13.5">
      <c r="N189" s="35">
        <v>17</v>
      </c>
      <c r="O189" s="211">
        <v>10.830300301340221</v>
      </c>
    </row>
    <row r="190" spans="14:15" ht="13.5">
      <c r="N190" s="35">
        <v>18.399999999999999</v>
      </c>
      <c r="O190" s="211">
        <v>9.8966902833118731</v>
      </c>
    </row>
    <row r="191" spans="14:15" ht="13.5">
      <c r="N191" s="35">
        <v>18.399999999999999</v>
      </c>
      <c r="O191" s="211">
        <v>12.206925950748147</v>
      </c>
    </row>
    <row r="192" spans="14:15" ht="13.5">
      <c r="N192" s="35">
        <v>22.2</v>
      </c>
      <c r="O192" s="211">
        <v>10.408169356608797</v>
      </c>
    </row>
    <row r="193" spans="14:15" ht="13.5">
      <c r="N193" s="35">
        <v>19.5</v>
      </c>
      <c r="O193" s="211">
        <v>14.483593147961138</v>
      </c>
    </row>
    <row r="194" spans="14:15" ht="13.5">
      <c r="N194" s="35">
        <v>20.2</v>
      </c>
      <c r="O194" s="211">
        <v>15.030259164954765</v>
      </c>
    </row>
    <row r="195" spans="14:15" ht="13.5">
      <c r="N195" s="35">
        <v>17.399999999999999</v>
      </c>
      <c r="O195" s="211">
        <v>13.648256048928769</v>
      </c>
    </row>
    <row r="196" spans="14:15" ht="13.5">
      <c r="N196" s="35">
        <v>18.2</v>
      </c>
      <c r="O196" s="211">
        <v>9.8721276057453498</v>
      </c>
    </row>
    <row r="197" spans="14:15" ht="13.5">
      <c r="N197" s="35">
        <v>18.2</v>
      </c>
      <c r="O197" s="211">
        <v>10.166279271778309</v>
      </c>
    </row>
    <row r="198" spans="14:15" ht="13.5">
      <c r="N198" s="35">
        <v>18.600000000000001</v>
      </c>
      <c r="O198" s="211">
        <v>14.061663982412137</v>
      </c>
    </row>
    <row r="199" spans="14:15" ht="13.5">
      <c r="N199" s="35">
        <v>22.6</v>
      </c>
      <c r="O199" s="211">
        <v>14.356992954112622</v>
      </c>
    </row>
    <row r="200" spans="14:15" ht="13.5">
      <c r="N200" s="35">
        <v>18.3</v>
      </c>
      <c r="O200" s="211">
        <v>14.472711456111378</v>
      </c>
    </row>
    <row r="201" spans="14:15" ht="13.5">
      <c r="N201" s="35">
        <v>18.2</v>
      </c>
      <c r="O201" s="211">
        <v>14.343042375785044</v>
      </c>
    </row>
    <row r="202" spans="14:15" ht="13.5">
      <c r="N202" s="35">
        <v>20.7</v>
      </c>
      <c r="O202" s="211">
        <v>13.595275268432523</v>
      </c>
    </row>
    <row r="203" spans="14:15" ht="13.5">
      <c r="N203" s="35">
        <v>20.8</v>
      </c>
      <c r="O203" s="211">
        <v>9.2161574195134097</v>
      </c>
    </row>
    <row r="204" spans="14:15" ht="13.5">
      <c r="N204" s="35">
        <v>20.6</v>
      </c>
      <c r="O204" s="211">
        <v>9.6991257375062165</v>
      </c>
    </row>
    <row r="205" spans="14:15" ht="13.5">
      <c r="N205" s="35">
        <v>17.899999999999999</v>
      </c>
      <c r="O205" s="211">
        <v>14.363037284006074</v>
      </c>
    </row>
    <row r="206" spans="14:15" ht="13.5">
      <c r="N206" s="35">
        <v>15.4</v>
      </c>
      <c r="O206" s="211">
        <v>14.023675177051873</v>
      </c>
    </row>
    <row r="207" spans="14:15" ht="13.5">
      <c r="N207" s="35">
        <v>16.8</v>
      </c>
      <c r="O207" s="211">
        <v>14.850992497452637</v>
      </c>
    </row>
    <row r="208" spans="14:15" ht="13.5">
      <c r="N208" s="35">
        <v>17.5</v>
      </c>
      <c r="O208" s="211">
        <v>14.150918884725206</v>
      </c>
    </row>
    <row r="209" spans="14:15" ht="13.5">
      <c r="N209" s="35">
        <v>19.100000000000001</v>
      </c>
      <c r="O209" s="211">
        <v>12.725027466482617</v>
      </c>
    </row>
    <row r="210" spans="14:15" ht="13.5">
      <c r="N210" s="35">
        <v>21.2</v>
      </c>
      <c r="O210" s="211">
        <v>9.3764197692175379</v>
      </c>
    </row>
    <row r="211" spans="14:15" ht="13.5">
      <c r="N211" s="35">
        <v>20.399999999999999</v>
      </c>
      <c r="O211" s="211">
        <v>9.5704510840877717</v>
      </c>
    </row>
    <row r="212" spans="14:15" ht="13.5">
      <c r="N212" s="35">
        <v>20.8</v>
      </c>
      <c r="O212" s="211">
        <v>13.225314892106093</v>
      </c>
    </row>
    <row r="213" spans="14:15" ht="13.5">
      <c r="N213" s="35">
        <v>21.3</v>
      </c>
      <c r="O213" s="211">
        <v>12.657660111811547</v>
      </c>
    </row>
    <row r="214" spans="14:15" ht="13.5">
      <c r="N214" s="35">
        <v>19.600000000000001</v>
      </c>
      <c r="O214" s="211">
        <v>11.084676602617041</v>
      </c>
    </row>
    <row r="215" spans="14:15" ht="13.5">
      <c r="N215" s="35">
        <v>19.399999999999999</v>
      </c>
      <c r="O215" s="211">
        <v>10.831171033345106</v>
      </c>
    </row>
    <row r="216" spans="14:15" ht="13.5">
      <c r="N216" s="35">
        <v>20.7</v>
      </c>
      <c r="O216" s="211">
        <v>10.449106030336617</v>
      </c>
    </row>
    <row r="217" spans="14:15" ht="13.5">
      <c r="N217" s="35">
        <v>19.8</v>
      </c>
      <c r="O217" s="211">
        <v>9.1879087891586781</v>
      </c>
    </row>
    <row r="218" spans="14:15" ht="13.5">
      <c r="N218" s="35">
        <v>15.3</v>
      </c>
      <c r="O218" s="211">
        <v>9.5349113378062231</v>
      </c>
    </row>
    <row r="219" spans="14:15" ht="13.5">
      <c r="N219" s="35">
        <v>15.6</v>
      </c>
      <c r="O219" s="211">
        <v>11.162262776425191</v>
      </c>
    </row>
    <row r="220" spans="14:15" ht="13.5">
      <c r="N220" s="35">
        <v>16.5</v>
      </c>
      <c r="O220" s="211">
        <v>11.278860647562583</v>
      </c>
    </row>
    <row r="221" spans="14:15" ht="13.5">
      <c r="N221" s="35">
        <v>16.399999999999999</v>
      </c>
      <c r="O221" s="211">
        <v>11.416934327105364</v>
      </c>
    </row>
    <row r="222" spans="14:15" ht="13.5">
      <c r="N222" s="35">
        <v>14.6</v>
      </c>
      <c r="O222" s="211">
        <v>11.514076281608375</v>
      </c>
    </row>
    <row r="223" spans="14:15" ht="13.5">
      <c r="N223" s="35">
        <v>16.100000000000001</v>
      </c>
      <c r="O223" s="211">
        <v>11.344829634676833</v>
      </c>
    </row>
    <row r="224" spans="14:15" ht="13.5">
      <c r="N224" s="35">
        <v>19.2</v>
      </c>
      <c r="O224" s="211">
        <v>9.7100905954984515</v>
      </c>
    </row>
    <row r="225" spans="14:15" ht="13.5">
      <c r="N225" s="35">
        <v>16.899999999999999</v>
      </c>
      <c r="O225" s="211">
        <v>9.9990885579366466</v>
      </c>
    </row>
    <row r="226" spans="14:15" ht="13.5">
      <c r="N226" s="35">
        <v>17.399999999999999</v>
      </c>
      <c r="O226" s="211">
        <v>11.433297132365636</v>
      </c>
    </row>
    <row r="227" spans="14:15" ht="13.5">
      <c r="N227" s="35">
        <v>19.100000000000001</v>
      </c>
      <c r="O227" s="211">
        <v>11.449140404226625</v>
      </c>
    </row>
    <row r="228" spans="14:15" ht="13.5">
      <c r="N228" s="35">
        <v>18.3</v>
      </c>
      <c r="O228" s="211">
        <v>11.493285688889356</v>
      </c>
    </row>
    <row r="229" spans="14:15" ht="13.5">
      <c r="N229" s="35">
        <v>18.899999999999999</v>
      </c>
      <c r="O229" s="211">
        <v>11.459716621642263</v>
      </c>
    </row>
    <row r="230" spans="14:15" ht="13.5">
      <c r="N230" s="35">
        <v>21.8</v>
      </c>
      <c r="O230" s="211">
        <v>10.879634186609941</v>
      </c>
    </row>
    <row r="231" spans="14:15" ht="13.5">
      <c r="N231" s="35">
        <v>22</v>
      </c>
      <c r="O231" s="211">
        <v>9.2711155135906473</v>
      </c>
    </row>
    <row r="232" spans="14:15" ht="13.5">
      <c r="N232" s="35">
        <v>22.4</v>
      </c>
      <c r="O232" s="211">
        <v>9.6376231533603001</v>
      </c>
    </row>
    <row r="233" spans="14:15" ht="13.5">
      <c r="N233" s="35">
        <v>19.899999999999999</v>
      </c>
      <c r="O233" s="211">
        <v>11.760597913660627</v>
      </c>
    </row>
    <row r="234" spans="14:15" ht="13.5">
      <c r="N234" s="35">
        <v>13.3</v>
      </c>
      <c r="O234" s="211">
        <v>12.374027514091638</v>
      </c>
    </row>
    <row r="235" spans="14:15" ht="13.5">
      <c r="N235" s="35">
        <v>14.9</v>
      </c>
      <c r="O235" s="211">
        <v>12.681783778186533</v>
      </c>
    </row>
    <row r="236" spans="14:15" ht="13.5">
      <c r="N236" s="35">
        <v>16.7</v>
      </c>
      <c r="O236" s="211">
        <v>12.53518594343171</v>
      </c>
    </row>
    <row r="237" spans="14:15" ht="13.5">
      <c r="N237" s="35">
        <v>16.8</v>
      </c>
      <c r="O237" s="211">
        <v>13.893832045224976</v>
      </c>
    </row>
    <row r="238" spans="14:15" ht="13.5">
      <c r="N238" s="35">
        <v>17.2</v>
      </c>
      <c r="O238" s="211">
        <v>10.029937657759451</v>
      </c>
    </row>
    <row r="239" spans="14:15" ht="13.5">
      <c r="N239" s="35">
        <v>17.600000000000001</v>
      </c>
      <c r="O239" s="211">
        <v>10.423992752552705</v>
      </c>
    </row>
    <row r="240" spans="14:15" ht="13.5">
      <c r="N240" s="35">
        <v>15.5</v>
      </c>
      <c r="O240" s="211">
        <v>12.435039998232137</v>
      </c>
    </row>
    <row r="241" spans="14:15" ht="13.5">
      <c r="N241" s="35">
        <v>12.9</v>
      </c>
      <c r="O241" s="211">
        <v>13.146237273466918</v>
      </c>
    </row>
    <row r="242" spans="14:15" ht="13.5">
      <c r="N242" s="35">
        <v>13.7</v>
      </c>
      <c r="O242" s="211">
        <v>13.295889194523053</v>
      </c>
    </row>
    <row r="243" spans="14:15" ht="13.5">
      <c r="N243" s="35">
        <v>12.6</v>
      </c>
      <c r="O243" s="211">
        <v>13.537330582160433</v>
      </c>
    </row>
    <row r="244" spans="14:15" ht="13.5">
      <c r="N244" s="35">
        <v>11.9</v>
      </c>
      <c r="O244" s="211">
        <v>13.138077964201399</v>
      </c>
    </row>
    <row r="245" spans="14:15" ht="13.5">
      <c r="N245" s="35">
        <v>12.1</v>
      </c>
      <c r="O245" s="211">
        <v>11.492662459237149</v>
      </c>
    </row>
    <row r="246" spans="14:15" ht="13.5">
      <c r="N246" s="35">
        <v>12.7</v>
      </c>
      <c r="O246" s="211">
        <v>11.820764465308462</v>
      </c>
    </row>
    <row r="247" spans="14:15" ht="13.5">
      <c r="N247" s="35">
        <v>12.9</v>
      </c>
      <c r="O247" s="211">
        <v>14.109855058794887</v>
      </c>
    </row>
    <row r="248" spans="14:15" ht="13.5">
      <c r="N248" s="35">
        <v>13.7</v>
      </c>
      <c r="O248" s="211">
        <v>15.180598796512735</v>
      </c>
    </row>
    <row r="249" spans="14:15" ht="13.5">
      <c r="N249" s="35">
        <v>14</v>
      </c>
      <c r="O249" s="211">
        <v>14.683041781426896</v>
      </c>
    </row>
    <row r="250" spans="14:15" ht="13.5">
      <c r="N250" s="35">
        <v>14</v>
      </c>
      <c r="O250" s="211">
        <v>13.918385614503453</v>
      </c>
    </row>
    <row r="251" spans="14:15" ht="13.5">
      <c r="N251" s="35">
        <v>14.7</v>
      </c>
      <c r="O251" s="211">
        <v>12.843803608355156</v>
      </c>
    </row>
    <row r="252" spans="14:15" ht="13.5">
      <c r="N252" s="35">
        <v>15.4</v>
      </c>
      <c r="O252" s="211">
        <v>10.685506843797578</v>
      </c>
    </row>
    <row r="253" spans="14:15" ht="13.5">
      <c r="N253" s="35">
        <v>14.8</v>
      </c>
      <c r="O253" s="211">
        <v>11.326851324140945</v>
      </c>
    </row>
    <row r="254" spans="14:15" ht="13.5">
      <c r="N254" s="35">
        <v>14.7</v>
      </c>
      <c r="O254" s="211">
        <v>15.0607764656417</v>
      </c>
    </row>
    <row r="255" spans="14:15" ht="13.5">
      <c r="N255" s="35">
        <v>15.3</v>
      </c>
      <c r="O255" s="211">
        <v>15.228753407384788</v>
      </c>
    </row>
    <row r="256" spans="14:15" ht="13.5">
      <c r="N256" s="35">
        <v>16</v>
      </c>
      <c r="O256" s="211">
        <v>14.101355653095888</v>
      </c>
    </row>
    <row r="257" spans="14:15" ht="13.5">
      <c r="N257" s="35">
        <v>17</v>
      </c>
      <c r="O257" s="211">
        <v>14.523101068370398</v>
      </c>
    </row>
    <row r="258" spans="14:15" ht="13.5">
      <c r="N258" s="35">
        <v>17</v>
      </c>
      <c r="O258" s="211">
        <v>14.322829073472722</v>
      </c>
    </row>
    <row r="259" spans="14:15" ht="13.5">
      <c r="N259" s="35">
        <v>16.7</v>
      </c>
      <c r="O259" s="211">
        <v>10.29937193712628</v>
      </c>
    </row>
    <row r="260" spans="14:15" ht="13.5">
      <c r="N260" s="35">
        <v>16.8</v>
      </c>
      <c r="O260" s="211">
        <v>10.603260654409384</v>
      </c>
    </row>
    <row r="261" spans="14:15" ht="13.5">
      <c r="N261" s="35">
        <v>15.9</v>
      </c>
      <c r="O261" s="211">
        <v>15.032440155006931</v>
      </c>
    </row>
    <row r="262" spans="14:15" ht="13.5">
      <c r="N262" s="35">
        <v>16.3</v>
      </c>
      <c r="O262" s="211">
        <v>14.570340459555775</v>
      </c>
    </row>
    <row r="263" spans="14:15" ht="13.5">
      <c r="N263" s="35">
        <v>18.100000000000001</v>
      </c>
      <c r="O263" s="211">
        <v>15.315133183011598</v>
      </c>
    </row>
    <row r="264" spans="14:15" ht="13.5">
      <c r="N264" s="35">
        <v>17.3</v>
      </c>
      <c r="O264" s="211">
        <v>14.608342174907248</v>
      </c>
    </row>
    <row r="265" spans="14:15" ht="13.5">
      <c r="N265" s="35">
        <v>13.6</v>
      </c>
      <c r="O265" s="211">
        <v>14.29824469273615</v>
      </c>
    </row>
    <row r="266" spans="14:15" ht="13.5">
      <c r="N266" s="35">
        <v>12.7</v>
      </c>
      <c r="O266" s="211">
        <v>11.43738256253557</v>
      </c>
    </row>
    <row r="267" spans="14:15" ht="13.5">
      <c r="N267" s="35">
        <v>10.199999999999999</v>
      </c>
      <c r="O267" s="211">
        <v>13.241313511132731</v>
      </c>
    </row>
    <row r="268" spans="14:15" ht="13.5">
      <c r="N268" s="35">
        <v>9.9</v>
      </c>
      <c r="O268" s="211">
        <v>19.401016375010219</v>
      </c>
    </row>
    <row r="269" spans="14:15" ht="13.5">
      <c r="N269" s="35">
        <v>10.199999999999999</v>
      </c>
      <c r="O269" s="211">
        <v>19.329518335569841</v>
      </c>
    </row>
    <row r="270" spans="14:15" ht="13.5">
      <c r="N270" s="35">
        <v>10.1</v>
      </c>
      <c r="O270" s="211">
        <v>18.447680712243226</v>
      </c>
    </row>
    <row r="271" spans="14:15" ht="13.5">
      <c r="N271" s="35">
        <v>14.4</v>
      </c>
      <c r="O271" s="211">
        <v>16.099134689831498</v>
      </c>
    </row>
    <row r="272" spans="14:15" ht="13.5">
      <c r="N272" s="35">
        <v>14.4</v>
      </c>
      <c r="O272" s="211">
        <v>14.789065913127983</v>
      </c>
    </row>
    <row r="273" spans="14:15" ht="13.5">
      <c r="N273" s="35">
        <v>14.6</v>
      </c>
      <c r="O273" s="211">
        <v>12.047625581550088</v>
      </c>
    </row>
    <row r="274" spans="14:15" ht="13.5">
      <c r="N274" s="35">
        <v>15.6</v>
      </c>
      <c r="O274" s="211">
        <v>11.876895691987892</v>
      </c>
    </row>
    <row r="275" spans="14:15" ht="13.5">
      <c r="N275" s="35">
        <v>15.5</v>
      </c>
      <c r="O275" s="211">
        <v>13.178562763430147</v>
      </c>
    </row>
    <row r="276" spans="14:15" ht="13.5">
      <c r="N276" s="35">
        <v>14.7</v>
      </c>
      <c r="O276" s="211">
        <v>13.409473489092257</v>
      </c>
    </row>
    <row r="277" spans="14:15" ht="13.5">
      <c r="N277" s="35">
        <v>12.7</v>
      </c>
      <c r="O277" s="211">
        <v>16.062525804062286</v>
      </c>
    </row>
    <row r="278" spans="14:15" ht="13.5">
      <c r="N278" s="35">
        <v>8.6</v>
      </c>
      <c r="O278" s="211">
        <v>18.422304713447364</v>
      </c>
    </row>
    <row r="279" spans="14:15" ht="13.5">
      <c r="N279" s="35">
        <v>9.6999999999999993</v>
      </c>
      <c r="O279" s="211">
        <v>17.896184524065752</v>
      </c>
    </row>
    <row r="280" spans="14:15" ht="13.5">
      <c r="N280" s="35">
        <v>12.8</v>
      </c>
      <c r="O280" s="211">
        <v>14.908651576430286</v>
      </c>
    </row>
    <row r="281" spans="14:15" ht="13.5">
      <c r="N281" s="35">
        <v>13</v>
      </c>
      <c r="O281" s="211">
        <v>15.374378541422876</v>
      </c>
    </row>
    <row r="282" spans="14:15" ht="13.5">
      <c r="N282" s="35">
        <v>13.4</v>
      </c>
      <c r="O282" s="211">
        <v>19.313009189403392</v>
      </c>
    </row>
    <row r="283" spans="14:15" ht="13.5">
      <c r="N283" s="35">
        <v>15.8</v>
      </c>
      <c r="O283" s="211">
        <v>16.607457173133923</v>
      </c>
    </row>
    <row r="284" spans="14:15" ht="13.5">
      <c r="N284" s="35">
        <v>10.7</v>
      </c>
      <c r="O284" s="211">
        <v>18.596488593737014</v>
      </c>
    </row>
    <row r="285" spans="14:15" ht="13.5">
      <c r="N285" s="35">
        <v>10.9</v>
      </c>
      <c r="O285" s="211">
        <v>19.555652463294692</v>
      </c>
    </row>
    <row r="286" spans="14:15" ht="13.5">
      <c r="N286" s="35">
        <v>8.6999999999999993</v>
      </c>
      <c r="O286" s="211">
        <v>19.56083014533219</v>
      </c>
    </row>
    <row r="287" spans="14:15" ht="13.5">
      <c r="N287" s="35">
        <v>5.5</v>
      </c>
      <c r="O287" s="211">
        <v>19.3809209025085</v>
      </c>
    </row>
    <row r="288" spans="14:15" ht="13.5">
      <c r="N288" s="35">
        <v>4.5999999999999996</v>
      </c>
      <c r="O288" s="211">
        <v>21.341119679697997</v>
      </c>
    </row>
    <row r="289" spans="14:15" ht="13.5">
      <c r="N289" s="35">
        <v>6.7</v>
      </c>
      <c r="O289" s="211">
        <v>24.885069077529678</v>
      </c>
    </row>
    <row r="290" spans="14:15" ht="13.5">
      <c r="N290" s="35">
        <v>6.9</v>
      </c>
      <c r="O290" s="211">
        <v>27.106527685640394</v>
      </c>
    </row>
    <row r="291" spans="14:15" ht="13.5">
      <c r="N291" s="35">
        <v>4.2</v>
      </c>
      <c r="O291" s="211">
        <v>29.233129831784442</v>
      </c>
    </row>
    <row r="292" spans="14:15" ht="13.5">
      <c r="N292" s="35">
        <v>6.6</v>
      </c>
      <c r="O292" s="211">
        <v>27.871594899797955</v>
      </c>
    </row>
    <row r="293" spans="14:15" ht="13.5">
      <c r="N293" s="35">
        <v>9.6</v>
      </c>
      <c r="O293" s="211">
        <v>24.140351741670987</v>
      </c>
    </row>
    <row r="294" spans="14:15" ht="13.5">
      <c r="N294" s="35">
        <v>5.4</v>
      </c>
      <c r="O294" s="211">
        <v>22.213892233109476</v>
      </c>
    </row>
    <row r="295" spans="14:15" ht="13.5">
      <c r="N295" s="35">
        <v>5.8</v>
      </c>
      <c r="O295" s="211">
        <v>23.890767072193391</v>
      </c>
    </row>
    <row r="296" spans="14:15" ht="13.5">
      <c r="N296" s="35">
        <v>7.3</v>
      </c>
      <c r="O296" s="211">
        <v>25.592197543477795</v>
      </c>
    </row>
    <row r="297" spans="14:15" ht="13.5">
      <c r="N297" s="35">
        <v>10.199999999999999</v>
      </c>
      <c r="O297" s="211">
        <v>24.41717387623509</v>
      </c>
    </row>
    <row r="298" spans="14:15" ht="13.5">
      <c r="N298" s="35">
        <v>13.8</v>
      </c>
      <c r="O298" s="211">
        <v>20.853623816672634</v>
      </c>
    </row>
    <row r="299" spans="14:15" ht="13.5">
      <c r="N299" s="35">
        <v>10.6</v>
      </c>
      <c r="O299" s="211">
        <v>22.302038757479117</v>
      </c>
    </row>
    <row r="300" spans="14:15" ht="13.5">
      <c r="N300" s="35">
        <v>7.1</v>
      </c>
      <c r="O300" s="211">
        <v>24.113110550284588</v>
      </c>
    </row>
    <row r="301" spans="14:15" ht="13.5">
      <c r="N301" s="35">
        <v>4.0999999999999996</v>
      </c>
      <c r="O301" s="211">
        <v>24.071398349361356</v>
      </c>
    </row>
    <row r="302" spans="14:15" ht="13.5">
      <c r="N302" s="35">
        <v>3.5</v>
      </c>
      <c r="O302" s="211">
        <v>25.364892290865157</v>
      </c>
    </row>
    <row r="303" spans="14:15" ht="13.5">
      <c r="N303" s="35">
        <v>4.8</v>
      </c>
      <c r="O303" s="211">
        <v>28.902649489552164</v>
      </c>
    </row>
    <row r="304" spans="14:15" ht="13.5">
      <c r="N304" s="35">
        <v>5.9</v>
      </c>
      <c r="O304" s="211">
        <v>28.372873312568149</v>
      </c>
    </row>
    <row r="305" spans="13:15" ht="13.5">
      <c r="N305" s="35">
        <v>6.2</v>
      </c>
      <c r="O305" s="211">
        <v>27.052183260979525</v>
      </c>
    </row>
    <row r="306" spans="13:15" ht="13.5">
      <c r="N306" s="35">
        <v>6.2</v>
      </c>
      <c r="O306" s="211">
        <v>25.773449993031445</v>
      </c>
    </row>
    <row r="307" spans="13:15" ht="13.5">
      <c r="N307" s="35">
        <v>7</v>
      </c>
      <c r="O307" s="211">
        <v>25.45494795989379</v>
      </c>
    </row>
    <row r="308" spans="13:15" ht="13.5">
      <c r="N308" s="35">
        <v>8.1</v>
      </c>
      <c r="O308" s="211">
        <v>23.634738216594457</v>
      </c>
    </row>
    <row r="309" spans="13:15" ht="13.5">
      <c r="N309" s="35">
        <v>8.4</v>
      </c>
      <c r="O309" s="211">
        <v>22.863941268835269</v>
      </c>
    </row>
    <row r="310" spans="13:15" ht="13.5">
      <c r="N310" s="35">
        <v>7.7</v>
      </c>
      <c r="O310" s="211">
        <v>26.535048441839642</v>
      </c>
    </row>
    <row r="311" spans="13:15" ht="13.5">
      <c r="M311" s="215"/>
      <c r="N311" s="35">
        <v>6.2</v>
      </c>
      <c r="O311" s="211">
        <v>30.08010851859633</v>
      </c>
    </row>
    <row r="312" spans="13:15" ht="13.5">
      <c r="M312" s="215"/>
      <c r="N312" s="35">
        <v>6.6</v>
      </c>
      <c r="O312" s="211">
        <v>30.071753257974294</v>
      </c>
    </row>
    <row r="313" spans="13:15" ht="13.5">
      <c r="M313" s="215"/>
      <c r="N313" s="35">
        <v>7.1</v>
      </c>
      <c r="O313" s="211">
        <v>29.134542620065062</v>
      </c>
    </row>
    <row r="314" spans="13:15" ht="13.5">
      <c r="M314" s="215"/>
      <c r="N314" s="35">
        <v>5.0999999999999996</v>
      </c>
      <c r="O314" s="211">
        <v>30.247356289744484</v>
      </c>
    </row>
    <row r="315" spans="13:15" ht="13.5">
      <c r="M315" s="215"/>
      <c r="N315" s="35">
        <v>3.7</v>
      </c>
      <c r="O315" s="211">
        <v>25.681952288196012</v>
      </c>
    </row>
    <row r="316" spans="13:15" ht="13.5">
      <c r="M316" s="215"/>
      <c r="N316" s="35">
        <v>4.9000000000000004</v>
      </c>
      <c r="O316" s="211">
        <v>27.169497908483951</v>
      </c>
    </row>
    <row r="317" spans="13:15" ht="13.5">
      <c r="M317" s="215"/>
      <c r="N317" s="35">
        <v>5.5</v>
      </c>
      <c r="O317" s="211">
        <v>32.688404521756532</v>
      </c>
    </row>
    <row r="318" spans="13:15" ht="13.5">
      <c r="M318" s="215"/>
      <c r="N318" s="35">
        <v>4.0999999999999996</v>
      </c>
      <c r="O318" s="211">
        <v>31.703901688901048</v>
      </c>
    </row>
    <row r="319" spans="13:15" ht="13.5">
      <c r="M319" s="215"/>
      <c r="N319" s="35">
        <v>4.3</v>
      </c>
      <c r="O319" s="211">
        <v>33.745376687019586</v>
      </c>
    </row>
    <row r="320" spans="13:15" ht="13.5">
      <c r="M320" s="215"/>
      <c r="N320" s="35">
        <v>3.7</v>
      </c>
      <c r="O320" s="211">
        <v>34.496244590087649</v>
      </c>
    </row>
    <row r="321" spans="13:15" ht="13.5">
      <c r="M321" s="215"/>
      <c r="N321" s="35">
        <v>3</v>
      </c>
      <c r="O321" s="211">
        <v>33.639777117929448</v>
      </c>
    </row>
    <row r="322" spans="13:15" ht="13.5">
      <c r="M322" s="215"/>
      <c r="N322" s="35">
        <v>3.2</v>
      </c>
      <c r="O322" s="211">
        <v>30.437145601053388</v>
      </c>
    </row>
    <row r="323" spans="13:15" ht="13.5">
      <c r="M323" s="215"/>
      <c r="N323" s="35">
        <v>4.5999999999999996</v>
      </c>
      <c r="O323" s="211">
        <v>28.879676756304868</v>
      </c>
    </row>
    <row r="324" spans="13:15" ht="13.5">
      <c r="M324" s="215"/>
      <c r="N324" s="35">
        <v>3.9</v>
      </c>
      <c r="O324" s="211">
        <v>35.547626949356143</v>
      </c>
    </row>
    <row r="325" spans="13:15" ht="13.5">
      <c r="M325" s="215"/>
      <c r="N325" s="35">
        <v>4.9000000000000004</v>
      </c>
      <c r="O325" s="211">
        <v>33.626148537260569</v>
      </c>
    </row>
    <row r="326" spans="13:15" ht="13.5">
      <c r="M326" s="215"/>
      <c r="N326" s="35">
        <v>4</v>
      </c>
      <c r="O326" s="211">
        <v>32.531106651780448</v>
      </c>
    </row>
    <row r="327" spans="13:15" ht="13.5">
      <c r="M327" s="215"/>
      <c r="N327" s="35">
        <v>5.5</v>
      </c>
      <c r="O327" s="211">
        <v>30.829743643038256</v>
      </c>
    </row>
    <row r="328" spans="13:15" ht="13.5">
      <c r="M328" s="215"/>
      <c r="N328" s="35">
        <v>7.2</v>
      </c>
      <c r="O328" s="211">
        <v>28.808987248708252</v>
      </c>
    </row>
    <row r="329" spans="13:15" ht="13.5">
      <c r="M329" s="215"/>
      <c r="N329" s="35">
        <v>7.3</v>
      </c>
      <c r="O329" s="211">
        <v>25.345902229203908</v>
      </c>
    </row>
    <row r="330" spans="13:15" ht="13.5">
      <c r="M330" s="215"/>
      <c r="N330" s="35">
        <v>4</v>
      </c>
      <c r="O330" s="211">
        <v>27.998499058158806</v>
      </c>
    </row>
    <row r="331" spans="13:15" ht="13.5">
      <c r="M331" s="215"/>
      <c r="N331" s="35">
        <v>3.3</v>
      </c>
      <c r="O331" s="211">
        <v>35.107138150116178</v>
      </c>
    </row>
    <row r="332" spans="13:15" ht="13.5">
      <c r="M332" s="215"/>
      <c r="N332" s="35">
        <v>1.2</v>
      </c>
      <c r="O332" s="211">
        <v>36.701442290389814</v>
      </c>
    </row>
    <row r="333" spans="13:15" ht="13.5">
      <c r="M333" s="215"/>
      <c r="N333" s="35">
        <v>1.9</v>
      </c>
      <c r="O333" s="211">
        <v>37.057756079722679</v>
      </c>
    </row>
    <row r="334" spans="13:15" ht="13.5">
      <c r="M334" s="215"/>
      <c r="N334" s="35">
        <v>0.9</v>
      </c>
      <c r="O334" s="211">
        <v>37.88047638939927</v>
      </c>
    </row>
    <row r="335" spans="13:15" ht="13.5">
      <c r="M335" s="215"/>
      <c r="N335" s="35">
        <v>0.1</v>
      </c>
      <c r="O335" s="211">
        <v>37.313920711394601</v>
      </c>
    </row>
    <row r="336" spans="13:15" ht="13.5">
      <c r="M336" s="215"/>
      <c r="N336" s="35">
        <v>0.2</v>
      </c>
      <c r="O336" s="211">
        <v>35.017440972276688</v>
      </c>
    </row>
    <row r="337" spans="13:15" ht="13.5">
      <c r="M337" s="215"/>
      <c r="N337" s="35">
        <v>-0.4</v>
      </c>
      <c r="O337" s="211">
        <v>36.376652587645268</v>
      </c>
    </row>
    <row r="338" spans="13:15" ht="13.5">
      <c r="M338" s="215"/>
      <c r="N338" s="35">
        <v>-0.5</v>
      </c>
      <c r="O338" s="211">
        <v>40.785718955268948</v>
      </c>
    </row>
    <row r="339" spans="13:15" ht="13.5">
      <c r="M339" s="215"/>
      <c r="N339" s="35">
        <v>1.1000000000000001</v>
      </c>
      <c r="O339" s="211">
        <v>40.802522563334342</v>
      </c>
    </row>
    <row r="340" spans="13:15" ht="13.5">
      <c r="M340" s="215"/>
      <c r="N340" s="35">
        <v>4.5999999999999996</v>
      </c>
      <c r="O340" s="211">
        <v>37.903311475597761</v>
      </c>
    </row>
    <row r="341" spans="13:15" ht="13.5">
      <c r="M341" s="215"/>
      <c r="N341" s="35">
        <v>2.4</v>
      </c>
      <c r="O341" s="211">
        <v>37.943593038620079</v>
      </c>
    </row>
    <row r="342" spans="13:15" ht="13.5">
      <c r="M342" s="215"/>
      <c r="N342" s="35">
        <v>-1.7</v>
      </c>
      <c r="O342" s="211">
        <v>39.214307145973642</v>
      </c>
    </row>
    <row r="343" spans="13:15" ht="13.5">
      <c r="M343" s="215"/>
      <c r="N343" s="35">
        <v>-0.5</v>
      </c>
      <c r="O343" s="211">
        <v>36.861141493592783</v>
      </c>
    </row>
    <row r="344" spans="13:15" ht="13.5">
      <c r="M344" s="215"/>
      <c r="N344" s="35">
        <v>0.4</v>
      </c>
      <c r="O344" s="211">
        <v>36.536922696446425</v>
      </c>
    </row>
    <row r="345" spans="13:15" ht="13.5">
      <c r="M345" s="215"/>
      <c r="N345" s="35">
        <v>-0.7</v>
      </c>
      <c r="O345" s="211">
        <v>41.784307198873954</v>
      </c>
    </row>
    <row r="346" spans="13:15" ht="13.5">
      <c r="M346" s="215"/>
      <c r="N346" s="35">
        <v>-1.1000000000000001</v>
      </c>
      <c r="O346" s="211">
        <v>42.320664380727784</v>
      </c>
    </row>
    <row r="347" spans="13:15" ht="13.5">
      <c r="M347" s="215"/>
      <c r="N347" s="35">
        <v>-1.5</v>
      </c>
      <c r="O347" s="211">
        <v>42.775799426258594</v>
      </c>
    </row>
    <row r="348" spans="13:15" ht="13.5">
      <c r="M348" s="215"/>
      <c r="N348" s="35">
        <v>-0.9</v>
      </c>
      <c r="O348" s="211">
        <v>42.541841399193892</v>
      </c>
    </row>
    <row r="349" spans="13:15" ht="13.5">
      <c r="M349" s="215"/>
      <c r="N349" s="35">
        <v>-1.1000000000000001</v>
      </c>
      <c r="O349" s="211">
        <v>40.916403320672387</v>
      </c>
    </row>
    <row r="350" spans="13:15" ht="13.5">
      <c r="M350" s="215"/>
      <c r="N350" s="35">
        <v>-0.9</v>
      </c>
      <c r="O350" s="211">
        <v>37.938682493042059</v>
      </c>
    </row>
    <row r="351" spans="13:15" ht="13.5">
      <c r="M351" s="215"/>
      <c r="N351" s="35">
        <v>-1.1000000000000001</v>
      </c>
      <c r="O351" s="211">
        <v>36.66216086064815</v>
      </c>
    </row>
    <row r="352" spans="13:15" ht="13.5">
      <c r="M352" s="215"/>
      <c r="N352" s="35">
        <v>1.9</v>
      </c>
      <c r="O352" s="211">
        <v>40.454689461408613</v>
      </c>
    </row>
    <row r="353" spans="13:15" ht="13.5">
      <c r="M353" s="215"/>
      <c r="N353" s="35">
        <v>2.7</v>
      </c>
      <c r="O353" s="211">
        <v>39.389708688171176</v>
      </c>
    </row>
    <row r="354" spans="13:15" ht="13.5">
      <c r="M354" s="215"/>
      <c r="N354" s="35">
        <v>3.6</v>
      </c>
      <c r="O354" s="211">
        <v>37.736195175306925</v>
      </c>
    </row>
    <row r="355" spans="13:15" ht="13.5">
      <c r="M355" s="215"/>
      <c r="N355" s="35">
        <v>4.8</v>
      </c>
      <c r="O355" s="211">
        <v>36.828621439643605</v>
      </c>
    </row>
    <row r="356" spans="13:15" ht="13.5">
      <c r="M356" s="215"/>
      <c r="N356" s="35">
        <v>2.7</v>
      </c>
      <c r="O356" s="211">
        <v>36.698309470315088</v>
      </c>
    </row>
    <row r="357" spans="13:15" ht="13.5">
      <c r="M357" s="215"/>
      <c r="N357" s="35">
        <v>2.4</v>
      </c>
      <c r="O357" s="211">
        <v>31.47910745403555</v>
      </c>
    </row>
    <row r="358" spans="13:15" ht="13.5">
      <c r="M358" s="215"/>
      <c r="N358" s="35">
        <v>3.6</v>
      </c>
      <c r="O358" s="211">
        <v>32.45426781877002</v>
      </c>
    </row>
    <row r="359" spans="13:15" ht="13.5">
      <c r="M359" s="215"/>
      <c r="N359" s="35">
        <v>-0.5</v>
      </c>
      <c r="O359" s="211">
        <v>40.434981494739439</v>
      </c>
    </row>
    <row r="360" spans="13:15" ht="13.5">
      <c r="M360" s="215"/>
      <c r="N360" s="35">
        <v>-2.5</v>
      </c>
      <c r="O360" s="211">
        <v>41.944236813028986</v>
      </c>
    </row>
    <row r="361" spans="13:15" ht="13.5">
      <c r="M361" s="215"/>
      <c r="N361" s="35">
        <v>-5.2</v>
      </c>
      <c r="O361" s="211">
        <v>42.464641631114326</v>
      </c>
    </row>
    <row r="362" spans="13:15" ht="13.5">
      <c r="M362" s="215"/>
      <c r="N362" s="35">
        <v>-2.9</v>
      </c>
      <c r="O362" s="211">
        <v>38.399372948958231</v>
      </c>
    </row>
    <row r="363" spans="13:15" ht="13.5">
      <c r="M363" s="215"/>
      <c r="N363" s="35">
        <v>4.8</v>
      </c>
      <c r="O363" s="211">
        <v>30.912406359895272</v>
      </c>
    </row>
    <row r="364" spans="13:15" ht="13.5">
      <c r="M364" s="215"/>
      <c r="N364" s="35">
        <v>-3.7</v>
      </c>
      <c r="O364" s="211">
        <v>34.90202104833282</v>
      </c>
    </row>
    <row r="365" spans="13:15" ht="13.5">
      <c r="M365" s="215"/>
      <c r="N365" s="35">
        <v>-6.5</v>
      </c>
      <c r="O365" s="211">
        <v>38.826811025152757</v>
      </c>
    </row>
    <row r="366" spans="13:15" ht="13.5">
      <c r="M366" s="215"/>
      <c r="N366" s="35">
        <v>-2.7</v>
      </c>
      <c r="O366" s="211">
        <v>38.944099059386808</v>
      </c>
    </row>
    <row r="367" spans="13:15" ht="13.5">
      <c r="M367" s="215"/>
      <c r="N367" s="35">
        <v>-0.5</v>
      </c>
      <c r="O367" s="211">
        <v>36.877228755714292</v>
      </c>
    </row>
    <row r="368" spans="13:15" ht="13.5">
      <c r="M368" s="215"/>
      <c r="N368" s="35">
        <v>2.2999999999999998</v>
      </c>
      <c r="O368" s="211">
        <v>34.11307919212441</v>
      </c>
    </row>
    <row r="369" spans="13:15" ht="13.5">
      <c r="M369" s="215"/>
      <c r="N369" s="35">
        <v>6.7</v>
      </c>
      <c r="O369" s="211">
        <v>30.213561228143693</v>
      </c>
    </row>
    <row r="370" spans="13:15" ht="13.5">
      <c r="M370" s="215"/>
      <c r="N370" s="35">
        <v>9.1999999999999993</v>
      </c>
      <c r="O370" s="211">
        <v>25.417897426028887</v>
      </c>
    </row>
    <row r="371" spans="13:15" ht="13.5">
      <c r="M371" s="215"/>
      <c r="N371" s="35"/>
      <c r="O371" s="211"/>
    </row>
  </sheetData>
  <mergeCells count="9">
    <mergeCell ref="A1:L1"/>
    <mergeCell ref="H3:I5"/>
    <mergeCell ref="B3:D3"/>
    <mergeCell ref="E3:G3"/>
    <mergeCell ref="J3:L3"/>
    <mergeCell ref="B4:C4"/>
    <mergeCell ref="E4:F4"/>
    <mergeCell ref="J4:K4"/>
    <mergeCell ref="A3:A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4"/>
  <dimension ref="A1:X55"/>
  <sheetViews>
    <sheetView showGridLines="0" zoomScaleNormal="100" zoomScaleSheetLayoutView="100" workbookViewId="0">
      <selection activeCell="D1" sqref="D1"/>
    </sheetView>
  </sheetViews>
  <sheetFormatPr defaultRowHeight="11.25"/>
  <cols>
    <col min="1" max="1" width="8.140625" style="218" customWidth="1"/>
    <col min="2" max="12" width="7.7109375" style="218" customWidth="1"/>
    <col min="13" max="15" width="9.7109375" style="218" customWidth="1"/>
    <col min="16" max="16" width="13.5703125" style="218" customWidth="1"/>
    <col min="17" max="17" width="1.7109375" style="218" customWidth="1"/>
    <col min="18" max="254" width="9.140625" style="218"/>
    <col min="255" max="255" width="3" style="218" customWidth="1"/>
    <col min="256" max="256" width="4.5703125" style="218" customWidth="1"/>
    <col min="257" max="266" width="11.7109375" style="218" customWidth="1"/>
    <col min="267" max="510" width="9.140625" style="218"/>
    <col min="511" max="511" width="3" style="218" customWidth="1"/>
    <col min="512" max="512" width="4.5703125" style="218" customWidth="1"/>
    <col min="513" max="522" width="11.7109375" style="218" customWidth="1"/>
    <col min="523" max="766" width="9.140625" style="218"/>
    <col min="767" max="767" width="3" style="218" customWidth="1"/>
    <col min="768" max="768" width="4.5703125" style="218" customWidth="1"/>
    <col min="769" max="778" width="11.7109375" style="218" customWidth="1"/>
    <col min="779" max="1022" width="9.140625" style="218"/>
    <col min="1023" max="1023" width="3" style="218" customWidth="1"/>
    <col min="1024" max="1024" width="4.5703125" style="218" customWidth="1"/>
    <col min="1025" max="1034" width="11.7109375" style="218" customWidth="1"/>
    <col min="1035" max="1278" width="9.140625" style="218"/>
    <col min="1279" max="1279" width="3" style="218" customWidth="1"/>
    <col min="1280" max="1280" width="4.5703125" style="218" customWidth="1"/>
    <col min="1281" max="1290" width="11.7109375" style="218" customWidth="1"/>
    <col min="1291" max="1534" width="9.140625" style="218"/>
    <col min="1535" max="1535" width="3" style="218" customWidth="1"/>
    <col min="1536" max="1536" width="4.5703125" style="218" customWidth="1"/>
    <col min="1537" max="1546" width="11.7109375" style="218" customWidth="1"/>
    <col min="1547" max="1790" width="9.140625" style="218"/>
    <col min="1791" max="1791" width="3" style="218" customWidth="1"/>
    <col min="1792" max="1792" width="4.5703125" style="218" customWidth="1"/>
    <col min="1793" max="1802" width="11.7109375" style="218" customWidth="1"/>
    <col min="1803" max="2046" width="9.140625" style="218"/>
    <col min="2047" max="2047" width="3" style="218" customWidth="1"/>
    <col min="2048" max="2048" width="4.5703125" style="218" customWidth="1"/>
    <col min="2049" max="2058" width="11.7109375" style="218" customWidth="1"/>
    <col min="2059" max="2302" width="9.140625" style="218"/>
    <col min="2303" max="2303" width="3" style="218" customWidth="1"/>
    <col min="2304" max="2304" width="4.5703125" style="218" customWidth="1"/>
    <col min="2305" max="2314" width="11.7109375" style="218" customWidth="1"/>
    <col min="2315" max="2558" width="9.140625" style="218"/>
    <col min="2559" max="2559" width="3" style="218" customWidth="1"/>
    <col min="2560" max="2560" width="4.5703125" style="218" customWidth="1"/>
    <col min="2561" max="2570" width="11.7109375" style="218" customWidth="1"/>
    <col min="2571" max="2814" width="9.140625" style="218"/>
    <col min="2815" max="2815" width="3" style="218" customWidth="1"/>
    <col min="2816" max="2816" width="4.5703125" style="218" customWidth="1"/>
    <col min="2817" max="2826" width="11.7109375" style="218" customWidth="1"/>
    <col min="2827" max="3070" width="9.140625" style="218"/>
    <col min="3071" max="3071" width="3" style="218" customWidth="1"/>
    <col min="3072" max="3072" width="4.5703125" style="218" customWidth="1"/>
    <col min="3073" max="3082" width="11.7109375" style="218" customWidth="1"/>
    <col min="3083" max="3326" width="9.140625" style="218"/>
    <col min="3327" max="3327" width="3" style="218" customWidth="1"/>
    <col min="3328" max="3328" width="4.5703125" style="218" customWidth="1"/>
    <col min="3329" max="3338" width="11.7109375" style="218" customWidth="1"/>
    <col min="3339" max="3582" width="9.140625" style="218"/>
    <col min="3583" max="3583" width="3" style="218" customWidth="1"/>
    <col min="3584" max="3584" width="4.5703125" style="218" customWidth="1"/>
    <col min="3585" max="3594" width="11.7109375" style="218" customWidth="1"/>
    <col min="3595" max="3838" width="9.140625" style="218"/>
    <col min="3839" max="3839" width="3" style="218" customWidth="1"/>
    <col min="3840" max="3840" width="4.5703125" style="218" customWidth="1"/>
    <col min="3841" max="3850" width="11.7109375" style="218" customWidth="1"/>
    <col min="3851" max="4094" width="9.140625" style="218"/>
    <col min="4095" max="4095" width="3" style="218" customWidth="1"/>
    <col min="4096" max="4096" width="4.5703125" style="218" customWidth="1"/>
    <col min="4097" max="4106" width="11.7109375" style="218" customWidth="1"/>
    <col min="4107" max="4350" width="9.140625" style="218"/>
    <col min="4351" max="4351" width="3" style="218" customWidth="1"/>
    <col min="4352" max="4352" width="4.5703125" style="218" customWidth="1"/>
    <col min="4353" max="4362" width="11.7109375" style="218" customWidth="1"/>
    <col min="4363" max="4606" width="9.140625" style="218"/>
    <col min="4607" max="4607" width="3" style="218" customWidth="1"/>
    <col min="4608" max="4608" width="4.5703125" style="218" customWidth="1"/>
    <col min="4609" max="4618" width="11.7109375" style="218" customWidth="1"/>
    <col min="4619" max="4862" width="9.140625" style="218"/>
    <col min="4863" max="4863" width="3" style="218" customWidth="1"/>
    <col min="4864" max="4864" width="4.5703125" style="218" customWidth="1"/>
    <col min="4865" max="4874" width="11.7109375" style="218" customWidth="1"/>
    <col min="4875" max="5118" width="9.140625" style="218"/>
    <col min="5119" max="5119" width="3" style="218" customWidth="1"/>
    <col min="5120" max="5120" width="4.5703125" style="218" customWidth="1"/>
    <col min="5121" max="5130" width="11.7109375" style="218" customWidth="1"/>
    <col min="5131" max="5374" width="9.140625" style="218"/>
    <col min="5375" max="5375" width="3" style="218" customWidth="1"/>
    <col min="5376" max="5376" width="4.5703125" style="218" customWidth="1"/>
    <col min="5377" max="5386" width="11.7109375" style="218" customWidth="1"/>
    <col min="5387" max="5630" width="9.140625" style="218"/>
    <col min="5631" max="5631" width="3" style="218" customWidth="1"/>
    <col min="5632" max="5632" width="4.5703125" style="218" customWidth="1"/>
    <col min="5633" max="5642" width="11.7109375" style="218" customWidth="1"/>
    <col min="5643" max="5886" width="9.140625" style="218"/>
    <col min="5887" max="5887" width="3" style="218" customWidth="1"/>
    <col min="5888" max="5888" width="4.5703125" style="218" customWidth="1"/>
    <col min="5889" max="5898" width="11.7109375" style="218" customWidth="1"/>
    <col min="5899" max="6142" width="9.140625" style="218"/>
    <col min="6143" max="6143" width="3" style="218" customWidth="1"/>
    <col min="6144" max="6144" width="4.5703125" style="218" customWidth="1"/>
    <col min="6145" max="6154" width="11.7109375" style="218" customWidth="1"/>
    <col min="6155" max="6398" width="9.140625" style="218"/>
    <col min="6399" max="6399" width="3" style="218" customWidth="1"/>
    <col min="6400" max="6400" width="4.5703125" style="218" customWidth="1"/>
    <col min="6401" max="6410" width="11.7109375" style="218" customWidth="1"/>
    <col min="6411" max="6654" width="9.140625" style="218"/>
    <col min="6655" max="6655" width="3" style="218" customWidth="1"/>
    <col min="6656" max="6656" width="4.5703125" style="218" customWidth="1"/>
    <col min="6657" max="6666" width="11.7109375" style="218" customWidth="1"/>
    <col min="6667" max="6910" width="9.140625" style="218"/>
    <col min="6911" max="6911" width="3" style="218" customWidth="1"/>
    <col min="6912" max="6912" width="4.5703125" style="218" customWidth="1"/>
    <col min="6913" max="6922" width="11.7109375" style="218" customWidth="1"/>
    <col min="6923" max="7166" width="9.140625" style="218"/>
    <col min="7167" max="7167" width="3" style="218" customWidth="1"/>
    <col min="7168" max="7168" width="4.5703125" style="218" customWidth="1"/>
    <col min="7169" max="7178" width="11.7109375" style="218" customWidth="1"/>
    <col min="7179" max="7422" width="9.140625" style="218"/>
    <col min="7423" max="7423" width="3" style="218" customWidth="1"/>
    <col min="7424" max="7424" width="4.5703125" style="218" customWidth="1"/>
    <col min="7425" max="7434" width="11.7109375" style="218" customWidth="1"/>
    <col min="7435" max="7678" width="9.140625" style="218"/>
    <col min="7679" max="7679" width="3" style="218" customWidth="1"/>
    <col min="7680" max="7680" width="4.5703125" style="218" customWidth="1"/>
    <col min="7681" max="7690" width="11.7109375" style="218" customWidth="1"/>
    <col min="7691" max="7934" width="9.140625" style="218"/>
    <col min="7935" max="7935" width="3" style="218" customWidth="1"/>
    <col min="7936" max="7936" width="4.5703125" style="218" customWidth="1"/>
    <col min="7937" max="7946" width="11.7109375" style="218" customWidth="1"/>
    <col min="7947" max="8190" width="9.140625" style="218"/>
    <col min="8191" max="8191" width="3" style="218" customWidth="1"/>
    <col min="8192" max="8192" width="4.5703125" style="218" customWidth="1"/>
    <col min="8193" max="8202" width="11.7109375" style="218" customWidth="1"/>
    <col min="8203" max="8446" width="9.140625" style="218"/>
    <col min="8447" max="8447" width="3" style="218" customWidth="1"/>
    <col min="8448" max="8448" width="4.5703125" style="218" customWidth="1"/>
    <col min="8449" max="8458" width="11.7109375" style="218" customWidth="1"/>
    <col min="8459" max="8702" width="9.140625" style="218"/>
    <col min="8703" max="8703" width="3" style="218" customWidth="1"/>
    <col min="8704" max="8704" width="4.5703125" style="218" customWidth="1"/>
    <col min="8705" max="8714" width="11.7109375" style="218" customWidth="1"/>
    <col min="8715" max="8958" width="9.140625" style="218"/>
    <col min="8959" max="8959" width="3" style="218" customWidth="1"/>
    <col min="8960" max="8960" width="4.5703125" style="218" customWidth="1"/>
    <col min="8961" max="8970" width="11.7109375" style="218" customWidth="1"/>
    <col min="8971" max="9214" width="9.140625" style="218"/>
    <col min="9215" max="9215" width="3" style="218" customWidth="1"/>
    <col min="9216" max="9216" width="4.5703125" style="218" customWidth="1"/>
    <col min="9217" max="9226" width="11.7109375" style="218" customWidth="1"/>
    <col min="9227" max="9470" width="9.140625" style="218"/>
    <col min="9471" max="9471" width="3" style="218" customWidth="1"/>
    <col min="9472" max="9472" width="4.5703125" style="218" customWidth="1"/>
    <col min="9473" max="9482" width="11.7109375" style="218" customWidth="1"/>
    <col min="9483" max="9726" width="9.140625" style="218"/>
    <col min="9727" max="9727" width="3" style="218" customWidth="1"/>
    <col min="9728" max="9728" width="4.5703125" style="218" customWidth="1"/>
    <col min="9729" max="9738" width="11.7109375" style="218" customWidth="1"/>
    <col min="9739" max="9982" width="9.140625" style="218"/>
    <col min="9983" max="9983" width="3" style="218" customWidth="1"/>
    <col min="9984" max="9984" width="4.5703125" style="218" customWidth="1"/>
    <col min="9985" max="9994" width="11.7109375" style="218" customWidth="1"/>
    <col min="9995" max="10238" width="9.140625" style="218"/>
    <col min="10239" max="10239" width="3" style="218" customWidth="1"/>
    <col min="10240" max="10240" width="4.5703125" style="218" customWidth="1"/>
    <col min="10241" max="10250" width="11.7109375" style="218" customWidth="1"/>
    <col min="10251" max="10494" width="9.140625" style="218"/>
    <col min="10495" max="10495" width="3" style="218" customWidth="1"/>
    <col min="10496" max="10496" width="4.5703125" style="218" customWidth="1"/>
    <col min="10497" max="10506" width="11.7109375" style="218" customWidth="1"/>
    <col min="10507" max="10750" width="9.140625" style="218"/>
    <col min="10751" max="10751" width="3" style="218" customWidth="1"/>
    <col min="10752" max="10752" width="4.5703125" style="218" customWidth="1"/>
    <col min="10753" max="10762" width="11.7109375" style="218" customWidth="1"/>
    <col min="10763" max="11006" width="9.140625" style="218"/>
    <col min="11007" max="11007" width="3" style="218" customWidth="1"/>
    <col min="11008" max="11008" width="4.5703125" style="218" customWidth="1"/>
    <col min="11009" max="11018" width="11.7109375" style="218" customWidth="1"/>
    <col min="11019" max="11262" width="9.140625" style="218"/>
    <col min="11263" max="11263" width="3" style="218" customWidth="1"/>
    <col min="11264" max="11264" width="4.5703125" style="218" customWidth="1"/>
    <col min="11265" max="11274" width="11.7109375" style="218" customWidth="1"/>
    <col min="11275" max="11518" width="9.140625" style="218"/>
    <col min="11519" max="11519" width="3" style="218" customWidth="1"/>
    <col min="11520" max="11520" width="4.5703125" style="218" customWidth="1"/>
    <col min="11521" max="11530" width="11.7109375" style="218" customWidth="1"/>
    <col min="11531" max="11774" width="9.140625" style="218"/>
    <col min="11775" max="11775" width="3" style="218" customWidth="1"/>
    <col min="11776" max="11776" width="4.5703125" style="218" customWidth="1"/>
    <col min="11777" max="11786" width="11.7109375" style="218" customWidth="1"/>
    <col min="11787" max="12030" width="9.140625" style="218"/>
    <col min="12031" max="12031" width="3" style="218" customWidth="1"/>
    <col min="12032" max="12032" width="4.5703125" style="218" customWidth="1"/>
    <col min="12033" max="12042" width="11.7109375" style="218" customWidth="1"/>
    <col min="12043" max="12286" width="9.140625" style="218"/>
    <col min="12287" max="12287" width="3" style="218" customWidth="1"/>
    <col min="12288" max="12288" width="4.5703125" style="218" customWidth="1"/>
    <col min="12289" max="12298" width="11.7109375" style="218" customWidth="1"/>
    <col min="12299" max="12542" width="9.140625" style="218"/>
    <col min="12543" max="12543" width="3" style="218" customWidth="1"/>
    <col min="12544" max="12544" width="4.5703125" style="218" customWidth="1"/>
    <col min="12545" max="12554" width="11.7109375" style="218" customWidth="1"/>
    <col min="12555" max="12798" width="9.140625" style="218"/>
    <col min="12799" max="12799" width="3" style="218" customWidth="1"/>
    <col min="12800" max="12800" width="4.5703125" style="218" customWidth="1"/>
    <col min="12801" max="12810" width="11.7109375" style="218" customWidth="1"/>
    <col min="12811" max="13054" width="9.140625" style="218"/>
    <col min="13055" max="13055" width="3" style="218" customWidth="1"/>
    <col min="13056" max="13056" width="4.5703125" style="218" customWidth="1"/>
    <col min="13057" max="13066" width="11.7109375" style="218" customWidth="1"/>
    <col min="13067" max="13310" width="9.140625" style="218"/>
    <col min="13311" max="13311" width="3" style="218" customWidth="1"/>
    <col min="13312" max="13312" width="4.5703125" style="218" customWidth="1"/>
    <col min="13313" max="13322" width="11.7109375" style="218" customWidth="1"/>
    <col min="13323" max="13566" width="9.140625" style="218"/>
    <col min="13567" max="13567" width="3" style="218" customWidth="1"/>
    <col min="13568" max="13568" width="4.5703125" style="218" customWidth="1"/>
    <col min="13569" max="13578" width="11.7109375" style="218" customWidth="1"/>
    <col min="13579" max="13822" width="9.140625" style="218"/>
    <col min="13823" max="13823" width="3" style="218" customWidth="1"/>
    <col min="13824" max="13824" width="4.5703125" style="218" customWidth="1"/>
    <col min="13825" max="13834" width="11.7109375" style="218" customWidth="1"/>
    <col min="13835" max="14078" width="9.140625" style="218"/>
    <col min="14079" max="14079" width="3" style="218" customWidth="1"/>
    <col min="14080" max="14080" width="4.5703125" style="218" customWidth="1"/>
    <col min="14081" max="14090" width="11.7109375" style="218" customWidth="1"/>
    <col min="14091" max="14334" width="9.140625" style="218"/>
    <col min="14335" max="14335" width="3" style="218" customWidth="1"/>
    <col min="14336" max="14336" width="4.5703125" style="218" customWidth="1"/>
    <col min="14337" max="14346" width="11.7109375" style="218" customWidth="1"/>
    <col min="14347" max="14590" width="9.140625" style="218"/>
    <col min="14591" max="14591" width="3" style="218" customWidth="1"/>
    <col min="14592" max="14592" width="4.5703125" style="218" customWidth="1"/>
    <col min="14593" max="14602" width="11.7109375" style="218" customWidth="1"/>
    <col min="14603" max="14846" width="9.140625" style="218"/>
    <col min="14847" max="14847" width="3" style="218" customWidth="1"/>
    <col min="14848" max="14848" width="4.5703125" style="218" customWidth="1"/>
    <col min="14849" max="14858" width="11.7109375" style="218" customWidth="1"/>
    <col min="14859" max="15102" width="9.140625" style="218"/>
    <col min="15103" max="15103" width="3" style="218" customWidth="1"/>
    <col min="15104" max="15104" width="4.5703125" style="218" customWidth="1"/>
    <col min="15105" max="15114" width="11.7109375" style="218" customWidth="1"/>
    <col min="15115" max="15358" width="9.140625" style="218"/>
    <col min="15359" max="15359" width="3" style="218" customWidth="1"/>
    <col min="15360" max="15360" width="4.5703125" style="218" customWidth="1"/>
    <col min="15361" max="15370" width="11.7109375" style="218" customWidth="1"/>
    <col min="15371" max="15614" width="9.140625" style="218"/>
    <col min="15615" max="15615" width="3" style="218" customWidth="1"/>
    <col min="15616" max="15616" width="4.5703125" style="218" customWidth="1"/>
    <col min="15617" max="15626" width="11.7109375" style="218" customWidth="1"/>
    <col min="15627" max="15870" width="9.140625" style="218"/>
    <col min="15871" max="15871" width="3" style="218" customWidth="1"/>
    <col min="15872" max="15872" width="4.5703125" style="218" customWidth="1"/>
    <col min="15873" max="15882" width="11.7109375" style="218" customWidth="1"/>
    <col min="15883" max="16126" width="9.140625" style="218"/>
    <col min="16127" max="16127" width="3" style="218" customWidth="1"/>
    <col min="16128" max="16128" width="4.5703125" style="218" customWidth="1"/>
    <col min="16129" max="16138" width="11.7109375" style="218" customWidth="1"/>
    <col min="16139" max="16383" width="9.140625" style="218"/>
    <col min="16384" max="16384" width="9.140625" style="218" customWidth="1"/>
  </cols>
  <sheetData>
    <row r="1" spans="1:24" ht="20.25">
      <c r="A1" s="627" t="s">
        <v>423</v>
      </c>
      <c r="B1" s="227"/>
      <c r="C1" s="227"/>
      <c r="D1" s="227"/>
      <c r="E1" s="227"/>
      <c r="F1" s="227"/>
      <c r="G1" s="227"/>
      <c r="H1" s="227"/>
      <c r="I1" s="227"/>
      <c r="J1" s="228"/>
      <c r="K1" s="229"/>
      <c r="L1" s="230"/>
    </row>
    <row r="2" spans="1:24" ht="5.0999999999999996" customHeight="1">
      <c r="A2" s="231"/>
      <c r="B2" s="231"/>
      <c r="C2" s="231"/>
      <c r="D2" s="231"/>
      <c r="E2" s="231"/>
      <c r="F2" s="231"/>
      <c r="G2" s="231"/>
      <c r="H2" s="231"/>
      <c r="I2" s="231"/>
      <c r="J2" s="232"/>
      <c r="L2" s="233"/>
    </row>
    <row r="3" spans="1:24" ht="18">
      <c r="A3" s="633" t="s">
        <v>424</v>
      </c>
      <c r="B3" s="633"/>
      <c r="C3" s="633"/>
      <c r="D3" s="633"/>
      <c r="E3" s="633"/>
      <c r="F3" s="633"/>
      <c r="G3" s="633"/>
      <c r="H3" s="633"/>
      <c r="I3" s="633"/>
      <c r="J3" s="633"/>
      <c r="K3" s="8"/>
      <c r="L3" s="234"/>
      <c r="M3" s="235"/>
      <c r="N3" s="235"/>
      <c r="P3" s="236"/>
      <c r="Q3" s="236"/>
    </row>
    <row r="4" spans="1:24" ht="5.0999999999999996" customHeight="1">
      <c r="A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</row>
    <row r="5" spans="1:24" ht="15" customHeight="1">
      <c r="A5" s="567"/>
      <c r="B5" s="1649" t="s">
        <v>248</v>
      </c>
      <c r="C5" s="1649"/>
      <c r="D5" s="1649"/>
      <c r="E5" s="1649"/>
      <c r="F5" s="1649"/>
      <c r="G5" s="1649"/>
      <c r="H5" s="1649"/>
      <c r="I5" s="1649"/>
      <c r="J5" s="1649"/>
      <c r="K5" s="1649"/>
      <c r="L5" s="1649"/>
      <c r="M5" s="226"/>
      <c r="N5" s="226"/>
      <c r="O5" s="226"/>
      <c r="P5" s="226"/>
      <c r="Q5" s="226"/>
    </row>
    <row r="6" spans="1:24" ht="15" customHeight="1">
      <c r="A6" s="1654" t="s">
        <v>249</v>
      </c>
      <c r="B6" s="1650" t="s">
        <v>507</v>
      </c>
      <c r="C6" s="1651"/>
      <c r="D6" s="1651"/>
      <c r="E6" s="1651"/>
      <c r="F6" s="1652"/>
      <c r="G6" s="1651" t="s">
        <v>508</v>
      </c>
      <c r="H6" s="1651"/>
      <c r="I6" s="1651"/>
      <c r="J6" s="1651"/>
      <c r="K6" s="1651"/>
      <c r="L6" s="1482" t="s">
        <v>227</v>
      </c>
      <c r="M6" s="9"/>
      <c r="N6" s="9"/>
      <c r="O6" s="9"/>
      <c r="P6" s="9"/>
    </row>
    <row r="7" spans="1:24" ht="63.75" customHeight="1">
      <c r="A7" s="1655"/>
      <c r="B7" s="1202" t="s">
        <v>250</v>
      </c>
      <c r="C7" s="547" t="s">
        <v>251</v>
      </c>
      <c r="D7" s="547" t="s">
        <v>307</v>
      </c>
      <c r="E7" s="547" t="s">
        <v>308</v>
      </c>
      <c r="F7" s="1203" t="s">
        <v>253</v>
      </c>
      <c r="G7" s="547" t="s">
        <v>250</v>
      </c>
      <c r="H7" s="547" t="s">
        <v>251</v>
      </c>
      <c r="I7" s="547" t="s">
        <v>307</v>
      </c>
      <c r="J7" s="547" t="s">
        <v>510</v>
      </c>
      <c r="K7" s="547" t="s">
        <v>253</v>
      </c>
      <c r="L7" s="1210" t="s">
        <v>254</v>
      </c>
      <c r="S7" s="1648"/>
      <c r="T7" s="1648"/>
      <c r="U7" s="1648"/>
      <c r="V7" s="1648"/>
    </row>
    <row r="8" spans="1:24" ht="12.95" customHeight="1">
      <c r="A8" s="1087">
        <v>0.29166666666666669</v>
      </c>
      <c r="B8" s="1120">
        <v>305.81774116930558</v>
      </c>
      <c r="C8" s="729">
        <v>1887.2141700021191</v>
      </c>
      <c r="D8" s="730">
        <v>100.84388915746945</v>
      </c>
      <c r="E8" s="730">
        <v>161.76961309523796</v>
      </c>
      <c r="F8" s="1124">
        <f>SUM(B8:E8)</f>
        <v>2455.6454134241321</v>
      </c>
      <c r="G8" s="729">
        <v>3263.7712240833334</v>
      </c>
      <c r="H8" s="729">
        <v>20165.631467833329</v>
      </c>
      <c r="I8" s="730">
        <v>1078.3164447083334</v>
      </c>
      <c r="J8" s="730">
        <v>1727.3388748809537</v>
      </c>
      <c r="K8" s="730">
        <f>SUM(G8:J8)</f>
        <v>26235.058011505949</v>
      </c>
      <c r="L8" s="1211">
        <v>-9.6999999999999993</v>
      </c>
      <c r="M8" s="225"/>
      <c r="N8" s="224"/>
      <c r="O8" s="224"/>
      <c r="P8" s="222"/>
      <c r="Q8" s="222"/>
      <c r="R8" s="222"/>
      <c r="S8" s="222"/>
      <c r="T8" s="222"/>
      <c r="U8" s="222"/>
      <c r="V8" s="222"/>
      <c r="W8" s="222"/>
      <c r="X8" s="222"/>
    </row>
    <row r="9" spans="1:24" ht="12.95" customHeight="1">
      <c r="A9" s="1088">
        <v>0.33333333333333298</v>
      </c>
      <c r="B9" s="1121">
        <v>315.57074116930556</v>
      </c>
      <c r="C9" s="1060">
        <v>1961.5321700021193</v>
      </c>
      <c r="D9" s="1061">
        <v>106.47888915746945</v>
      </c>
      <c r="E9" s="1061">
        <v>159.86861309523795</v>
      </c>
      <c r="F9" s="1125">
        <f t="shared" ref="F9:F31" si="0">SUM(B9:E9)</f>
        <v>2543.450413424132</v>
      </c>
      <c r="G9" s="1060">
        <v>3368.7582520833334</v>
      </c>
      <c r="H9" s="1060">
        <v>20957.750191833329</v>
      </c>
      <c r="I9" s="1061">
        <v>1138.7948797083332</v>
      </c>
      <c r="J9" s="1061">
        <v>1707.0337718809535</v>
      </c>
      <c r="K9" s="1061">
        <f t="shared" ref="K9:K31" si="1">SUM(G9:J9)</f>
        <v>27172.337095505951</v>
      </c>
      <c r="L9" s="1212">
        <v>-9.3000000000000007</v>
      </c>
      <c r="M9" s="224"/>
      <c r="N9" s="224"/>
      <c r="O9" s="224"/>
      <c r="P9" s="222"/>
      <c r="Q9" s="222"/>
      <c r="R9" s="222"/>
      <c r="S9" s="222"/>
      <c r="T9" s="222"/>
      <c r="U9" s="222"/>
      <c r="V9" s="222"/>
      <c r="W9" s="222"/>
    </row>
    <row r="10" spans="1:24" ht="12.95" customHeight="1">
      <c r="A10" s="1088">
        <v>0.375</v>
      </c>
      <c r="B10" s="1121">
        <v>315.45974116930557</v>
      </c>
      <c r="C10" s="1060">
        <v>1994.601170002119</v>
      </c>
      <c r="D10" s="1061">
        <v>108.08788915746945</v>
      </c>
      <c r="E10" s="1061">
        <v>164.22861309523796</v>
      </c>
      <c r="F10" s="1125">
        <f t="shared" si="0"/>
        <v>2582.3774134241321</v>
      </c>
      <c r="G10" s="1060">
        <v>3369.5848000833339</v>
      </c>
      <c r="H10" s="1060">
        <v>21318.117474833329</v>
      </c>
      <c r="I10" s="1061">
        <v>1155.9624057083333</v>
      </c>
      <c r="J10" s="1061">
        <v>1753.3053358809539</v>
      </c>
      <c r="K10" s="1061">
        <f>SUM(G10:J10)</f>
        <v>27596.970016505955</v>
      </c>
      <c r="L10" s="1212">
        <v>-8.8000000000000007</v>
      </c>
      <c r="M10" s="224"/>
      <c r="N10" s="224"/>
      <c r="O10" s="224"/>
      <c r="P10" s="222"/>
      <c r="Q10" s="222"/>
      <c r="R10" s="222"/>
      <c r="S10" s="222"/>
      <c r="T10" s="222"/>
      <c r="U10" s="222"/>
      <c r="V10" s="222"/>
      <c r="W10" s="222"/>
    </row>
    <row r="11" spans="1:24" ht="12.95" customHeight="1">
      <c r="A11" s="1088">
        <v>0.41666666666666702</v>
      </c>
      <c r="B11" s="1121">
        <v>309.4057411693056</v>
      </c>
      <c r="C11" s="1060">
        <v>1998.8291700021189</v>
      </c>
      <c r="D11" s="1061">
        <v>104.63988915746945</v>
      </c>
      <c r="E11" s="1061">
        <v>164.63461309523797</v>
      </c>
      <c r="F11" s="1125">
        <f t="shared" si="0"/>
        <v>2577.5094134241317</v>
      </c>
      <c r="G11" s="1060">
        <v>3304.3571290833338</v>
      </c>
      <c r="H11" s="1060">
        <v>21362.334849833333</v>
      </c>
      <c r="I11" s="1061">
        <v>1119.0385937083333</v>
      </c>
      <c r="J11" s="1061">
        <v>1757.165047880954</v>
      </c>
      <c r="K11" s="1061">
        <f t="shared" si="1"/>
        <v>27542.895620505955</v>
      </c>
      <c r="L11" s="1212">
        <v>-8.1</v>
      </c>
      <c r="M11" s="224"/>
      <c r="N11" s="224"/>
      <c r="O11" s="224"/>
      <c r="P11" s="222"/>
      <c r="Q11" s="222"/>
      <c r="R11" s="222"/>
      <c r="S11" s="222"/>
      <c r="T11" s="222"/>
      <c r="U11" s="222"/>
      <c r="V11" s="222"/>
      <c r="W11" s="222"/>
    </row>
    <row r="12" spans="1:24" ht="12.95" customHeight="1">
      <c r="A12" s="1088">
        <v>0.45833333333333298</v>
      </c>
      <c r="B12" s="1121">
        <v>288.14474116930558</v>
      </c>
      <c r="C12" s="1060">
        <v>1957.036170002119</v>
      </c>
      <c r="D12" s="1061">
        <v>100.10688915746945</v>
      </c>
      <c r="E12" s="1061">
        <v>164.43261309523797</v>
      </c>
      <c r="F12" s="1125">
        <f t="shared" si="0"/>
        <v>2509.7204134241324</v>
      </c>
      <c r="G12" s="1060">
        <v>3078.8805420833337</v>
      </c>
      <c r="H12" s="1060">
        <v>20915.304381833328</v>
      </c>
      <c r="I12" s="1061">
        <v>1070.6121087083334</v>
      </c>
      <c r="J12" s="1061">
        <v>1754.2123888809542</v>
      </c>
      <c r="K12" s="1061">
        <f t="shared" si="1"/>
        <v>26819.009421505951</v>
      </c>
      <c r="L12" s="1212">
        <v>-7.8</v>
      </c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</row>
    <row r="13" spans="1:24" ht="12.95" customHeight="1">
      <c r="A13" s="1088">
        <v>0.5</v>
      </c>
      <c r="B13" s="1121">
        <v>279.81074116930557</v>
      </c>
      <c r="C13" s="1060">
        <v>1899.485170002119</v>
      </c>
      <c r="D13" s="1061">
        <v>93.914889157469446</v>
      </c>
      <c r="E13" s="1061">
        <v>163.32061309523797</v>
      </c>
      <c r="F13" s="1125">
        <f t="shared" si="0"/>
        <v>2436.5314134241321</v>
      </c>
      <c r="G13" s="1060">
        <v>2989.1234270833338</v>
      </c>
      <c r="H13" s="1060">
        <v>20300.833975833328</v>
      </c>
      <c r="I13" s="1061">
        <v>1004.5805837083332</v>
      </c>
      <c r="J13" s="1061">
        <v>1741.3050748809537</v>
      </c>
      <c r="K13" s="1061">
        <f t="shared" si="1"/>
        <v>26035.843061505948</v>
      </c>
      <c r="L13" s="1212">
        <v>-6.9</v>
      </c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</row>
    <row r="14" spans="1:24" ht="12.95" customHeight="1">
      <c r="A14" s="1088">
        <v>0.54166666666666696</v>
      </c>
      <c r="B14" s="1121">
        <v>273.68774116930558</v>
      </c>
      <c r="C14" s="1060">
        <v>1860.8771700021191</v>
      </c>
      <c r="D14" s="1061">
        <v>89.375889157469445</v>
      </c>
      <c r="E14" s="1061">
        <v>162.51361309523796</v>
      </c>
      <c r="F14" s="1125">
        <f t="shared" si="0"/>
        <v>2386.4544134241319</v>
      </c>
      <c r="G14" s="1060">
        <v>2921.006279083334</v>
      </c>
      <c r="H14" s="1060">
        <v>19887.83376883333</v>
      </c>
      <c r="I14" s="1061">
        <v>956.07717870833324</v>
      </c>
      <c r="J14" s="1061">
        <v>1734.9715788809538</v>
      </c>
      <c r="K14" s="1061">
        <f t="shared" si="1"/>
        <v>25499.888805505951</v>
      </c>
      <c r="L14" s="1212">
        <v>-6.4</v>
      </c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</row>
    <row r="15" spans="1:24" ht="12.95" customHeight="1">
      <c r="A15" s="834">
        <v>0.58333333333333304</v>
      </c>
      <c r="B15" s="1121">
        <v>268.97474116930556</v>
      </c>
      <c r="C15" s="1060">
        <v>1839.6771700021188</v>
      </c>
      <c r="D15" s="1061">
        <v>86.76088915746945</v>
      </c>
      <c r="E15" s="1061">
        <v>161.11561309523796</v>
      </c>
      <c r="F15" s="1125">
        <f t="shared" si="0"/>
        <v>2356.5284134241319</v>
      </c>
      <c r="G15" s="732">
        <v>2870.1896100833337</v>
      </c>
      <c r="H15" s="732">
        <v>19660.530819833333</v>
      </c>
      <c r="I15" s="733">
        <v>928.14515870833327</v>
      </c>
      <c r="J15" s="733">
        <v>1720.0440108809537</v>
      </c>
      <c r="K15" s="733">
        <f t="shared" si="1"/>
        <v>25178.909599505951</v>
      </c>
      <c r="L15" s="1212">
        <v>-6.1</v>
      </c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</row>
    <row r="16" spans="1:24" ht="12.95" customHeight="1">
      <c r="A16" s="1087">
        <v>0.625</v>
      </c>
      <c r="B16" s="1120">
        <v>264.76974116930558</v>
      </c>
      <c r="C16" s="729">
        <v>1803.8651700021189</v>
      </c>
      <c r="D16" s="730">
        <v>87.044889157469456</v>
      </c>
      <c r="E16" s="730">
        <v>162.50761309523796</v>
      </c>
      <c r="F16" s="1124">
        <f t="shared" si="0"/>
        <v>2318.1874134241316</v>
      </c>
      <c r="G16" s="729">
        <v>2825.2973070833336</v>
      </c>
      <c r="H16" s="729">
        <v>19277.227382833327</v>
      </c>
      <c r="I16" s="730">
        <v>931.11074870833318</v>
      </c>
      <c r="J16" s="730">
        <v>1734.8954118809534</v>
      </c>
      <c r="K16" s="730">
        <f t="shared" si="1"/>
        <v>24768.530850505944</v>
      </c>
      <c r="L16" s="1211">
        <v>-6.3</v>
      </c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</row>
    <row r="17" spans="1:23" ht="12.95" customHeight="1">
      <c r="A17" s="834">
        <v>0.66666666666666696</v>
      </c>
      <c r="B17" s="1121">
        <v>271.56174116930561</v>
      </c>
      <c r="C17" s="1060">
        <v>1805.2761700021188</v>
      </c>
      <c r="D17" s="1061">
        <v>87.562889157469456</v>
      </c>
      <c r="E17" s="1061">
        <v>162.63061309523795</v>
      </c>
      <c r="F17" s="1125">
        <f t="shared" si="0"/>
        <v>2327.0314134241316</v>
      </c>
      <c r="G17" s="732">
        <v>2898.1727280833338</v>
      </c>
      <c r="H17" s="732">
        <v>19293.178933833333</v>
      </c>
      <c r="I17" s="733">
        <v>936.7252487083332</v>
      </c>
      <c r="J17" s="733">
        <v>1736.2046508809537</v>
      </c>
      <c r="K17" s="733">
        <f t="shared" si="1"/>
        <v>24864.281561505952</v>
      </c>
      <c r="L17" s="1212">
        <v>-6.5</v>
      </c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</row>
    <row r="18" spans="1:23" ht="12.95" customHeight="1">
      <c r="A18" s="1088">
        <v>0.70833333333333304</v>
      </c>
      <c r="B18" s="1121">
        <v>280.5837411693056</v>
      </c>
      <c r="C18" s="1060">
        <v>1826.9221700021187</v>
      </c>
      <c r="D18" s="1061">
        <v>88.508889157469454</v>
      </c>
      <c r="E18" s="1061">
        <v>162.65961309523797</v>
      </c>
      <c r="F18" s="1125">
        <f t="shared" si="0"/>
        <v>2358.6744134241321</v>
      </c>
      <c r="G18" s="1060">
        <v>2993.831410083334</v>
      </c>
      <c r="H18" s="1060">
        <v>19524.448176833332</v>
      </c>
      <c r="I18" s="1061">
        <v>946.82592670833321</v>
      </c>
      <c r="J18" s="1061">
        <v>1736.5314868809537</v>
      </c>
      <c r="K18" s="1061">
        <f t="shared" si="1"/>
        <v>25201.637000505954</v>
      </c>
      <c r="L18" s="1212">
        <v>-7.1</v>
      </c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</row>
    <row r="19" spans="1:23" ht="12.95" customHeight="1">
      <c r="A19" s="1088">
        <v>0.75</v>
      </c>
      <c r="B19" s="1121">
        <v>289.1627411693056</v>
      </c>
      <c r="C19" s="1060">
        <v>1857.373170002119</v>
      </c>
      <c r="D19" s="1061">
        <v>90.548889157469446</v>
      </c>
      <c r="E19" s="1061">
        <v>162.85561309523797</v>
      </c>
      <c r="F19" s="1125">
        <f t="shared" si="0"/>
        <v>2399.9404134241322</v>
      </c>
      <c r="G19" s="1060">
        <v>3084.9119540833335</v>
      </c>
      <c r="H19" s="1060">
        <v>19849.76177883333</v>
      </c>
      <c r="I19" s="1061">
        <v>968.62476470833326</v>
      </c>
      <c r="J19" s="1061">
        <v>1738.6267288809536</v>
      </c>
      <c r="K19" s="1061">
        <f t="shared" si="1"/>
        <v>25641.925226505951</v>
      </c>
      <c r="L19" s="1212">
        <v>-7.9</v>
      </c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</row>
    <row r="20" spans="1:23" ht="12.95" customHeight="1">
      <c r="A20" s="1088">
        <v>0.79166666666666696</v>
      </c>
      <c r="B20" s="1121">
        <v>290.18374116930556</v>
      </c>
      <c r="C20" s="1060">
        <v>1863.3931700021189</v>
      </c>
      <c r="D20" s="1061">
        <v>90.041889157469456</v>
      </c>
      <c r="E20" s="1061">
        <v>161.87861309523797</v>
      </c>
      <c r="F20" s="1125">
        <f t="shared" si="0"/>
        <v>2405.497413424132</v>
      </c>
      <c r="G20" s="1060">
        <v>3095.7459030833338</v>
      </c>
      <c r="H20" s="1060">
        <v>19914.794217833329</v>
      </c>
      <c r="I20" s="1061">
        <v>963.28194270833319</v>
      </c>
      <c r="J20" s="1061">
        <v>1728.1796378809538</v>
      </c>
      <c r="K20" s="1061">
        <f t="shared" si="1"/>
        <v>25702.001701505949</v>
      </c>
      <c r="L20" s="1212">
        <v>-8.1</v>
      </c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</row>
    <row r="21" spans="1:23" ht="12.95" customHeight="1">
      <c r="A21" s="1088">
        <v>0.83333333333333304</v>
      </c>
      <c r="B21" s="1121">
        <v>288.09974116930556</v>
      </c>
      <c r="C21" s="1060">
        <v>1863.574170002119</v>
      </c>
      <c r="D21" s="1061">
        <v>90.401889157469455</v>
      </c>
      <c r="E21" s="1061">
        <v>163.19361309523796</v>
      </c>
      <c r="F21" s="1125">
        <f t="shared" si="0"/>
        <v>2405.2694134241324</v>
      </c>
      <c r="G21" s="1060">
        <v>3073.8349490833339</v>
      </c>
      <c r="H21" s="1060">
        <v>19915.967259833327</v>
      </c>
      <c r="I21" s="1061">
        <v>967.0523837083332</v>
      </c>
      <c r="J21" s="1061">
        <v>1741.6182578809539</v>
      </c>
      <c r="K21" s="1061">
        <f t="shared" si="1"/>
        <v>25698.47285050595</v>
      </c>
      <c r="L21" s="1212">
        <v>-8.6</v>
      </c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</row>
    <row r="22" spans="1:23" ht="12.95" customHeight="1">
      <c r="A22" s="1088">
        <v>0.875</v>
      </c>
      <c r="B22" s="1121">
        <v>282.61174116930556</v>
      </c>
      <c r="C22" s="1060">
        <v>1849.5001700021189</v>
      </c>
      <c r="D22" s="1061">
        <v>87.192889157469452</v>
      </c>
      <c r="E22" s="1061">
        <v>163.23761309523795</v>
      </c>
      <c r="F22" s="1125">
        <f t="shared" si="0"/>
        <v>2382.5424134241316</v>
      </c>
      <c r="G22" s="1060">
        <v>3017.8095800833339</v>
      </c>
      <c r="H22" s="1060">
        <v>19765.543478833333</v>
      </c>
      <c r="I22" s="1061">
        <v>932.78461970833325</v>
      </c>
      <c r="J22" s="1061">
        <v>1742.2314168809539</v>
      </c>
      <c r="K22" s="1061">
        <f t="shared" si="1"/>
        <v>25458.369095505954</v>
      </c>
      <c r="L22" s="1212">
        <v>-8.8000000000000007</v>
      </c>
      <c r="Q22" s="222"/>
      <c r="R22" s="222"/>
      <c r="S22" s="222"/>
      <c r="T22" s="222"/>
      <c r="U22" s="222"/>
      <c r="V22" s="222"/>
      <c r="W22" s="222"/>
    </row>
    <row r="23" spans="1:23" ht="12.95" customHeight="1">
      <c r="A23" s="834">
        <v>0.91666666666666696</v>
      </c>
      <c r="B23" s="1121">
        <v>265.9467411693056</v>
      </c>
      <c r="C23" s="1060">
        <v>1777.2031700021189</v>
      </c>
      <c r="D23" s="1061">
        <v>83.026889157469455</v>
      </c>
      <c r="E23" s="1061">
        <v>164.07161309523795</v>
      </c>
      <c r="F23" s="1125">
        <f t="shared" si="0"/>
        <v>2290.2484134241317</v>
      </c>
      <c r="G23" s="732">
        <v>2840.2448160833337</v>
      </c>
      <c r="H23" s="732">
        <v>18992.234979833331</v>
      </c>
      <c r="I23" s="733">
        <v>888.26035970833323</v>
      </c>
      <c r="J23" s="733">
        <v>1751.7466288809539</v>
      </c>
      <c r="K23" s="733">
        <f t="shared" si="1"/>
        <v>24472.486784505953</v>
      </c>
      <c r="L23" s="1212">
        <v>-9.1</v>
      </c>
      <c r="Q23" s="222"/>
      <c r="R23" s="222"/>
      <c r="S23" s="222"/>
      <c r="T23" s="222"/>
      <c r="U23" s="222"/>
      <c r="V23" s="222"/>
      <c r="W23" s="222"/>
    </row>
    <row r="24" spans="1:23" ht="12.95" customHeight="1">
      <c r="A24" s="1087">
        <v>0.95833333333333304</v>
      </c>
      <c r="B24" s="1120">
        <v>242.92074116930559</v>
      </c>
      <c r="C24" s="729">
        <v>1630.1851700021189</v>
      </c>
      <c r="D24" s="730">
        <v>72.152889157469446</v>
      </c>
      <c r="E24" s="730">
        <v>164.09061309523796</v>
      </c>
      <c r="F24" s="1124">
        <f t="shared" si="0"/>
        <v>2109.3494134241319</v>
      </c>
      <c r="G24" s="729">
        <v>2594.9139920833336</v>
      </c>
      <c r="H24" s="729">
        <v>17419.926182833329</v>
      </c>
      <c r="I24" s="730">
        <v>772.13633570833326</v>
      </c>
      <c r="J24" s="730">
        <v>1751.7979878809535</v>
      </c>
      <c r="K24" s="730">
        <f t="shared" si="1"/>
        <v>22538.774498505947</v>
      </c>
      <c r="L24" s="1211">
        <v>-9.3000000000000007</v>
      </c>
      <c r="M24" s="222"/>
      <c r="N24" s="222"/>
      <c r="O24" s="222"/>
      <c r="P24" s="222"/>
      <c r="Q24" s="222"/>
      <c r="R24" s="222"/>
      <c r="W24" s="222"/>
    </row>
    <row r="25" spans="1:23" ht="12.95" customHeight="1">
      <c r="A25" s="834">
        <v>1</v>
      </c>
      <c r="B25" s="1121">
        <v>222.43674116930558</v>
      </c>
      <c r="C25" s="1060">
        <v>1513.487170002119</v>
      </c>
      <c r="D25" s="1061">
        <v>66.130889157469454</v>
      </c>
      <c r="E25" s="1061">
        <v>162.41661309523795</v>
      </c>
      <c r="F25" s="1125">
        <f t="shared" si="0"/>
        <v>1964.4714134241322</v>
      </c>
      <c r="G25" s="732">
        <v>2377.4254600833337</v>
      </c>
      <c r="H25" s="732">
        <v>16172.054712833327</v>
      </c>
      <c r="I25" s="733">
        <v>707.78939170833326</v>
      </c>
      <c r="J25" s="733">
        <v>1733.9377428809537</v>
      </c>
      <c r="K25" s="733">
        <f t="shared" si="1"/>
        <v>20991.207307505949</v>
      </c>
      <c r="L25" s="1212">
        <v>-9.5</v>
      </c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</row>
    <row r="26" spans="1:23" ht="12.95" customHeight="1">
      <c r="A26" s="1088">
        <v>1.0416666666666701</v>
      </c>
      <c r="B26" s="1121">
        <v>217.9467411693056</v>
      </c>
      <c r="C26" s="1060">
        <v>1465.0381700021189</v>
      </c>
      <c r="D26" s="1061">
        <v>62.433889157469459</v>
      </c>
      <c r="E26" s="1061">
        <v>161.69061309523795</v>
      </c>
      <c r="F26" s="1125">
        <f t="shared" si="0"/>
        <v>1907.1094134241318</v>
      </c>
      <c r="G26" s="1060">
        <v>2328.9386000833338</v>
      </c>
      <c r="H26" s="1060">
        <v>15654.165656833331</v>
      </c>
      <c r="I26" s="1061">
        <v>668.29717670833327</v>
      </c>
      <c r="J26" s="1061">
        <v>1726.179549880954</v>
      </c>
      <c r="K26" s="1061">
        <f t="shared" si="1"/>
        <v>20377.580983505952</v>
      </c>
      <c r="L26" s="1212">
        <v>-9.6</v>
      </c>
      <c r="M26" s="222"/>
      <c r="N26" s="223"/>
      <c r="O26" s="223"/>
      <c r="P26" s="223"/>
      <c r="Q26" s="222"/>
      <c r="R26" s="222"/>
      <c r="S26" s="222"/>
      <c r="T26" s="222"/>
      <c r="U26" s="222"/>
      <c r="V26" s="222"/>
      <c r="W26" s="222"/>
    </row>
    <row r="27" spans="1:23" ht="12.95" customHeight="1">
      <c r="A27" s="1088">
        <v>1.0833333333333299</v>
      </c>
      <c r="B27" s="1121">
        <v>219.18774116930558</v>
      </c>
      <c r="C27" s="1060">
        <v>1470.4951700021186</v>
      </c>
      <c r="D27" s="1061">
        <v>65.26688915746945</v>
      </c>
      <c r="E27" s="1061">
        <v>157.62761309523796</v>
      </c>
      <c r="F27" s="1125">
        <f t="shared" si="0"/>
        <v>1912.5774134241315</v>
      </c>
      <c r="G27" s="1060">
        <v>2342.6148830833336</v>
      </c>
      <c r="H27" s="1060">
        <v>15712.590070833332</v>
      </c>
      <c r="I27" s="1061">
        <v>698.55675470833319</v>
      </c>
      <c r="J27" s="1061">
        <v>1682.8159508809538</v>
      </c>
      <c r="K27" s="1061">
        <f t="shared" si="1"/>
        <v>20436.577659505954</v>
      </c>
      <c r="L27" s="1212">
        <v>-9.9</v>
      </c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</row>
    <row r="28" spans="1:23" ht="12.95" customHeight="1">
      <c r="A28" s="1088">
        <v>1.125</v>
      </c>
      <c r="B28" s="1121">
        <v>224.13374116930558</v>
      </c>
      <c r="C28" s="1060">
        <v>1495.5011700021189</v>
      </c>
      <c r="D28" s="1061">
        <v>65.91488915746946</v>
      </c>
      <c r="E28" s="1061">
        <v>162.01061309523797</v>
      </c>
      <c r="F28" s="1125">
        <f t="shared" si="0"/>
        <v>1947.5604134241316</v>
      </c>
      <c r="G28" s="1060">
        <v>2395.5400430833338</v>
      </c>
      <c r="H28" s="1060">
        <v>15980.259982833328</v>
      </c>
      <c r="I28" s="1061">
        <v>705.49514470833321</v>
      </c>
      <c r="J28" s="1061">
        <v>1729.6186468809537</v>
      </c>
      <c r="K28" s="1061">
        <f t="shared" si="1"/>
        <v>20810.913817505949</v>
      </c>
      <c r="L28" s="1212">
        <v>-10.4</v>
      </c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</row>
    <row r="29" spans="1:23" ht="12.95" customHeight="1">
      <c r="A29" s="1088">
        <v>1.1666666666666701</v>
      </c>
      <c r="B29" s="1121">
        <v>231.93874116930559</v>
      </c>
      <c r="C29" s="1060">
        <v>1548.024170002119</v>
      </c>
      <c r="D29" s="1061">
        <v>69.783889157469446</v>
      </c>
      <c r="E29" s="1061">
        <v>164.43461309523795</v>
      </c>
      <c r="F29" s="1125">
        <f t="shared" si="0"/>
        <v>2014.181413424132</v>
      </c>
      <c r="G29" s="1060">
        <v>2477.1887610833337</v>
      </c>
      <c r="H29" s="1060">
        <v>16541.692330833328</v>
      </c>
      <c r="I29" s="1061">
        <v>746.80333570833329</v>
      </c>
      <c r="J29" s="1061">
        <v>1755.4730818809537</v>
      </c>
      <c r="K29" s="1061">
        <f t="shared" si="1"/>
        <v>21521.157509505949</v>
      </c>
      <c r="L29" s="1212">
        <v>-10.9</v>
      </c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</row>
    <row r="30" spans="1:23" ht="12.95" customHeight="1">
      <c r="A30" s="1088">
        <v>1.2083333333333299</v>
      </c>
      <c r="B30" s="1121">
        <v>250.03274116930558</v>
      </c>
      <c r="C30" s="1060">
        <v>1646.690170002119</v>
      </c>
      <c r="D30" s="1061">
        <v>77.52888915746945</v>
      </c>
      <c r="E30" s="1061">
        <v>163.55561309523796</v>
      </c>
      <c r="F30" s="1125">
        <f t="shared" si="0"/>
        <v>2137.8074134241319</v>
      </c>
      <c r="G30" s="1060">
        <v>2670.0027480833337</v>
      </c>
      <c r="H30" s="1060">
        <v>17596.599202833328</v>
      </c>
      <c r="I30" s="1061">
        <v>829.54672170833317</v>
      </c>
      <c r="J30" s="1061">
        <v>1746.085948880954</v>
      </c>
      <c r="K30" s="1061">
        <f t="shared" si="1"/>
        <v>22842.234621505948</v>
      </c>
      <c r="L30" s="1212">
        <v>-10.7</v>
      </c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</row>
    <row r="31" spans="1:23" ht="12.95" customHeight="1">
      <c r="A31" s="1089">
        <v>1.25</v>
      </c>
      <c r="B31" s="1122">
        <v>282.51274116930557</v>
      </c>
      <c r="C31" s="735">
        <v>1797.4641700021191</v>
      </c>
      <c r="D31" s="736">
        <v>90.846889157469448</v>
      </c>
      <c r="E31" s="736">
        <v>165.95261309523795</v>
      </c>
      <c r="F31" s="1126">
        <f t="shared" si="0"/>
        <v>2336.776413424132</v>
      </c>
      <c r="G31" s="735">
        <v>3017.4476010833341</v>
      </c>
      <c r="H31" s="735">
        <v>19208.912720833334</v>
      </c>
      <c r="I31" s="736">
        <v>971.79679070833322</v>
      </c>
      <c r="J31" s="736">
        <v>1771.5304368809539</v>
      </c>
      <c r="K31" s="736">
        <f t="shared" si="1"/>
        <v>24969.687549505958</v>
      </c>
      <c r="L31" s="1213">
        <v>-10.3</v>
      </c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</row>
    <row r="32" spans="1:23" ht="12.95" customHeight="1">
      <c r="A32" s="1062" t="s">
        <v>152</v>
      </c>
      <c r="B32" s="1204">
        <f>SUM(B8:B31)</f>
        <v>6480.9017880633355</v>
      </c>
      <c r="C32" s="1063">
        <f t="shared" ref="C32:K32" si="2">SUM(C8:C31)</f>
        <v>42613.245080050852</v>
      </c>
      <c r="D32" s="1063">
        <f t="shared" si="2"/>
        <v>2064.5973397792668</v>
      </c>
      <c r="E32" s="1063">
        <f t="shared" si="2"/>
        <v>3906.6977142857113</v>
      </c>
      <c r="F32" s="1205">
        <f>SUM(F8:F31)</f>
        <v>55065.441922179154</v>
      </c>
      <c r="G32" s="1063">
        <f t="shared" si="2"/>
        <v>69199.592000000004</v>
      </c>
      <c r="H32" s="1063">
        <f t="shared" si="2"/>
        <v>455387.69399999984</v>
      </c>
      <c r="I32" s="1063">
        <f t="shared" si="2"/>
        <v>22086.614999999994</v>
      </c>
      <c r="J32" s="1063">
        <f t="shared" si="2"/>
        <v>41702.849650142889</v>
      </c>
      <c r="K32" s="1063">
        <f t="shared" si="2"/>
        <v>588376.75065014279</v>
      </c>
      <c r="L32" s="1204">
        <f>AVERAGE(L8:L31)</f>
        <v>-8.5875000000000004</v>
      </c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</row>
    <row r="33" spans="1:23" ht="12.95" customHeight="1">
      <c r="A33" s="1048" t="s">
        <v>255</v>
      </c>
      <c r="B33" s="1206">
        <f>MAX(B8:B31)</f>
        <v>315.57074116930556</v>
      </c>
      <c r="C33" s="837">
        <f t="shared" ref="C33:L33" si="3">MAX(C8:C31)</f>
        <v>1998.8291700021189</v>
      </c>
      <c r="D33" s="837">
        <f t="shared" si="3"/>
        <v>108.08788915746945</v>
      </c>
      <c r="E33" s="837">
        <f t="shared" si="3"/>
        <v>165.95261309523795</v>
      </c>
      <c r="F33" s="1207">
        <f t="shared" si="3"/>
        <v>2582.3774134241321</v>
      </c>
      <c r="G33" s="837">
        <f t="shared" si="3"/>
        <v>3369.5848000833339</v>
      </c>
      <c r="H33" s="837">
        <f t="shared" si="3"/>
        <v>21362.334849833333</v>
      </c>
      <c r="I33" s="837">
        <f t="shared" si="3"/>
        <v>1155.9624057083333</v>
      </c>
      <c r="J33" s="837">
        <f t="shared" si="3"/>
        <v>1771.5304368809539</v>
      </c>
      <c r="K33" s="837">
        <f t="shared" si="3"/>
        <v>27596.970016505955</v>
      </c>
      <c r="L33" s="1206">
        <f t="shared" si="3"/>
        <v>-6.1</v>
      </c>
    </row>
    <row r="34" spans="1:23" ht="12.95" customHeight="1">
      <c r="A34" s="1053" t="s">
        <v>256</v>
      </c>
      <c r="B34" s="1208">
        <f>MIN(B8:B31)</f>
        <v>217.9467411693056</v>
      </c>
      <c r="C34" s="832">
        <f t="shared" ref="C34:K34" si="4">MIN(C8:C31)</f>
        <v>1465.0381700021189</v>
      </c>
      <c r="D34" s="832">
        <f t="shared" si="4"/>
        <v>62.433889157469459</v>
      </c>
      <c r="E34" s="832">
        <f t="shared" si="4"/>
        <v>157.62761309523796</v>
      </c>
      <c r="F34" s="1209">
        <f>MIN(F8:F31)</f>
        <v>1907.1094134241318</v>
      </c>
      <c r="G34" s="832">
        <f t="shared" si="4"/>
        <v>2328.9386000833338</v>
      </c>
      <c r="H34" s="832">
        <f t="shared" si="4"/>
        <v>15654.165656833331</v>
      </c>
      <c r="I34" s="832">
        <f t="shared" si="4"/>
        <v>668.29717670833327</v>
      </c>
      <c r="J34" s="832">
        <f t="shared" si="4"/>
        <v>1682.8159508809538</v>
      </c>
      <c r="K34" s="832">
        <f t="shared" si="4"/>
        <v>20377.580983505952</v>
      </c>
      <c r="L34" s="1208">
        <f>MIN(L8:L31)</f>
        <v>-10.9</v>
      </c>
    </row>
    <row r="35" spans="1:23" ht="4.5" customHeight="1">
      <c r="A35" s="216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</row>
    <row r="36" spans="1:23" ht="7.5" customHeight="1">
      <c r="A36" s="219"/>
      <c r="B36" s="25"/>
      <c r="C36" s="25"/>
      <c r="D36" s="26"/>
      <c r="E36" s="26"/>
      <c r="F36" s="26"/>
      <c r="G36" s="25"/>
      <c r="H36" s="25"/>
      <c r="I36" s="26"/>
      <c r="J36" s="26"/>
      <c r="K36" s="26"/>
      <c r="L36" s="220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</row>
    <row r="37" spans="1:23" ht="15.75" customHeight="1">
      <c r="A37" s="1653" t="s">
        <v>509</v>
      </c>
      <c r="B37" s="1653"/>
      <c r="C37" s="1653"/>
      <c r="D37" s="1653"/>
      <c r="E37" s="1653"/>
      <c r="F37" s="1653"/>
      <c r="G37" s="1653"/>
      <c r="H37" s="1653"/>
      <c r="I37" s="1653"/>
      <c r="J37" s="1653"/>
      <c r="K37" s="475"/>
      <c r="L37" s="475"/>
    </row>
    <row r="38" spans="1:23" ht="12.95" customHeight="1"/>
    <row r="39" spans="1:23" ht="12.95" customHeight="1">
      <c r="A39" s="1647"/>
      <c r="B39" s="1647"/>
      <c r="C39" s="1647"/>
      <c r="D39" s="1647"/>
      <c r="E39" s="1647"/>
      <c r="F39" s="1647"/>
      <c r="G39" s="1647"/>
      <c r="H39" s="1647"/>
      <c r="I39" s="1647"/>
      <c r="J39" s="1647"/>
      <c r="K39" s="1647"/>
      <c r="L39" s="1647"/>
      <c r="M39" s="1647"/>
      <c r="N39" s="1647"/>
      <c r="O39" s="1647"/>
      <c r="P39" s="1647"/>
      <c r="Q39" s="1647"/>
    </row>
    <row r="40" spans="1:23" ht="12.95" customHeight="1">
      <c r="A40" s="664"/>
      <c r="B40" s="701"/>
      <c r="C40" s="701"/>
      <c r="D40" s="701"/>
      <c r="E40" s="701"/>
      <c r="F40" s="701"/>
      <c r="G40" s="701"/>
      <c r="H40" s="701"/>
      <c r="I40" s="701"/>
      <c r="J40" s="701"/>
      <c r="K40" s="701"/>
      <c r="L40" s="664"/>
      <c r="M40" s="664"/>
      <c r="N40" s="664"/>
      <c r="O40" s="664"/>
      <c r="P40" s="664"/>
      <c r="Q40" s="664"/>
    </row>
    <row r="41" spans="1:23" ht="12.95" customHeight="1">
      <c r="A41" s="664"/>
      <c r="B41" s="702"/>
      <c r="C41" s="702"/>
      <c r="D41" s="702"/>
      <c r="E41" s="702"/>
      <c r="F41" s="702"/>
      <c r="G41" s="702"/>
      <c r="H41" s="702"/>
      <c r="I41" s="702"/>
      <c r="J41" s="703"/>
      <c r="K41" s="703"/>
      <c r="L41" s="664"/>
      <c r="M41" s="664"/>
      <c r="N41" s="664"/>
      <c r="O41" s="664"/>
      <c r="P41" s="664"/>
      <c r="Q41" s="664"/>
    </row>
    <row r="42" spans="1:23" ht="12.95" customHeight="1">
      <c r="A42" s="664"/>
      <c r="B42" s="701"/>
      <c r="C42" s="701"/>
      <c r="D42" s="701"/>
      <c r="E42" s="701"/>
      <c r="F42" s="701"/>
      <c r="G42" s="701"/>
      <c r="H42" s="701"/>
      <c r="I42" s="701"/>
      <c r="J42" s="704"/>
      <c r="K42" s="704"/>
      <c r="L42" s="664"/>
      <c r="M42" s="704"/>
      <c r="N42" s="704"/>
      <c r="O42" s="664"/>
      <c r="P42" s="664"/>
      <c r="Q42" s="664"/>
    </row>
    <row r="43" spans="1:23" ht="12.95" customHeight="1">
      <c r="A43" s="664"/>
      <c r="B43" s="701"/>
      <c r="C43" s="701"/>
      <c r="D43" s="701"/>
      <c r="E43" s="701"/>
      <c r="F43" s="701"/>
      <c r="G43" s="701"/>
      <c r="H43" s="664"/>
      <c r="I43" s="664"/>
      <c r="J43" s="704"/>
      <c r="K43" s="704"/>
      <c r="L43" s="664"/>
      <c r="M43" s="664"/>
      <c r="N43" s="664"/>
      <c r="O43" s="664"/>
      <c r="P43" s="664"/>
      <c r="Q43" s="664"/>
    </row>
    <row r="44" spans="1:23" ht="12.95" customHeight="1">
      <c r="A44" s="664"/>
      <c r="B44" s="664"/>
      <c r="C44" s="664"/>
      <c r="D44" s="664"/>
      <c r="E44" s="664"/>
      <c r="F44" s="664"/>
      <c r="G44" s="664"/>
      <c r="H44" s="664"/>
      <c r="I44" s="664"/>
      <c r="J44" s="664"/>
      <c r="K44" s="664"/>
      <c r="L44" s="664"/>
      <c r="M44" s="664"/>
      <c r="N44" s="664"/>
      <c r="O44" s="664"/>
      <c r="P44" s="664"/>
      <c r="Q44" s="664"/>
    </row>
    <row r="45" spans="1:23" ht="12.95" customHeight="1">
      <c r="A45" s="664"/>
      <c r="B45" s="664"/>
      <c r="C45" s="664"/>
      <c r="D45" s="664"/>
      <c r="E45" s="664"/>
      <c r="F45" s="664"/>
      <c r="G45" s="664"/>
      <c r="H45" s="664"/>
      <c r="I45" s="664"/>
      <c r="J45" s="664"/>
      <c r="K45" s="664"/>
      <c r="L45" s="664"/>
      <c r="M45" s="664"/>
      <c r="N45" s="664"/>
      <c r="O45" s="664"/>
      <c r="P45" s="664"/>
      <c r="Q45" s="664"/>
    </row>
    <row r="46" spans="1:23" ht="12.95" customHeight="1">
      <c r="A46" s="664"/>
      <c r="B46" s="664"/>
      <c r="C46" s="664"/>
      <c r="D46" s="664"/>
      <c r="E46" s="664"/>
      <c r="F46" s="664"/>
      <c r="G46" s="664"/>
      <c r="H46" s="664"/>
      <c r="I46" s="664"/>
      <c r="J46" s="664"/>
      <c r="K46" s="664"/>
      <c r="L46" s="664"/>
      <c r="M46" s="664"/>
      <c r="N46" s="664"/>
      <c r="O46" s="664"/>
      <c r="P46" s="664"/>
      <c r="Q46" s="664"/>
    </row>
    <row r="47" spans="1:23" ht="12.95" customHeight="1">
      <c r="A47" s="664"/>
      <c r="B47" s="664"/>
      <c r="C47" s="664"/>
      <c r="D47" s="664"/>
      <c r="E47" s="664"/>
      <c r="F47" s="664"/>
      <c r="G47" s="664"/>
      <c r="H47" s="664"/>
      <c r="I47" s="664"/>
      <c r="J47" s="664"/>
      <c r="K47" s="664"/>
      <c r="L47" s="664"/>
      <c r="M47" s="664"/>
      <c r="N47" s="664"/>
      <c r="O47" s="664"/>
      <c r="P47" s="664"/>
      <c r="Q47" s="664"/>
    </row>
    <row r="48" spans="1:23" ht="12.95" customHeight="1">
      <c r="A48" s="664"/>
      <c r="B48" s="664"/>
      <c r="C48" s="664"/>
      <c r="D48" s="664"/>
      <c r="E48" s="664"/>
      <c r="F48" s="664"/>
      <c r="G48" s="664"/>
      <c r="H48" s="664"/>
      <c r="I48" s="664"/>
      <c r="J48" s="664"/>
      <c r="K48" s="664"/>
      <c r="L48" s="664"/>
      <c r="M48" s="664"/>
      <c r="N48" s="664"/>
      <c r="O48" s="664"/>
      <c r="P48" s="664"/>
      <c r="Q48" s="664"/>
    </row>
    <row r="49" spans="13:14" ht="12.95" customHeight="1"/>
    <row r="50" spans="13:14" ht="12.95" customHeight="1"/>
    <row r="51" spans="13:14" ht="12.95" customHeight="1">
      <c r="M51" s="664"/>
      <c r="N51" s="664"/>
    </row>
    <row r="52" spans="13:14" ht="12.95" customHeight="1">
      <c r="M52" s="664"/>
      <c r="N52" s="664"/>
    </row>
    <row r="53" spans="13:14" ht="12.95" customHeight="1">
      <c r="M53" s="664"/>
      <c r="N53" s="664"/>
    </row>
    <row r="54" spans="13:14" ht="12.95" customHeight="1">
      <c r="M54" s="664"/>
      <c r="N54" s="664"/>
    </row>
    <row r="55" spans="13:14" ht="12.95" customHeight="1">
      <c r="M55" s="664"/>
      <c r="N55" s="664"/>
    </row>
  </sheetData>
  <mergeCells count="7">
    <mergeCell ref="A39:Q39"/>
    <mergeCell ref="S7:V7"/>
    <mergeCell ref="B5:L5"/>
    <mergeCell ref="B6:F6"/>
    <mergeCell ref="G6:K6"/>
    <mergeCell ref="A37:J37"/>
    <mergeCell ref="A6:A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5"/>
  <dimension ref="A1:X55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11" style="237" customWidth="1"/>
    <col min="2" max="2" width="8.85546875" style="237" customWidth="1"/>
    <col min="3" max="3" width="12.28515625" style="237" customWidth="1"/>
    <col min="4" max="4" width="8.85546875" style="237" customWidth="1"/>
    <col min="5" max="5" width="9.7109375" style="237" customWidth="1"/>
    <col min="6" max="10" width="8.7109375" style="237" customWidth="1"/>
    <col min="11" max="11" width="3.7109375" style="237" customWidth="1"/>
    <col min="12" max="12" width="9.140625" style="237"/>
    <col min="13" max="22" width="9.140625" style="438"/>
    <col min="23" max="16384" width="9.140625" style="237"/>
  </cols>
  <sheetData>
    <row r="1" spans="1:24" s="16" customFormat="1" ht="18" customHeight="1">
      <c r="A1" s="1661" t="s">
        <v>425</v>
      </c>
      <c r="B1" s="1661"/>
      <c r="C1" s="1661"/>
      <c r="D1" s="1661"/>
      <c r="E1" s="1661"/>
      <c r="F1" s="1661"/>
      <c r="G1" s="1661"/>
      <c r="H1" s="1661"/>
      <c r="I1" s="1661"/>
      <c r="J1" s="1660"/>
      <c r="K1" s="1660"/>
      <c r="M1" s="437"/>
      <c r="N1" s="437"/>
      <c r="O1" s="437"/>
      <c r="P1" s="437"/>
      <c r="Q1" s="437"/>
      <c r="R1" s="437"/>
      <c r="S1" s="437"/>
      <c r="T1" s="437"/>
      <c r="U1" s="437"/>
      <c r="V1" s="437"/>
    </row>
    <row r="2" spans="1:24" ht="5.0999999999999996" customHeight="1">
      <c r="A2" s="1031"/>
      <c r="B2" s="1031"/>
      <c r="C2" s="1031"/>
      <c r="D2" s="1031"/>
      <c r="E2" s="1031"/>
      <c r="F2" s="1031"/>
      <c r="G2" s="1031"/>
      <c r="H2" s="1031"/>
      <c r="I2" s="1031"/>
      <c r="J2" s="1031"/>
      <c r="K2" s="1031"/>
    </row>
    <row r="3" spans="1:24" ht="24.95" customHeight="1">
      <c r="A3" s="1664" t="str">
        <f>'7.1'!B5</f>
        <v>KHO – 11. 2. 2021</v>
      </c>
      <c r="B3" s="1664"/>
      <c r="C3" s="1664"/>
      <c r="D3" s="1664"/>
      <c r="E3" s="1664"/>
      <c r="F3" s="1664"/>
      <c r="G3" s="1664"/>
      <c r="H3" s="1664"/>
      <c r="I3" s="1664"/>
      <c r="J3" s="1664"/>
      <c r="K3" s="1664"/>
    </row>
    <row r="4" spans="1:24" ht="15">
      <c r="A4" s="822"/>
      <c r="B4" s="822"/>
      <c r="C4" s="822"/>
      <c r="D4" s="566" t="s">
        <v>257</v>
      </c>
      <c r="E4" s="566" t="s">
        <v>258</v>
      </c>
      <c r="F4" s="1663" t="s">
        <v>511</v>
      </c>
      <c r="G4" s="1663"/>
      <c r="H4" s="1663"/>
      <c r="I4" s="1663"/>
      <c r="J4" s="1663"/>
      <c r="K4" s="1663"/>
      <c r="N4" s="438" t="s">
        <v>97</v>
      </c>
      <c r="O4" s="438" t="s">
        <v>101</v>
      </c>
      <c r="P4" s="438" t="s">
        <v>104</v>
      </c>
      <c r="Q4" s="438" t="s">
        <v>105</v>
      </c>
      <c r="R4" s="438" t="s">
        <v>108</v>
      </c>
      <c r="S4" s="438" t="s">
        <v>259</v>
      </c>
      <c r="T4" s="438" t="s">
        <v>260</v>
      </c>
      <c r="U4" s="438" t="s">
        <v>45</v>
      </c>
    </row>
    <row r="5" spans="1:24" ht="15" customHeight="1">
      <c r="A5" s="1658" t="s">
        <v>96</v>
      </c>
      <c r="B5" s="1503" t="s">
        <v>97</v>
      </c>
      <c r="C5" s="1024" t="s">
        <v>98</v>
      </c>
      <c r="D5" s="823">
        <v>99937.917501846183</v>
      </c>
      <c r="E5" s="823">
        <v>1066051.4350000003</v>
      </c>
      <c r="F5" s="637"/>
      <c r="G5" s="637"/>
      <c r="H5" s="637"/>
      <c r="I5" s="637"/>
      <c r="J5" s="637"/>
      <c r="K5" s="637"/>
      <c r="L5" s="548"/>
      <c r="M5" s="549">
        <v>0.29166666666666669</v>
      </c>
      <c r="N5" s="439">
        <v>4164.5014336433596</v>
      </c>
      <c r="O5" s="439">
        <v>-3772.380725062997</v>
      </c>
      <c r="P5" s="439">
        <v>1893.6927916666666</v>
      </c>
      <c r="Q5" s="439">
        <v>0</v>
      </c>
      <c r="R5" s="439">
        <v>13.670049023942831</v>
      </c>
      <c r="S5" s="439">
        <v>2455.6454134241321</v>
      </c>
      <c r="T5" s="439">
        <v>-9.6999999999999993</v>
      </c>
      <c r="U5" s="439">
        <v>-156.16186415316042</v>
      </c>
      <c r="X5" s="238"/>
    </row>
    <row r="6" spans="1:24" ht="15" customHeight="1">
      <c r="A6" s="1658"/>
      <c r="B6" s="1659"/>
      <c r="C6" s="1032" t="s">
        <v>99</v>
      </c>
      <c r="D6" s="1033">
        <v>10.116905594422899</v>
      </c>
      <c r="E6" s="1033">
        <v>106.23</v>
      </c>
      <c r="F6" s="637"/>
      <c r="G6" s="637"/>
      <c r="H6" s="637"/>
      <c r="I6" s="637"/>
      <c r="J6" s="637"/>
      <c r="K6" s="637"/>
      <c r="L6" s="548"/>
      <c r="M6" s="549">
        <v>0.33333333333333298</v>
      </c>
      <c r="N6" s="439">
        <v>4164.5014336433596</v>
      </c>
      <c r="O6" s="439">
        <v>-3772.380725062997</v>
      </c>
      <c r="P6" s="439">
        <v>1893.6927916666666</v>
      </c>
      <c r="Q6" s="439">
        <v>0</v>
      </c>
      <c r="R6" s="439">
        <v>13.852930023942831</v>
      </c>
      <c r="S6" s="439">
        <v>2543.450413424132</v>
      </c>
      <c r="T6" s="439">
        <v>-9.3000000000000007</v>
      </c>
      <c r="U6" s="439">
        <v>-243.78398315316008</v>
      </c>
      <c r="X6" s="238"/>
    </row>
    <row r="7" spans="1:24" ht="15" customHeight="1">
      <c r="A7" s="1658"/>
      <c r="B7" s="1505"/>
      <c r="C7" s="1025" t="s">
        <v>100</v>
      </c>
      <c r="D7" s="824">
        <v>99948.034407440602</v>
      </c>
      <c r="E7" s="824">
        <v>1066157.6650000003</v>
      </c>
      <c r="F7" s="637"/>
      <c r="G7" s="637"/>
      <c r="H7" s="637"/>
      <c r="I7" s="637"/>
      <c r="J7" s="637"/>
      <c r="K7" s="637"/>
      <c r="L7" s="548"/>
      <c r="M7" s="549">
        <v>0.374999999999999</v>
      </c>
      <c r="N7" s="439">
        <v>4164.5014336433596</v>
      </c>
      <c r="O7" s="439">
        <v>-3772.380725062997</v>
      </c>
      <c r="P7" s="439">
        <v>1893.6927916666666</v>
      </c>
      <c r="Q7" s="439">
        <v>0</v>
      </c>
      <c r="R7" s="439">
        <v>13.758558023942831</v>
      </c>
      <c r="S7" s="439">
        <v>2582.3774134241321</v>
      </c>
      <c r="T7" s="439">
        <v>-8.8000000000000007</v>
      </c>
      <c r="U7" s="439">
        <v>-282.80535515316024</v>
      </c>
      <c r="X7" s="238"/>
    </row>
    <row r="8" spans="1:24" ht="15" customHeight="1">
      <c r="A8" s="1658"/>
      <c r="B8" s="1503" t="s">
        <v>101</v>
      </c>
      <c r="C8" s="1024" t="s">
        <v>98</v>
      </c>
      <c r="D8" s="823">
        <v>90534.99841755454</v>
      </c>
      <c r="E8" s="823">
        <v>966015.22500000033</v>
      </c>
      <c r="F8" s="637"/>
      <c r="G8" s="637"/>
      <c r="H8" s="637"/>
      <c r="I8" s="637"/>
      <c r="J8" s="637"/>
      <c r="K8" s="637"/>
      <c r="L8" s="548"/>
      <c r="M8" s="549">
        <v>0.41666666666666602</v>
      </c>
      <c r="N8" s="439">
        <v>4164.5014336433596</v>
      </c>
      <c r="O8" s="439">
        <v>-3772.380725062997</v>
      </c>
      <c r="P8" s="439">
        <v>1893.6927916666666</v>
      </c>
      <c r="Q8" s="439">
        <v>0</v>
      </c>
      <c r="R8" s="439">
        <v>13.74191602394283</v>
      </c>
      <c r="S8" s="439">
        <v>2577.5094134241317</v>
      </c>
      <c r="T8" s="439">
        <v>-8.1</v>
      </c>
      <c r="U8" s="439">
        <v>-277.95399715315989</v>
      </c>
      <c r="X8" s="238"/>
    </row>
    <row r="9" spans="1:24" ht="15" customHeight="1">
      <c r="A9" s="1658"/>
      <c r="B9" s="1659"/>
      <c r="C9" s="1032" t="s">
        <v>99</v>
      </c>
      <c r="D9" s="1033">
        <v>2.1389839573409701</v>
      </c>
      <c r="E9" s="1033">
        <v>22.859000000000002</v>
      </c>
      <c r="F9" s="637"/>
      <c r="G9" s="637"/>
      <c r="H9" s="637"/>
      <c r="I9" s="637"/>
      <c r="J9" s="637"/>
      <c r="K9" s="637"/>
      <c r="L9" s="548"/>
      <c r="M9" s="549">
        <v>0.45833333333333198</v>
      </c>
      <c r="N9" s="439">
        <v>4164.5014336433596</v>
      </c>
      <c r="O9" s="439">
        <v>-3772.380725062997</v>
      </c>
      <c r="P9" s="439">
        <v>1893.6927916666666</v>
      </c>
      <c r="Q9" s="439">
        <v>0</v>
      </c>
      <c r="R9" s="439">
        <v>13.70944502394283</v>
      </c>
      <c r="S9" s="439">
        <v>2509.7204134241324</v>
      </c>
      <c r="T9" s="439">
        <v>-7.8</v>
      </c>
      <c r="U9" s="439">
        <v>-210.19746815316057</v>
      </c>
      <c r="X9" s="238"/>
    </row>
    <row r="10" spans="1:24" ht="15" customHeight="1">
      <c r="A10" s="1658"/>
      <c r="B10" s="1505"/>
      <c r="C10" s="1025" t="s">
        <v>100</v>
      </c>
      <c r="D10" s="824">
        <v>90537.137401511878</v>
      </c>
      <c r="E10" s="824">
        <v>966038.08400000038</v>
      </c>
      <c r="F10" s="637"/>
      <c r="G10" s="637"/>
      <c r="H10" s="637"/>
      <c r="I10" s="637"/>
      <c r="J10" s="637"/>
      <c r="K10" s="637"/>
      <c r="L10" s="548"/>
      <c r="M10" s="549">
        <v>0.499999999999998</v>
      </c>
      <c r="N10" s="439">
        <v>4164.5014336433596</v>
      </c>
      <c r="O10" s="439">
        <v>-3772.380725062997</v>
      </c>
      <c r="P10" s="439">
        <v>1893.6927916666666</v>
      </c>
      <c r="Q10" s="439">
        <v>0</v>
      </c>
      <c r="R10" s="439">
        <v>13.694176023942831</v>
      </c>
      <c r="S10" s="439">
        <v>2436.5314134241321</v>
      </c>
      <c r="T10" s="439">
        <v>-6.9</v>
      </c>
      <c r="U10" s="439">
        <v>-137.02373715316025</v>
      </c>
      <c r="X10" s="238"/>
    </row>
    <row r="11" spans="1:24" ht="15" customHeight="1">
      <c r="A11" s="1658"/>
      <c r="B11" s="1494" t="s">
        <v>102</v>
      </c>
      <c r="C11" s="1024" t="s">
        <v>98</v>
      </c>
      <c r="D11" s="823">
        <v>9402.9190842916432</v>
      </c>
      <c r="E11" s="823">
        <v>100036.20999999996</v>
      </c>
      <c r="F11" s="637"/>
      <c r="G11" s="637"/>
      <c r="H11" s="637"/>
      <c r="I11" s="637"/>
      <c r="J11" s="637"/>
      <c r="K11" s="637"/>
      <c r="L11" s="548"/>
      <c r="M11" s="549">
        <v>0.54166666666666496</v>
      </c>
      <c r="N11" s="439">
        <v>4164.5014336433596</v>
      </c>
      <c r="O11" s="439">
        <v>-3772.380725062997</v>
      </c>
      <c r="P11" s="439">
        <v>1893.6927916666666</v>
      </c>
      <c r="Q11" s="439">
        <v>0</v>
      </c>
      <c r="R11" s="439">
        <v>13.551768023942833</v>
      </c>
      <c r="S11" s="439">
        <v>2386.4544134241319</v>
      </c>
      <c r="T11" s="439">
        <v>-6.4</v>
      </c>
      <c r="U11" s="439">
        <v>-87.089145153160189</v>
      </c>
      <c r="X11" s="238"/>
    </row>
    <row r="12" spans="1:24" ht="15" customHeight="1">
      <c r="A12" s="1658"/>
      <c r="B12" s="1659"/>
      <c r="C12" s="1032" t="s">
        <v>99</v>
      </c>
      <c r="D12" s="1033">
        <v>7.9779216370819288</v>
      </c>
      <c r="E12" s="1033">
        <v>83.371000000000009</v>
      </c>
      <c r="F12" s="637"/>
      <c r="G12" s="637"/>
      <c r="H12" s="637"/>
      <c r="I12" s="637"/>
      <c r="J12" s="637"/>
      <c r="K12" s="637"/>
      <c r="L12" s="548"/>
      <c r="M12" s="549">
        <v>0.58333333333333104</v>
      </c>
      <c r="N12" s="439">
        <v>4164.5014336433596</v>
      </c>
      <c r="O12" s="439">
        <v>-3772.380725062997</v>
      </c>
      <c r="P12" s="439">
        <v>1893.6927916666666</v>
      </c>
      <c r="Q12" s="439">
        <v>0</v>
      </c>
      <c r="R12" s="439">
        <v>13.23053402394283</v>
      </c>
      <c r="S12" s="439">
        <v>2356.5284134241319</v>
      </c>
      <c r="T12" s="439">
        <v>-6.1</v>
      </c>
      <c r="U12" s="439">
        <v>-57.484379153160262</v>
      </c>
      <c r="X12" s="238"/>
    </row>
    <row r="13" spans="1:24" ht="15" customHeight="1">
      <c r="A13" s="1500"/>
      <c r="B13" s="1505"/>
      <c r="C13" s="1025" t="s">
        <v>100</v>
      </c>
      <c r="D13" s="824">
        <v>9410.897005928724</v>
      </c>
      <c r="E13" s="824">
        <v>100119.58099999989</v>
      </c>
      <c r="F13" s="17"/>
      <c r="G13" s="17"/>
      <c r="H13" s="17"/>
      <c r="I13" s="17"/>
      <c r="J13" s="17"/>
      <c r="K13" s="17"/>
      <c r="L13" s="548"/>
      <c r="M13" s="549">
        <v>0.624999999999997</v>
      </c>
      <c r="N13" s="439">
        <v>4164.5014336433596</v>
      </c>
      <c r="O13" s="439">
        <v>-3772.380725062997</v>
      </c>
      <c r="P13" s="439">
        <v>1893.6927916666666</v>
      </c>
      <c r="Q13" s="439">
        <v>0</v>
      </c>
      <c r="R13" s="439">
        <v>13.045787023942831</v>
      </c>
      <c r="S13" s="439">
        <v>2318.1874134241316</v>
      </c>
      <c r="T13" s="439">
        <v>-6.3</v>
      </c>
      <c r="U13" s="439">
        <v>-19.328126153159701</v>
      </c>
      <c r="X13" s="238"/>
    </row>
    <row r="14" spans="1:24" ht="15" customHeight="1">
      <c r="A14" s="1658" t="s">
        <v>103</v>
      </c>
      <c r="B14" s="1503" t="s">
        <v>104</v>
      </c>
      <c r="C14" s="1024" t="s">
        <v>261</v>
      </c>
      <c r="D14" s="823">
        <v>30902.877</v>
      </c>
      <c r="E14" s="823">
        <v>330048.15349900001</v>
      </c>
      <c r="F14" s="637"/>
      <c r="G14" s="637"/>
      <c r="H14" s="637"/>
      <c r="I14" s="637"/>
      <c r="J14" s="637"/>
      <c r="K14" s="637"/>
      <c r="L14" s="548"/>
      <c r="M14" s="549">
        <v>0.66666666666666397</v>
      </c>
      <c r="N14" s="439">
        <v>4164.5014336433596</v>
      </c>
      <c r="O14" s="439">
        <v>-3772.380725062997</v>
      </c>
      <c r="P14" s="439">
        <v>1893.6927916666666</v>
      </c>
      <c r="Q14" s="439">
        <v>0</v>
      </c>
      <c r="R14" s="439">
        <v>13.056468023942832</v>
      </c>
      <c r="S14" s="439">
        <v>2327.0314134241316</v>
      </c>
      <c r="T14" s="439">
        <v>-6.5</v>
      </c>
      <c r="U14" s="439">
        <v>-28.161445153160003</v>
      </c>
      <c r="X14" s="238"/>
    </row>
    <row r="15" spans="1:24" ht="15" customHeight="1">
      <c r="A15" s="1658"/>
      <c r="B15" s="1659"/>
      <c r="C15" s="1032" t="s">
        <v>33</v>
      </c>
      <c r="D15" s="1033">
        <v>8060.9449999999997</v>
      </c>
      <c r="E15" s="1033">
        <v>86510.248999999996</v>
      </c>
      <c r="F15" s="637"/>
      <c r="G15" s="637"/>
      <c r="H15" s="637"/>
      <c r="I15" s="637"/>
      <c r="J15" s="637"/>
      <c r="K15" s="637"/>
      <c r="L15" s="548"/>
      <c r="M15" s="549">
        <v>0.70833333333333004</v>
      </c>
      <c r="N15" s="439">
        <v>4164.5014336433596</v>
      </c>
      <c r="O15" s="439">
        <v>-3772.380725062997</v>
      </c>
      <c r="P15" s="439">
        <v>1893.6927916666666</v>
      </c>
      <c r="Q15" s="439">
        <v>0</v>
      </c>
      <c r="R15" s="439">
        <v>13.29284702394283</v>
      </c>
      <c r="S15" s="439">
        <v>2358.6744134241321</v>
      </c>
      <c r="T15" s="439">
        <v>-7.1</v>
      </c>
      <c r="U15" s="439">
        <v>-59.568066153160544</v>
      </c>
      <c r="X15" s="238"/>
    </row>
    <row r="16" spans="1:24" ht="15" customHeight="1">
      <c r="A16" s="1658"/>
      <c r="B16" s="1659"/>
      <c r="C16" s="1032" t="s">
        <v>37</v>
      </c>
      <c r="D16" s="1033">
        <v>6484.8050000000003</v>
      </c>
      <c r="E16" s="1033">
        <v>69581.957999999999</v>
      </c>
      <c r="F16" s="637"/>
      <c r="G16" s="637"/>
      <c r="H16" s="637"/>
      <c r="I16" s="637"/>
      <c r="J16" s="637"/>
      <c r="K16" s="637"/>
      <c r="L16" s="548"/>
      <c r="M16" s="549">
        <v>0.749999999999996</v>
      </c>
      <c r="N16" s="439">
        <v>4164.5014336433596</v>
      </c>
      <c r="O16" s="439">
        <v>-3772.380725062997</v>
      </c>
      <c r="P16" s="439">
        <v>1893.6927916666666</v>
      </c>
      <c r="Q16" s="439">
        <v>0</v>
      </c>
      <c r="R16" s="439">
        <v>13.211470023942832</v>
      </c>
      <c r="S16" s="439">
        <v>2399.9404134241322</v>
      </c>
      <c r="T16" s="439">
        <v>-7.9</v>
      </c>
      <c r="U16" s="439">
        <v>-100.9154431531606</v>
      </c>
      <c r="X16" s="238"/>
    </row>
    <row r="17" spans="1:24" ht="15" customHeight="1">
      <c r="A17" s="1658"/>
      <c r="B17" s="1505"/>
      <c r="C17" s="1025" t="s">
        <v>100</v>
      </c>
      <c r="D17" s="824">
        <v>45448.627</v>
      </c>
      <c r="E17" s="824">
        <v>486140.360499</v>
      </c>
      <c r="F17" s="637"/>
      <c r="G17" s="637"/>
      <c r="H17" s="637"/>
      <c r="I17" s="637"/>
      <c r="J17" s="637"/>
      <c r="K17" s="637"/>
      <c r="L17" s="548"/>
      <c r="M17" s="549">
        <v>0.79166666666666297</v>
      </c>
      <c r="N17" s="439">
        <v>4164.5014336433596</v>
      </c>
      <c r="O17" s="439">
        <v>-3772.380725062997</v>
      </c>
      <c r="P17" s="439">
        <v>1893.6927916666666</v>
      </c>
      <c r="Q17" s="439">
        <v>0</v>
      </c>
      <c r="R17" s="439">
        <v>13.196527023942831</v>
      </c>
      <c r="S17" s="439">
        <v>2405.497413424132</v>
      </c>
      <c r="T17" s="439">
        <v>-8.1</v>
      </c>
      <c r="U17" s="439">
        <v>-106.48738615316006</v>
      </c>
      <c r="X17" s="238"/>
    </row>
    <row r="18" spans="1:24" ht="15" customHeight="1">
      <c r="A18" s="1658"/>
      <c r="B18" s="1503" t="s">
        <v>105</v>
      </c>
      <c r="C18" s="1024" t="s">
        <v>261</v>
      </c>
      <c r="D18" s="823">
        <v>0</v>
      </c>
      <c r="E18" s="823">
        <v>0</v>
      </c>
      <c r="F18" s="637"/>
      <c r="G18" s="637"/>
      <c r="H18" s="637"/>
      <c r="I18" s="637"/>
      <c r="J18" s="637"/>
      <c r="K18" s="637"/>
      <c r="L18" s="548"/>
      <c r="M18" s="549">
        <v>0.83333333333332904</v>
      </c>
      <c r="N18" s="439">
        <v>4164.5014336433596</v>
      </c>
      <c r="O18" s="439">
        <v>-3772.380725062997</v>
      </c>
      <c r="P18" s="439">
        <v>1893.6927916666666</v>
      </c>
      <c r="Q18" s="439">
        <v>0</v>
      </c>
      <c r="R18" s="439">
        <v>13.39075502394283</v>
      </c>
      <c r="S18" s="439">
        <v>2405.2694134241324</v>
      </c>
      <c r="T18" s="439">
        <v>-8.6</v>
      </c>
      <c r="U18" s="439">
        <v>-106.06515815316061</v>
      </c>
      <c r="X18" s="238"/>
    </row>
    <row r="19" spans="1:24" ht="15" customHeight="1">
      <c r="A19" s="1658"/>
      <c r="B19" s="1659"/>
      <c r="C19" s="1032" t="s">
        <v>33</v>
      </c>
      <c r="D19" s="1033">
        <v>0</v>
      </c>
      <c r="E19" s="1033">
        <v>0</v>
      </c>
      <c r="F19" s="637"/>
      <c r="G19" s="637"/>
      <c r="H19" s="637"/>
      <c r="I19" s="637"/>
      <c r="J19" s="637"/>
      <c r="K19" s="637"/>
      <c r="L19" s="548"/>
      <c r="M19" s="549">
        <v>0.874999999999995</v>
      </c>
      <c r="N19" s="439">
        <v>4164.5014336433596</v>
      </c>
      <c r="O19" s="439">
        <v>-3772.380725062997</v>
      </c>
      <c r="P19" s="439">
        <v>1893.6927916666666</v>
      </c>
      <c r="Q19" s="439">
        <v>0</v>
      </c>
      <c r="R19" s="439">
        <v>13.328765023942831</v>
      </c>
      <c r="S19" s="439">
        <v>2382.5424134241316</v>
      </c>
      <c r="T19" s="439">
        <v>-8.8000000000000007</v>
      </c>
      <c r="U19" s="439">
        <v>-83.400148153159989</v>
      </c>
      <c r="X19" s="238"/>
    </row>
    <row r="20" spans="1:24" ht="15" customHeight="1">
      <c r="A20" s="1658"/>
      <c r="B20" s="1659"/>
      <c r="C20" s="1032" t="s">
        <v>37</v>
      </c>
      <c r="D20" s="1033">
        <v>0</v>
      </c>
      <c r="E20" s="1033">
        <v>0</v>
      </c>
      <c r="F20" s="637"/>
      <c r="G20" s="637"/>
      <c r="H20" s="637"/>
      <c r="I20" s="637"/>
      <c r="J20" s="637"/>
      <c r="K20" s="637"/>
      <c r="L20" s="548"/>
      <c r="M20" s="549">
        <v>0.91666666666666097</v>
      </c>
      <c r="N20" s="439">
        <v>4164.5014336433596</v>
      </c>
      <c r="O20" s="439">
        <v>-3772.380725062997</v>
      </c>
      <c r="P20" s="439">
        <v>1893.6927916666666</v>
      </c>
      <c r="Q20" s="439">
        <v>0</v>
      </c>
      <c r="R20" s="439">
        <v>13.150714023942831</v>
      </c>
      <c r="S20" s="439">
        <v>2290.2484134241317</v>
      </c>
      <c r="T20" s="439">
        <v>-9.1</v>
      </c>
      <c r="U20" s="439">
        <v>8.7158008468400112</v>
      </c>
      <c r="X20" s="238"/>
    </row>
    <row r="21" spans="1:24" ht="15" customHeight="1">
      <c r="A21" s="1658"/>
      <c r="B21" s="1505"/>
      <c r="C21" s="1025" t="s">
        <v>100</v>
      </c>
      <c r="D21" s="824">
        <v>0</v>
      </c>
      <c r="E21" s="824">
        <v>0</v>
      </c>
      <c r="F21" s="637"/>
      <c r="G21" s="637"/>
      <c r="H21" s="637"/>
      <c r="I21" s="637"/>
      <c r="J21" s="637"/>
      <c r="K21" s="637"/>
      <c r="L21" s="548"/>
      <c r="M21" s="549">
        <v>0.95833333333332804</v>
      </c>
      <c r="N21" s="439">
        <v>4164.5014336433596</v>
      </c>
      <c r="O21" s="439">
        <v>-3772.380725062997</v>
      </c>
      <c r="P21" s="439">
        <v>1893.6927916666666</v>
      </c>
      <c r="Q21" s="439">
        <v>0</v>
      </c>
      <c r="R21" s="439">
        <v>12.802321023942831</v>
      </c>
      <c r="S21" s="439">
        <v>2109.3494134241319</v>
      </c>
      <c r="T21" s="439">
        <v>-9.3000000000000007</v>
      </c>
      <c r="U21" s="439">
        <v>189.26640784684014</v>
      </c>
      <c r="X21" s="238"/>
    </row>
    <row r="22" spans="1:24" ht="15" customHeight="1">
      <c r="A22" s="1658"/>
      <c r="B22" s="1494" t="s">
        <v>106</v>
      </c>
      <c r="C22" s="1024" t="s">
        <v>261</v>
      </c>
      <c r="D22" s="823">
        <v>30902.877</v>
      </c>
      <c r="E22" s="823">
        <v>330048.15349900001</v>
      </c>
      <c r="F22" s="637"/>
      <c r="G22" s="637"/>
      <c r="H22" s="637"/>
      <c r="I22" s="637"/>
      <c r="J22" s="637"/>
      <c r="K22" s="637"/>
      <c r="L22" s="548"/>
      <c r="M22" s="549">
        <v>0.999999999999994</v>
      </c>
      <c r="N22" s="439">
        <v>4164.5014336433596</v>
      </c>
      <c r="O22" s="439">
        <v>-3772.380725062997</v>
      </c>
      <c r="P22" s="439">
        <v>1893.6927916666666</v>
      </c>
      <c r="Q22" s="439">
        <v>0</v>
      </c>
      <c r="R22" s="439">
        <v>12.525263023942831</v>
      </c>
      <c r="S22" s="439">
        <v>1964.4714134241322</v>
      </c>
      <c r="T22" s="439">
        <v>-9.5</v>
      </c>
      <c r="U22" s="439">
        <v>333.86734984683972</v>
      </c>
      <c r="X22" s="238"/>
    </row>
    <row r="23" spans="1:24" ht="15" customHeight="1">
      <c r="A23" s="1658"/>
      <c r="B23" s="1657"/>
      <c r="C23" s="1032" t="s">
        <v>33</v>
      </c>
      <c r="D23" s="1033">
        <v>8060.9449999999997</v>
      </c>
      <c r="E23" s="1033">
        <v>86510.248999999996</v>
      </c>
      <c r="F23" s="637"/>
      <c r="G23" s="637"/>
      <c r="H23" s="637"/>
      <c r="I23" s="637"/>
      <c r="J23" s="637"/>
      <c r="K23" s="637"/>
      <c r="L23" s="548"/>
      <c r="M23" s="549">
        <v>1.0416666666666601</v>
      </c>
      <c r="N23" s="439">
        <v>4164.5014336433596</v>
      </c>
      <c r="O23" s="439">
        <v>-3772.380725062997</v>
      </c>
      <c r="P23" s="439">
        <v>1893.6927916666666</v>
      </c>
      <c r="Q23" s="439">
        <v>0</v>
      </c>
      <c r="R23" s="439">
        <v>12.99242602394283</v>
      </c>
      <c r="S23" s="439">
        <v>1907.1094134241318</v>
      </c>
      <c r="T23" s="439">
        <v>-9.6</v>
      </c>
      <c r="U23" s="439">
        <v>391.69651284683982</v>
      </c>
      <c r="X23" s="238"/>
    </row>
    <row r="24" spans="1:24" ht="15" customHeight="1">
      <c r="A24" s="1658"/>
      <c r="B24" s="1659"/>
      <c r="C24" s="1032" t="s">
        <v>37</v>
      </c>
      <c r="D24" s="1033">
        <v>6484.8050000000003</v>
      </c>
      <c r="E24" s="1033">
        <v>69581.957999999999</v>
      </c>
      <c r="F24" s="637"/>
      <c r="G24" s="637"/>
      <c r="H24" s="637"/>
      <c r="I24" s="637"/>
      <c r="J24" s="637"/>
      <c r="K24" s="637"/>
      <c r="L24" s="548"/>
      <c r="M24" s="549">
        <v>1.0833333333333299</v>
      </c>
      <c r="N24" s="439">
        <v>4164.5014336433596</v>
      </c>
      <c r="O24" s="439">
        <v>-3772.380725062997</v>
      </c>
      <c r="P24" s="439">
        <v>1893.6927916666666</v>
      </c>
      <c r="Q24" s="439">
        <v>0</v>
      </c>
      <c r="R24" s="439">
        <v>12.752748023942832</v>
      </c>
      <c r="S24" s="439">
        <v>1912.5774134241315</v>
      </c>
      <c r="T24" s="439">
        <v>-9.9</v>
      </c>
      <c r="U24" s="439">
        <v>385.98883484684029</v>
      </c>
      <c r="X24" s="238"/>
    </row>
    <row r="25" spans="1:24" ht="15" customHeight="1">
      <c r="A25" s="1658"/>
      <c r="B25" s="1505"/>
      <c r="C25" s="1025" t="s">
        <v>100</v>
      </c>
      <c r="D25" s="824">
        <v>45448.627</v>
      </c>
      <c r="E25" s="824">
        <v>486140.360499</v>
      </c>
      <c r="F25" s="637"/>
      <c r="G25" s="637"/>
      <c r="H25" s="637"/>
      <c r="I25" s="637"/>
      <c r="J25" s="637"/>
      <c r="K25" s="637"/>
      <c r="L25" s="548"/>
      <c r="M25" s="549">
        <v>1.125</v>
      </c>
      <c r="N25" s="439">
        <v>4164.5014336433596</v>
      </c>
      <c r="O25" s="439">
        <v>-3772.380725062997</v>
      </c>
      <c r="P25" s="439">
        <v>1893.6927916666666</v>
      </c>
      <c r="Q25" s="439">
        <v>0</v>
      </c>
      <c r="R25" s="439">
        <v>12.93390102394283</v>
      </c>
      <c r="S25" s="439">
        <v>1947.5604134241316</v>
      </c>
      <c r="T25" s="439">
        <v>-10.4</v>
      </c>
      <c r="U25" s="439">
        <v>351.18698784684011</v>
      </c>
      <c r="X25" s="238"/>
    </row>
    <row r="26" spans="1:24" ht="15" customHeight="1">
      <c r="A26" s="1500"/>
      <c r="B26" s="1665" t="s">
        <v>107</v>
      </c>
      <c r="C26" s="1665"/>
      <c r="D26" s="825">
        <v>1093085.1302324906</v>
      </c>
      <c r="E26" s="825">
        <v>11812630.619483419</v>
      </c>
      <c r="F26" s="17"/>
      <c r="G26" s="17"/>
      <c r="H26" s="17"/>
      <c r="I26" s="17"/>
      <c r="J26" s="17"/>
      <c r="K26" s="17"/>
      <c r="L26" s="548"/>
      <c r="M26" s="549">
        <v>1.1666666666666601</v>
      </c>
      <c r="N26" s="439">
        <v>4164.5014336433596</v>
      </c>
      <c r="O26" s="439">
        <v>-3772.380725062997</v>
      </c>
      <c r="P26" s="439">
        <v>1893.6927916666666</v>
      </c>
      <c r="Q26" s="439">
        <v>0</v>
      </c>
      <c r="R26" s="439">
        <v>13.318995023942831</v>
      </c>
      <c r="S26" s="439">
        <v>2014.181413424132</v>
      </c>
      <c r="T26" s="439">
        <v>-10.9</v>
      </c>
      <c r="U26" s="439">
        <v>284.95108184684</v>
      </c>
      <c r="X26" s="238"/>
    </row>
    <row r="27" spans="1:24" ht="15" customHeight="1">
      <c r="A27" s="1658" t="s">
        <v>108</v>
      </c>
      <c r="B27" s="1494" t="s">
        <v>512</v>
      </c>
      <c r="C27" s="1024" t="s">
        <v>110</v>
      </c>
      <c r="D27" s="823">
        <v>272.85115900319943</v>
      </c>
      <c r="E27" s="823">
        <v>2959.7389999999987</v>
      </c>
      <c r="F27" s="637"/>
      <c r="G27" s="637"/>
      <c r="H27" s="637"/>
      <c r="I27" s="637"/>
      <c r="J27" s="637"/>
      <c r="K27" s="637"/>
      <c r="L27" s="548"/>
      <c r="M27" s="549">
        <v>1.2083333333333299</v>
      </c>
      <c r="N27" s="439">
        <v>4164.5014336433596</v>
      </c>
      <c r="O27" s="439">
        <v>-3772.380725062997</v>
      </c>
      <c r="P27" s="439">
        <v>1893.6927916666666</v>
      </c>
      <c r="Q27" s="439">
        <v>0</v>
      </c>
      <c r="R27" s="439">
        <v>13.867801023942832</v>
      </c>
      <c r="S27" s="439">
        <v>2137.8074134241319</v>
      </c>
      <c r="T27" s="439">
        <v>-10.7</v>
      </c>
      <c r="U27" s="439">
        <v>161.87388784683981</v>
      </c>
      <c r="X27" s="238"/>
    </row>
    <row r="28" spans="1:24" ht="15" customHeight="1">
      <c r="A28" s="1658"/>
      <c r="B28" s="1657"/>
      <c r="C28" s="1032" t="s">
        <v>85</v>
      </c>
      <c r="D28" s="1033">
        <v>5.5971785714285804</v>
      </c>
      <c r="E28" s="1033">
        <v>62.906971428571701</v>
      </c>
      <c r="F28" s="637"/>
      <c r="G28" s="637"/>
      <c r="H28" s="637"/>
      <c r="I28" s="637"/>
      <c r="J28" s="637"/>
      <c r="K28" s="637"/>
      <c r="L28" s="548"/>
      <c r="M28" s="549">
        <v>1.25</v>
      </c>
      <c r="N28" s="439">
        <v>4164.5014336433596</v>
      </c>
      <c r="O28" s="439">
        <v>-3772.380725062997</v>
      </c>
      <c r="P28" s="439">
        <v>1893.6927916666666</v>
      </c>
      <c r="Q28" s="439">
        <v>0</v>
      </c>
      <c r="R28" s="439">
        <v>13.959173023942832</v>
      </c>
      <c r="S28" s="439">
        <v>2336.776413424132</v>
      </c>
      <c r="T28" s="439">
        <v>-10.3</v>
      </c>
      <c r="U28" s="439">
        <v>-37.003740153160379</v>
      </c>
      <c r="X28" s="238"/>
    </row>
    <row r="29" spans="1:24" ht="15" customHeight="1">
      <c r="A29" s="1658"/>
      <c r="B29" s="1496"/>
      <c r="C29" s="1025" t="s">
        <v>100</v>
      </c>
      <c r="D29" s="824">
        <v>278.448337574628</v>
      </c>
      <c r="E29" s="824">
        <v>3022.6459714285702</v>
      </c>
      <c r="F29" s="637"/>
      <c r="G29" s="637"/>
      <c r="H29" s="637"/>
      <c r="I29" s="637"/>
      <c r="J29" s="637"/>
      <c r="K29" s="637"/>
      <c r="L29" s="548"/>
      <c r="N29" s="439">
        <v>99948.034407440689</v>
      </c>
      <c r="O29" s="439">
        <v>-90537.137401511893</v>
      </c>
      <c r="P29" s="439">
        <v>45448.627000000022</v>
      </c>
      <c r="Q29" s="439">
        <v>0</v>
      </c>
      <c r="R29" s="439">
        <v>320.03533757462793</v>
      </c>
      <c r="S29" s="439">
        <v>55065.441922179154</v>
      </c>
      <c r="T29" s="439">
        <v>-8.5875000000000004</v>
      </c>
      <c r="U29" s="439">
        <v>114.11742132415611</v>
      </c>
      <c r="X29" s="238"/>
    </row>
    <row r="30" spans="1:24" ht="15" customHeight="1">
      <c r="A30" s="1658"/>
      <c r="B30" s="1657" t="s">
        <v>513</v>
      </c>
      <c r="C30" s="1032" t="s">
        <v>110</v>
      </c>
      <c r="D30" s="1033">
        <v>41.587000000000003</v>
      </c>
      <c r="E30" s="1033">
        <v>437.173</v>
      </c>
      <c r="F30" s="637"/>
      <c r="G30" s="637"/>
      <c r="H30" s="637"/>
      <c r="I30" s="637"/>
      <c r="J30" s="637"/>
      <c r="K30" s="637"/>
      <c r="L30" s="548"/>
      <c r="X30" s="238"/>
    </row>
    <row r="31" spans="1:24" ht="15" customHeight="1">
      <c r="A31" s="1658"/>
      <c r="B31" s="1657"/>
      <c r="C31" s="1032" t="s">
        <v>85</v>
      </c>
      <c r="D31" s="1033">
        <v>0</v>
      </c>
      <c r="E31" s="1033">
        <v>0</v>
      </c>
      <c r="F31" s="637"/>
      <c r="G31" s="637"/>
      <c r="H31" s="637"/>
      <c r="I31" s="637"/>
      <c r="J31" s="637"/>
      <c r="K31" s="637"/>
      <c r="L31" s="548"/>
      <c r="X31" s="238"/>
    </row>
    <row r="32" spans="1:24" ht="15" customHeight="1">
      <c r="A32" s="1658"/>
      <c r="B32" s="1657"/>
      <c r="C32" s="1032" t="s">
        <v>100</v>
      </c>
      <c r="D32" s="1033">
        <v>41.587000000000003</v>
      </c>
      <c r="E32" s="1033">
        <v>437.173</v>
      </c>
      <c r="F32" s="637"/>
      <c r="G32" s="637"/>
      <c r="H32" s="637"/>
      <c r="I32" s="637"/>
      <c r="J32" s="637"/>
      <c r="K32" s="637"/>
      <c r="L32" s="548"/>
      <c r="N32" s="439"/>
      <c r="O32" s="439"/>
    </row>
    <row r="33" spans="1:13" ht="15" customHeight="1">
      <c r="A33" s="1658"/>
      <c r="B33" s="1494" t="s">
        <v>100</v>
      </c>
      <c r="C33" s="1024" t="s">
        <v>110</v>
      </c>
      <c r="D33" s="823">
        <v>314.43815900319942</v>
      </c>
      <c r="E33" s="823">
        <v>3396.9119999999984</v>
      </c>
      <c r="F33" s="637"/>
      <c r="G33" s="637"/>
      <c r="H33" s="637"/>
      <c r="I33" s="637"/>
      <c r="J33" s="637"/>
      <c r="K33" s="637"/>
      <c r="L33" s="548"/>
    </row>
    <row r="34" spans="1:13" ht="15" customHeight="1">
      <c r="A34" s="1658"/>
      <c r="B34" s="1657"/>
      <c r="C34" s="1032" t="s">
        <v>85</v>
      </c>
      <c r="D34" s="1033">
        <v>5.5971785714285804</v>
      </c>
      <c r="E34" s="1033">
        <v>62.906971428571701</v>
      </c>
      <c r="F34" s="637"/>
      <c r="G34" s="637"/>
      <c r="H34" s="637"/>
      <c r="I34" s="637"/>
      <c r="J34" s="637"/>
      <c r="K34" s="637"/>
      <c r="L34" s="548"/>
    </row>
    <row r="35" spans="1:13" ht="15" customHeight="1">
      <c r="A35" s="1500"/>
      <c r="B35" s="1496"/>
      <c r="C35" s="1025" t="s">
        <v>100</v>
      </c>
      <c r="D35" s="824">
        <v>320.03533757462799</v>
      </c>
      <c r="E35" s="824">
        <v>3459.81897142857</v>
      </c>
      <c r="F35" s="17"/>
      <c r="G35" s="17"/>
      <c r="H35" s="17"/>
      <c r="I35" s="17"/>
      <c r="J35" s="17"/>
      <c r="K35" s="17"/>
      <c r="L35" s="548"/>
    </row>
    <row r="36" spans="1:13" ht="15" customHeight="1">
      <c r="A36" s="1658" t="s">
        <v>259</v>
      </c>
      <c r="B36" s="1657" t="s">
        <v>514</v>
      </c>
      <c r="C36" s="1032" t="s">
        <v>114</v>
      </c>
      <c r="D36" s="1033">
        <v>50349.499691710007</v>
      </c>
      <c r="E36" s="1033">
        <v>538025.73194837477</v>
      </c>
      <c r="F36" s="637"/>
      <c r="G36" s="637"/>
      <c r="H36" s="637"/>
      <c r="I36" s="637"/>
      <c r="J36" s="637"/>
      <c r="K36" s="637"/>
      <c r="L36" s="548"/>
    </row>
    <row r="37" spans="1:13" ht="15" customHeight="1">
      <c r="A37" s="1658"/>
      <c r="B37" s="1657"/>
      <c r="C37" s="1032" t="s">
        <v>115</v>
      </c>
      <c r="D37" s="1033">
        <v>818.69105189772358</v>
      </c>
      <c r="E37" s="1033">
        <v>8748.3858853394286</v>
      </c>
      <c r="F37" s="637"/>
      <c r="G37" s="637"/>
      <c r="H37" s="637"/>
      <c r="I37" s="637"/>
      <c r="J37" s="637"/>
      <c r="K37" s="637"/>
      <c r="L37" s="548"/>
      <c r="M37" s="550"/>
    </row>
    <row r="38" spans="1:13" ht="15" customHeight="1">
      <c r="A38" s="1658"/>
      <c r="B38" s="1657"/>
      <c r="C38" s="1032" t="s">
        <v>100</v>
      </c>
      <c r="D38" s="1033">
        <v>51168.190743607731</v>
      </c>
      <c r="E38" s="1033">
        <v>546774.11783371423</v>
      </c>
      <c r="F38" s="637"/>
      <c r="G38" s="637"/>
      <c r="H38" s="637"/>
      <c r="I38" s="637"/>
      <c r="J38" s="637"/>
      <c r="K38" s="637"/>
      <c r="L38" s="548"/>
    </row>
    <row r="39" spans="1:13" ht="15" customHeight="1">
      <c r="A39" s="1658"/>
      <c r="B39" s="1494" t="s">
        <v>116</v>
      </c>
      <c r="C39" s="1024" t="s">
        <v>114</v>
      </c>
      <c r="D39" s="823">
        <v>41.587000000000003</v>
      </c>
      <c r="E39" s="823">
        <v>437.173</v>
      </c>
      <c r="F39" s="637"/>
      <c r="G39" s="637"/>
      <c r="H39" s="637"/>
      <c r="I39" s="637"/>
      <c r="J39" s="637"/>
      <c r="K39" s="637"/>
      <c r="L39" s="548"/>
    </row>
    <row r="40" spans="1:13" ht="15" customHeight="1">
      <c r="A40" s="1658"/>
      <c r="B40" s="1657"/>
      <c r="C40" s="1032" t="s">
        <v>115</v>
      </c>
      <c r="D40" s="1033">
        <v>0</v>
      </c>
      <c r="E40" s="1033">
        <v>0</v>
      </c>
      <c r="F40" s="637"/>
      <c r="G40" s="637"/>
      <c r="H40" s="637"/>
      <c r="I40" s="637"/>
      <c r="J40" s="637"/>
      <c r="K40" s="637"/>
      <c r="L40" s="548"/>
    </row>
    <row r="41" spans="1:13" ht="15" customHeight="1">
      <c r="A41" s="1658"/>
      <c r="B41" s="1496"/>
      <c r="C41" s="1025" t="s">
        <v>100</v>
      </c>
      <c r="D41" s="824">
        <v>41.587000000000003</v>
      </c>
      <c r="E41" s="824">
        <v>437.173</v>
      </c>
      <c r="F41" s="637"/>
      <c r="G41" s="637"/>
      <c r="H41" s="637"/>
      <c r="I41" s="637"/>
      <c r="J41" s="637"/>
      <c r="K41" s="637"/>
      <c r="L41" s="548"/>
    </row>
    <row r="42" spans="1:13" ht="15" customHeight="1">
      <c r="A42" s="1658"/>
      <c r="B42" s="1657" t="s">
        <v>117</v>
      </c>
      <c r="C42" s="1657"/>
      <c r="D42" s="1033">
        <v>5.5971785714285804</v>
      </c>
      <c r="E42" s="1033">
        <v>62.906971428571701</v>
      </c>
      <c r="F42" s="637"/>
      <c r="G42" s="637"/>
      <c r="H42" s="637"/>
      <c r="I42" s="637"/>
      <c r="J42" s="637"/>
      <c r="K42" s="637"/>
      <c r="L42" s="548"/>
    </row>
    <row r="43" spans="1:13" ht="15" customHeight="1">
      <c r="A43" s="1658"/>
      <c r="B43" s="1497" t="s">
        <v>118</v>
      </c>
      <c r="C43" s="1497"/>
      <c r="D43" s="825">
        <v>3850.0669999999991</v>
      </c>
      <c r="E43" s="825">
        <v>41102.552844999998</v>
      </c>
      <c r="F43" s="637"/>
      <c r="G43" s="637"/>
      <c r="H43" s="637"/>
      <c r="I43" s="637"/>
      <c r="J43" s="637"/>
      <c r="K43" s="637"/>
      <c r="L43" s="548"/>
    </row>
    <row r="44" spans="1:13" ht="15" customHeight="1">
      <c r="A44" s="1658"/>
      <c r="B44" s="1494" t="s">
        <v>119</v>
      </c>
      <c r="C44" s="1024" t="s">
        <v>114</v>
      </c>
      <c r="D44" s="823">
        <v>54241.153691710002</v>
      </c>
      <c r="E44" s="823">
        <v>579565.45779337478</v>
      </c>
      <c r="F44" s="637"/>
      <c r="G44" s="637"/>
      <c r="H44" s="637"/>
      <c r="I44" s="637"/>
      <c r="J44" s="637"/>
      <c r="K44" s="637"/>
      <c r="L44" s="548"/>
    </row>
    <row r="45" spans="1:13" ht="15" customHeight="1">
      <c r="A45" s="1658"/>
      <c r="B45" s="1657"/>
      <c r="C45" s="1032" t="s">
        <v>120</v>
      </c>
      <c r="D45" s="1033">
        <v>824.28823046915215</v>
      </c>
      <c r="E45" s="1033">
        <v>8811.292856768001</v>
      </c>
      <c r="F45" s="637"/>
      <c r="G45" s="637"/>
      <c r="H45" s="637"/>
      <c r="I45" s="637"/>
      <c r="J45" s="637"/>
      <c r="K45" s="637"/>
      <c r="L45" s="548"/>
    </row>
    <row r="46" spans="1:13" ht="15" customHeight="1">
      <c r="A46" s="1658"/>
      <c r="B46" s="1657"/>
      <c r="C46" s="1032" t="s">
        <v>100</v>
      </c>
      <c r="D46" s="1033">
        <v>55065.441922179154</v>
      </c>
      <c r="E46" s="1033">
        <v>588376.75065014279</v>
      </c>
      <c r="F46" s="638"/>
      <c r="G46" s="638"/>
      <c r="H46" s="637"/>
      <c r="I46" s="637"/>
      <c r="J46" s="637"/>
      <c r="K46" s="637"/>
      <c r="L46" s="548"/>
    </row>
    <row r="47" spans="1:13" ht="15" customHeight="1">
      <c r="A47" s="1662" t="s">
        <v>121</v>
      </c>
      <c r="B47" s="1662"/>
      <c r="C47" s="1662"/>
      <c r="D47" s="825">
        <v>-114.11742132419749</v>
      </c>
      <c r="E47" s="825">
        <v>-1343.0098202857189</v>
      </c>
      <c r="F47" s="484"/>
      <c r="G47" s="17"/>
      <c r="H47" s="484"/>
      <c r="I47" s="485"/>
      <c r="J47" s="484"/>
      <c r="K47" s="17"/>
      <c r="L47" s="548"/>
    </row>
    <row r="48" spans="1:13" ht="5.0999999999999996" customHeight="1">
      <c r="A48" s="16"/>
      <c r="B48" s="16"/>
      <c r="C48" s="18"/>
      <c r="E48" s="18"/>
      <c r="F48" s="16"/>
      <c r="G48" s="16"/>
      <c r="H48" s="16"/>
      <c r="I48" s="16"/>
      <c r="J48" s="16"/>
      <c r="K48" s="16"/>
    </row>
    <row r="49" spans="1:11">
      <c r="A49" s="1656" t="s">
        <v>262</v>
      </c>
      <c r="B49" s="1656"/>
      <c r="C49" s="1656"/>
      <c r="D49" s="1656"/>
      <c r="E49" s="1656"/>
      <c r="F49" s="1656"/>
      <c r="G49" s="1656"/>
      <c r="H49" s="1656"/>
      <c r="I49" s="1656"/>
      <c r="J49" s="1656"/>
      <c r="K49" s="1656"/>
    </row>
    <row r="50" spans="1:11">
      <c r="A50" s="1656"/>
      <c r="B50" s="1656"/>
      <c r="C50" s="1656"/>
      <c r="D50" s="1656"/>
      <c r="E50" s="1656"/>
      <c r="F50" s="1656"/>
      <c r="G50" s="1656"/>
      <c r="H50" s="1656"/>
      <c r="I50" s="1656"/>
      <c r="J50" s="1656"/>
      <c r="K50" s="1656"/>
    </row>
    <row r="51" spans="1:11">
      <c r="D51" s="239"/>
      <c r="E51" s="239"/>
    </row>
    <row r="52" spans="1:11">
      <c r="D52" s="239"/>
      <c r="E52" s="239"/>
    </row>
    <row r="53" spans="1:11">
      <c r="D53" s="238"/>
      <c r="E53" s="238"/>
    </row>
    <row r="54" spans="1:11">
      <c r="D54" s="239"/>
      <c r="E54" s="239"/>
    </row>
    <row r="55" spans="1:11">
      <c r="D55" s="239"/>
      <c r="E55" s="239"/>
    </row>
  </sheetData>
  <mergeCells count="25">
    <mergeCell ref="J1:K1"/>
    <mergeCell ref="A1:I1"/>
    <mergeCell ref="A47:C47"/>
    <mergeCell ref="F4:K4"/>
    <mergeCell ref="A36:A46"/>
    <mergeCell ref="B36:B38"/>
    <mergeCell ref="A3:K3"/>
    <mergeCell ref="B26:C26"/>
    <mergeCell ref="A27:A35"/>
    <mergeCell ref="A49:K50"/>
    <mergeCell ref="B33:B35"/>
    <mergeCell ref="A5:A13"/>
    <mergeCell ref="B5:B7"/>
    <mergeCell ref="B8:B10"/>
    <mergeCell ref="B11:B13"/>
    <mergeCell ref="B27:B29"/>
    <mergeCell ref="B30:B32"/>
    <mergeCell ref="B39:B41"/>
    <mergeCell ref="B42:C42"/>
    <mergeCell ref="B43:C43"/>
    <mergeCell ref="B44:B46"/>
    <mergeCell ref="A14:A26"/>
    <mergeCell ref="B14:B17"/>
    <mergeCell ref="B18:B21"/>
    <mergeCell ref="B22:B2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/>
  <dimension ref="A1:P74"/>
  <sheetViews>
    <sheetView showGridLines="0" zoomScaleNormal="100" zoomScaleSheetLayoutView="100" workbookViewId="0">
      <selection activeCell="D1" sqref="D1"/>
    </sheetView>
  </sheetViews>
  <sheetFormatPr defaultRowHeight="12.75"/>
  <cols>
    <col min="1" max="1" width="7.28515625" style="10" customWidth="1"/>
    <col min="2" max="2" width="15.7109375" style="10" customWidth="1"/>
    <col min="3" max="6" width="15.7109375" style="9" customWidth="1"/>
    <col min="7" max="7" width="8.7109375" style="9" customWidth="1"/>
    <col min="8" max="8" width="5.85546875" style="9" customWidth="1"/>
    <col min="9" max="9" width="11.5703125" style="9" bestFit="1" customWidth="1"/>
    <col min="10" max="10" width="13.42578125" style="9" customWidth="1"/>
    <col min="11" max="11" width="14.5703125" style="9" customWidth="1"/>
    <col min="12" max="256" width="9.140625" style="9"/>
    <col min="257" max="257" width="2.7109375" style="9" customWidth="1"/>
    <col min="258" max="262" width="15.7109375" style="9" customWidth="1"/>
    <col min="263" max="263" width="2.7109375" style="9" customWidth="1"/>
    <col min="264" max="264" width="5.85546875" style="9" customWidth="1"/>
    <col min="265" max="265" width="11.5703125" style="9" bestFit="1" customWidth="1"/>
    <col min="266" max="266" width="13.42578125" style="9" customWidth="1"/>
    <col min="267" max="267" width="14.5703125" style="9" customWidth="1"/>
    <col min="268" max="512" width="9.140625" style="9"/>
    <col min="513" max="513" width="2.7109375" style="9" customWidth="1"/>
    <col min="514" max="518" width="15.7109375" style="9" customWidth="1"/>
    <col min="519" max="519" width="2.7109375" style="9" customWidth="1"/>
    <col min="520" max="520" width="5.85546875" style="9" customWidth="1"/>
    <col min="521" max="521" width="11.5703125" style="9" bestFit="1" customWidth="1"/>
    <col min="522" max="522" width="13.42578125" style="9" customWidth="1"/>
    <col min="523" max="523" width="14.5703125" style="9" customWidth="1"/>
    <col min="524" max="768" width="9.140625" style="9"/>
    <col min="769" max="769" width="2.7109375" style="9" customWidth="1"/>
    <col min="770" max="774" width="15.7109375" style="9" customWidth="1"/>
    <col min="775" max="775" width="2.7109375" style="9" customWidth="1"/>
    <col min="776" max="776" width="5.85546875" style="9" customWidth="1"/>
    <col min="777" max="777" width="11.5703125" style="9" bestFit="1" customWidth="1"/>
    <col min="778" max="778" width="13.42578125" style="9" customWidth="1"/>
    <col min="779" max="779" width="14.5703125" style="9" customWidth="1"/>
    <col min="780" max="1024" width="9.140625" style="9"/>
    <col min="1025" max="1025" width="2.7109375" style="9" customWidth="1"/>
    <col min="1026" max="1030" width="15.7109375" style="9" customWidth="1"/>
    <col min="1031" max="1031" width="2.7109375" style="9" customWidth="1"/>
    <col min="1032" max="1032" width="5.85546875" style="9" customWidth="1"/>
    <col min="1033" max="1033" width="11.5703125" style="9" bestFit="1" customWidth="1"/>
    <col min="1034" max="1034" width="13.42578125" style="9" customWidth="1"/>
    <col min="1035" max="1035" width="14.5703125" style="9" customWidth="1"/>
    <col min="1036" max="1280" width="9.140625" style="9"/>
    <col min="1281" max="1281" width="2.7109375" style="9" customWidth="1"/>
    <col min="1282" max="1286" width="15.7109375" style="9" customWidth="1"/>
    <col min="1287" max="1287" width="2.7109375" style="9" customWidth="1"/>
    <col min="1288" max="1288" width="5.85546875" style="9" customWidth="1"/>
    <col min="1289" max="1289" width="11.5703125" style="9" bestFit="1" customWidth="1"/>
    <col min="1290" max="1290" width="13.42578125" style="9" customWidth="1"/>
    <col min="1291" max="1291" width="14.5703125" style="9" customWidth="1"/>
    <col min="1292" max="1536" width="9.140625" style="9"/>
    <col min="1537" max="1537" width="2.7109375" style="9" customWidth="1"/>
    <col min="1538" max="1542" width="15.7109375" style="9" customWidth="1"/>
    <col min="1543" max="1543" width="2.7109375" style="9" customWidth="1"/>
    <col min="1544" max="1544" width="5.85546875" style="9" customWidth="1"/>
    <col min="1545" max="1545" width="11.5703125" style="9" bestFit="1" customWidth="1"/>
    <col min="1546" max="1546" width="13.42578125" style="9" customWidth="1"/>
    <col min="1547" max="1547" width="14.5703125" style="9" customWidth="1"/>
    <col min="1548" max="1792" width="9.140625" style="9"/>
    <col min="1793" max="1793" width="2.7109375" style="9" customWidth="1"/>
    <col min="1794" max="1798" width="15.7109375" style="9" customWidth="1"/>
    <col min="1799" max="1799" width="2.7109375" style="9" customWidth="1"/>
    <col min="1800" max="1800" width="5.85546875" style="9" customWidth="1"/>
    <col min="1801" max="1801" width="11.5703125" style="9" bestFit="1" customWidth="1"/>
    <col min="1802" max="1802" width="13.42578125" style="9" customWidth="1"/>
    <col min="1803" max="1803" width="14.5703125" style="9" customWidth="1"/>
    <col min="1804" max="2048" width="9.140625" style="9"/>
    <col min="2049" max="2049" width="2.7109375" style="9" customWidth="1"/>
    <col min="2050" max="2054" width="15.7109375" style="9" customWidth="1"/>
    <col min="2055" max="2055" width="2.7109375" style="9" customWidth="1"/>
    <col min="2056" max="2056" width="5.85546875" style="9" customWidth="1"/>
    <col min="2057" max="2057" width="11.5703125" style="9" bestFit="1" customWidth="1"/>
    <col min="2058" max="2058" width="13.42578125" style="9" customWidth="1"/>
    <col min="2059" max="2059" width="14.5703125" style="9" customWidth="1"/>
    <col min="2060" max="2304" width="9.140625" style="9"/>
    <col min="2305" max="2305" width="2.7109375" style="9" customWidth="1"/>
    <col min="2306" max="2310" width="15.7109375" style="9" customWidth="1"/>
    <col min="2311" max="2311" width="2.7109375" style="9" customWidth="1"/>
    <col min="2312" max="2312" width="5.85546875" style="9" customWidth="1"/>
    <col min="2313" max="2313" width="11.5703125" style="9" bestFit="1" customWidth="1"/>
    <col min="2314" max="2314" width="13.42578125" style="9" customWidth="1"/>
    <col min="2315" max="2315" width="14.5703125" style="9" customWidth="1"/>
    <col min="2316" max="2560" width="9.140625" style="9"/>
    <col min="2561" max="2561" width="2.7109375" style="9" customWidth="1"/>
    <col min="2562" max="2566" width="15.7109375" style="9" customWidth="1"/>
    <col min="2567" max="2567" width="2.7109375" style="9" customWidth="1"/>
    <col min="2568" max="2568" width="5.85546875" style="9" customWidth="1"/>
    <col min="2569" max="2569" width="11.5703125" style="9" bestFit="1" customWidth="1"/>
    <col min="2570" max="2570" width="13.42578125" style="9" customWidth="1"/>
    <col min="2571" max="2571" width="14.5703125" style="9" customWidth="1"/>
    <col min="2572" max="2816" width="9.140625" style="9"/>
    <col min="2817" max="2817" width="2.7109375" style="9" customWidth="1"/>
    <col min="2818" max="2822" width="15.7109375" style="9" customWidth="1"/>
    <col min="2823" max="2823" width="2.7109375" style="9" customWidth="1"/>
    <col min="2824" max="2824" width="5.85546875" style="9" customWidth="1"/>
    <col min="2825" max="2825" width="11.5703125" style="9" bestFit="1" customWidth="1"/>
    <col min="2826" max="2826" width="13.42578125" style="9" customWidth="1"/>
    <col min="2827" max="2827" width="14.5703125" style="9" customWidth="1"/>
    <col min="2828" max="3072" width="9.140625" style="9"/>
    <col min="3073" max="3073" width="2.7109375" style="9" customWidth="1"/>
    <col min="3074" max="3078" width="15.7109375" style="9" customWidth="1"/>
    <col min="3079" max="3079" width="2.7109375" style="9" customWidth="1"/>
    <col min="3080" max="3080" width="5.85546875" style="9" customWidth="1"/>
    <col min="3081" max="3081" width="11.5703125" style="9" bestFit="1" customWidth="1"/>
    <col min="3082" max="3082" width="13.42578125" style="9" customWidth="1"/>
    <col min="3083" max="3083" width="14.5703125" style="9" customWidth="1"/>
    <col min="3084" max="3328" width="9.140625" style="9"/>
    <col min="3329" max="3329" width="2.7109375" style="9" customWidth="1"/>
    <col min="3330" max="3334" width="15.7109375" style="9" customWidth="1"/>
    <col min="3335" max="3335" width="2.7109375" style="9" customWidth="1"/>
    <col min="3336" max="3336" width="5.85546875" style="9" customWidth="1"/>
    <col min="3337" max="3337" width="11.5703125" style="9" bestFit="1" customWidth="1"/>
    <col min="3338" max="3338" width="13.42578125" style="9" customWidth="1"/>
    <col min="3339" max="3339" width="14.5703125" style="9" customWidth="1"/>
    <col min="3340" max="3584" width="9.140625" style="9"/>
    <col min="3585" max="3585" width="2.7109375" style="9" customWidth="1"/>
    <col min="3586" max="3590" width="15.7109375" style="9" customWidth="1"/>
    <col min="3591" max="3591" width="2.7109375" style="9" customWidth="1"/>
    <col min="3592" max="3592" width="5.85546875" style="9" customWidth="1"/>
    <col min="3593" max="3593" width="11.5703125" style="9" bestFit="1" customWidth="1"/>
    <col min="3594" max="3594" width="13.42578125" style="9" customWidth="1"/>
    <col min="3595" max="3595" width="14.5703125" style="9" customWidth="1"/>
    <col min="3596" max="3840" width="9.140625" style="9"/>
    <col min="3841" max="3841" width="2.7109375" style="9" customWidth="1"/>
    <col min="3842" max="3846" width="15.7109375" style="9" customWidth="1"/>
    <col min="3847" max="3847" width="2.7109375" style="9" customWidth="1"/>
    <col min="3848" max="3848" width="5.85546875" style="9" customWidth="1"/>
    <col min="3849" max="3849" width="11.5703125" style="9" bestFit="1" customWidth="1"/>
    <col min="3850" max="3850" width="13.42578125" style="9" customWidth="1"/>
    <col min="3851" max="3851" width="14.5703125" style="9" customWidth="1"/>
    <col min="3852" max="4096" width="9.140625" style="9"/>
    <col min="4097" max="4097" width="2.7109375" style="9" customWidth="1"/>
    <col min="4098" max="4102" width="15.7109375" style="9" customWidth="1"/>
    <col min="4103" max="4103" width="2.7109375" style="9" customWidth="1"/>
    <col min="4104" max="4104" width="5.85546875" style="9" customWidth="1"/>
    <col min="4105" max="4105" width="11.5703125" style="9" bestFit="1" customWidth="1"/>
    <col min="4106" max="4106" width="13.42578125" style="9" customWidth="1"/>
    <col min="4107" max="4107" width="14.5703125" style="9" customWidth="1"/>
    <col min="4108" max="4352" width="9.140625" style="9"/>
    <col min="4353" max="4353" width="2.7109375" style="9" customWidth="1"/>
    <col min="4354" max="4358" width="15.7109375" style="9" customWidth="1"/>
    <col min="4359" max="4359" width="2.7109375" style="9" customWidth="1"/>
    <col min="4360" max="4360" width="5.85546875" style="9" customWidth="1"/>
    <col min="4361" max="4361" width="11.5703125" style="9" bestFit="1" customWidth="1"/>
    <col min="4362" max="4362" width="13.42578125" style="9" customWidth="1"/>
    <col min="4363" max="4363" width="14.5703125" style="9" customWidth="1"/>
    <col min="4364" max="4608" width="9.140625" style="9"/>
    <col min="4609" max="4609" width="2.7109375" style="9" customWidth="1"/>
    <col min="4610" max="4614" width="15.7109375" style="9" customWidth="1"/>
    <col min="4615" max="4615" width="2.7109375" style="9" customWidth="1"/>
    <col min="4616" max="4616" width="5.85546875" style="9" customWidth="1"/>
    <col min="4617" max="4617" width="11.5703125" style="9" bestFit="1" customWidth="1"/>
    <col min="4618" max="4618" width="13.42578125" style="9" customWidth="1"/>
    <col min="4619" max="4619" width="14.5703125" style="9" customWidth="1"/>
    <col min="4620" max="4864" width="9.140625" style="9"/>
    <col min="4865" max="4865" width="2.7109375" style="9" customWidth="1"/>
    <col min="4866" max="4870" width="15.7109375" style="9" customWidth="1"/>
    <col min="4871" max="4871" width="2.7109375" style="9" customWidth="1"/>
    <col min="4872" max="4872" width="5.85546875" style="9" customWidth="1"/>
    <col min="4873" max="4873" width="11.5703125" style="9" bestFit="1" customWidth="1"/>
    <col min="4874" max="4874" width="13.42578125" style="9" customWidth="1"/>
    <col min="4875" max="4875" width="14.5703125" style="9" customWidth="1"/>
    <col min="4876" max="5120" width="9.140625" style="9"/>
    <col min="5121" max="5121" width="2.7109375" style="9" customWidth="1"/>
    <col min="5122" max="5126" width="15.7109375" style="9" customWidth="1"/>
    <col min="5127" max="5127" width="2.7109375" style="9" customWidth="1"/>
    <col min="5128" max="5128" width="5.85546875" style="9" customWidth="1"/>
    <col min="5129" max="5129" width="11.5703125" style="9" bestFit="1" customWidth="1"/>
    <col min="5130" max="5130" width="13.42578125" style="9" customWidth="1"/>
    <col min="5131" max="5131" width="14.5703125" style="9" customWidth="1"/>
    <col min="5132" max="5376" width="9.140625" style="9"/>
    <col min="5377" max="5377" width="2.7109375" style="9" customWidth="1"/>
    <col min="5378" max="5382" width="15.7109375" style="9" customWidth="1"/>
    <col min="5383" max="5383" width="2.7109375" style="9" customWidth="1"/>
    <col min="5384" max="5384" width="5.85546875" style="9" customWidth="1"/>
    <col min="5385" max="5385" width="11.5703125" style="9" bestFit="1" customWidth="1"/>
    <col min="5386" max="5386" width="13.42578125" style="9" customWidth="1"/>
    <col min="5387" max="5387" width="14.5703125" style="9" customWidth="1"/>
    <col min="5388" max="5632" width="9.140625" style="9"/>
    <col min="5633" max="5633" width="2.7109375" style="9" customWidth="1"/>
    <col min="5634" max="5638" width="15.7109375" style="9" customWidth="1"/>
    <col min="5639" max="5639" width="2.7109375" style="9" customWidth="1"/>
    <col min="5640" max="5640" width="5.85546875" style="9" customWidth="1"/>
    <col min="5641" max="5641" width="11.5703125" style="9" bestFit="1" customWidth="1"/>
    <col min="5642" max="5642" width="13.42578125" style="9" customWidth="1"/>
    <col min="5643" max="5643" width="14.5703125" style="9" customWidth="1"/>
    <col min="5644" max="5888" width="9.140625" style="9"/>
    <col min="5889" max="5889" width="2.7109375" style="9" customWidth="1"/>
    <col min="5890" max="5894" width="15.7109375" style="9" customWidth="1"/>
    <col min="5895" max="5895" width="2.7109375" style="9" customWidth="1"/>
    <col min="5896" max="5896" width="5.85546875" style="9" customWidth="1"/>
    <col min="5897" max="5897" width="11.5703125" style="9" bestFit="1" customWidth="1"/>
    <col min="5898" max="5898" width="13.42578125" style="9" customWidth="1"/>
    <col min="5899" max="5899" width="14.5703125" style="9" customWidth="1"/>
    <col min="5900" max="6144" width="9.140625" style="9"/>
    <col min="6145" max="6145" width="2.7109375" style="9" customWidth="1"/>
    <col min="6146" max="6150" width="15.7109375" style="9" customWidth="1"/>
    <col min="6151" max="6151" width="2.7109375" style="9" customWidth="1"/>
    <col min="6152" max="6152" width="5.85546875" style="9" customWidth="1"/>
    <col min="6153" max="6153" width="11.5703125" style="9" bestFit="1" customWidth="1"/>
    <col min="6154" max="6154" width="13.42578125" style="9" customWidth="1"/>
    <col min="6155" max="6155" width="14.5703125" style="9" customWidth="1"/>
    <col min="6156" max="6400" width="9.140625" style="9"/>
    <col min="6401" max="6401" width="2.7109375" style="9" customWidth="1"/>
    <col min="6402" max="6406" width="15.7109375" style="9" customWidth="1"/>
    <col min="6407" max="6407" width="2.7109375" style="9" customWidth="1"/>
    <col min="6408" max="6408" width="5.85546875" style="9" customWidth="1"/>
    <col min="6409" max="6409" width="11.5703125" style="9" bestFit="1" customWidth="1"/>
    <col min="6410" max="6410" width="13.42578125" style="9" customWidth="1"/>
    <col min="6411" max="6411" width="14.5703125" style="9" customWidth="1"/>
    <col min="6412" max="6656" width="9.140625" style="9"/>
    <col min="6657" max="6657" width="2.7109375" style="9" customWidth="1"/>
    <col min="6658" max="6662" width="15.7109375" style="9" customWidth="1"/>
    <col min="6663" max="6663" width="2.7109375" style="9" customWidth="1"/>
    <col min="6664" max="6664" width="5.85546875" style="9" customWidth="1"/>
    <col min="6665" max="6665" width="11.5703125" style="9" bestFit="1" customWidth="1"/>
    <col min="6666" max="6666" width="13.42578125" style="9" customWidth="1"/>
    <col min="6667" max="6667" width="14.5703125" style="9" customWidth="1"/>
    <col min="6668" max="6912" width="9.140625" style="9"/>
    <col min="6913" max="6913" width="2.7109375" style="9" customWidth="1"/>
    <col min="6914" max="6918" width="15.7109375" style="9" customWidth="1"/>
    <col min="6919" max="6919" width="2.7109375" style="9" customWidth="1"/>
    <col min="6920" max="6920" width="5.85546875" style="9" customWidth="1"/>
    <col min="6921" max="6921" width="11.5703125" style="9" bestFit="1" customWidth="1"/>
    <col min="6922" max="6922" width="13.42578125" style="9" customWidth="1"/>
    <col min="6923" max="6923" width="14.5703125" style="9" customWidth="1"/>
    <col min="6924" max="7168" width="9.140625" style="9"/>
    <col min="7169" max="7169" width="2.7109375" style="9" customWidth="1"/>
    <col min="7170" max="7174" width="15.7109375" style="9" customWidth="1"/>
    <col min="7175" max="7175" width="2.7109375" style="9" customWidth="1"/>
    <col min="7176" max="7176" width="5.85546875" style="9" customWidth="1"/>
    <col min="7177" max="7177" width="11.5703125" style="9" bestFit="1" customWidth="1"/>
    <col min="7178" max="7178" width="13.42578125" style="9" customWidth="1"/>
    <col min="7179" max="7179" width="14.5703125" style="9" customWidth="1"/>
    <col min="7180" max="7424" width="9.140625" style="9"/>
    <col min="7425" max="7425" width="2.7109375" style="9" customWidth="1"/>
    <col min="7426" max="7430" width="15.7109375" style="9" customWidth="1"/>
    <col min="7431" max="7431" width="2.7109375" style="9" customWidth="1"/>
    <col min="7432" max="7432" width="5.85546875" style="9" customWidth="1"/>
    <col min="7433" max="7433" width="11.5703125" style="9" bestFit="1" customWidth="1"/>
    <col min="7434" max="7434" width="13.42578125" style="9" customWidth="1"/>
    <col min="7435" max="7435" width="14.5703125" style="9" customWidth="1"/>
    <col min="7436" max="7680" width="9.140625" style="9"/>
    <col min="7681" max="7681" width="2.7109375" style="9" customWidth="1"/>
    <col min="7682" max="7686" width="15.7109375" style="9" customWidth="1"/>
    <col min="7687" max="7687" width="2.7109375" style="9" customWidth="1"/>
    <col min="7688" max="7688" width="5.85546875" style="9" customWidth="1"/>
    <col min="7689" max="7689" width="11.5703125" style="9" bestFit="1" customWidth="1"/>
    <col min="7690" max="7690" width="13.42578125" style="9" customWidth="1"/>
    <col min="7691" max="7691" width="14.5703125" style="9" customWidth="1"/>
    <col min="7692" max="7936" width="9.140625" style="9"/>
    <col min="7937" max="7937" width="2.7109375" style="9" customWidth="1"/>
    <col min="7938" max="7942" width="15.7109375" style="9" customWidth="1"/>
    <col min="7943" max="7943" width="2.7109375" style="9" customWidth="1"/>
    <col min="7944" max="7944" width="5.85546875" style="9" customWidth="1"/>
    <col min="7945" max="7945" width="11.5703125" style="9" bestFit="1" customWidth="1"/>
    <col min="7946" max="7946" width="13.42578125" style="9" customWidth="1"/>
    <col min="7947" max="7947" width="14.5703125" style="9" customWidth="1"/>
    <col min="7948" max="8192" width="9.140625" style="9"/>
    <col min="8193" max="8193" width="2.7109375" style="9" customWidth="1"/>
    <col min="8194" max="8198" width="15.7109375" style="9" customWidth="1"/>
    <col min="8199" max="8199" width="2.7109375" style="9" customWidth="1"/>
    <col min="8200" max="8200" width="5.85546875" style="9" customWidth="1"/>
    <col min="8201" max="8201" width="11.5703125" style="9" bestFit="1" customWidth="1"/>
    <col min="8202" max="8202" width="13.42578125" style="9" customWidth="1"/>
    <col min="8203" max="8203" width="14.5703125" style="9" customWidth="1"/>
    <col min="8204" max="8448" width="9.140625" style="9"/>
    <col min="8449" max="8449" width="2.7109375" style="9" customWidth="1"/>
    <col min="8450" max="8454" width="15.7109375" style="9" customWidth="1"/>
    <col min="8455" max="8455" width="2.7109375" style="9" customWidth="1"/>
    <col min="8456" max="8456" width="5.85546875" style="9" customWidth="1"/>
    <col min="8457" max="8457" width="11.5703125" style="9" bestFit="1" customWidth="1"/>
    <col min="8458" max="8458" width="13.42578125" style="9" customWidth="1"/>
    <col min="8459" max="8459" width="14.5703125" style="9" customWidth="1"/>
    <col min="8460" max="8704" width="9.140625" style="9"/>
    <col min="8705" max="8705" width="2.7109375" style="9" customWidth="1"/>
    <col min="8706" max="8710" width="15.7109375" style="9" customWidth="1"/>
    <col min="8711" max="8711" width="2.7109375" style="9" customWidth="1"/>
    <col min="8712" max="8712" width="5.85546875" style="9" customWidth="1"/>
    <col min="8713" max="8713" width="11.5703125" style="9" bestFit="1" customWidth="1"/>
    <col min="8714" max="8714" width="13.42578125" style="9" customWidth="1"/>
    <col min="8715" max="8715" width="14.5703125" style="9" customWidth="1"/>
    <col min="8716" max="8960" width="9.140625" style="9"/>
    <col min="8961" max="8961" width="2.7109375" style="9" customWidth="1"/>
    <col min="8962" max="8966" width="15.7109375" style="9" customWidth="1"/>
    <col min="8967" max="8967" width="2.7109375" style="9" customWidth="1"/>
    <col min="8968" max="8968" width="5.85546875" style="9" customWidth="1"/>
    <col min="8969" max="8969" width="11.5703125" style="9" bestFit="1" customWidth="1"/>
    <col min="8970" max="8970" width="13.42578125" style="9" customWidth="1"/>
    <col min="8971" max="8971" width="14.5703125" style="9" customWidth="1"/>
    <col min="8972" max="9216" width="9.140625" style="9"/>
    <col min="9217" max="9217" width="2.7109375" style="9" customWidth="1"/>
    <col min="9218" max="9222" width="15.7109375" style="9" customWidth="1"/>
    <col min="9223" max="9223" width="2.7109375" style="9" customWidth="1"/>
    <col min="9224" max="9224" width="5.85546875" style="9" customWidth="1"/>
    <col min="9225" max="9225" width="11.5703125" style="9" bestFit="1" customWidth="1"/>
    <col min="9226" max="9226" width="13.42578125" style="9" customWidth="1"/>
    <col min="9227" max="9227" width="14.5703125" style="9" customWidth="1"/>
    <col min="9228" max="9472" width="9.140625" style="9"/>
    <col min="9473" max="9473" width="2.7109375" style="9" customWidth="1"/>
    <col min="9474" max="9478" width="15.7109375" style="9" customWidth="1"/>
    <col min="9479" max="9479" width="2.7109375" style="9" customWidth="1"/>
    <col min="9480" max="9480" width="5.85546875" style="9" customWidth="1"/>
    <col min="9481" max="9481" width="11.5703125" style="9" bestFit="1" customWidth="1"/>
    <col min="9482" max="9482" width="13.42578125" style="9" customWidth="1"/>
    <col min="9483" max="9483" width="14.5703125" style="9" customWidth="1"/>
    <col min="9484" max="9728" width="9.140625" style="9"/>
    <col min="9729" max="9729" width="2.7109375" style="9" customWidth="1"/>
    <col min="9730" max="9734" width="15.7109375" style="9" customWidth="1"/>
    <col min="9735" max="9735" width="2.7109375" style="9" customWidth="1"/>
    <col min="9736" max="9736" width="5.85546875" style="9" customWidth="1"/>
    <col min="9737" max="9737" width="11.5703125" style="9" bestFit="1" customWidth="1"/>
    <col min="9738" max="9738" width="13.42578125" style="9" customWidth="1"/>
    <col min="9739" max="9739" width="14.5703125" style="9" customWidth="1"/>
    <col min="9740" max="9984" width="9.140625" style="9"/>
    <col min="9985" max="9985" width="2.7109375" style="9" customWidth="1"/>
    <col min="9986" max="9990" width="15.7109375" style="9" customWidth="1"/>
    <col min="9991" max="9991" width="2.7109375" style="9" customWidth="1"/>
    <col min="9992" max="9992" width="5.85546875" style="9" customWidth="1"/>
    <col min="9993" max="9993" width="11.5703125" style="9" bestFit="1" customWidth="1"/>
    <col min="9994" max="9994" width="13.42578125" style="9" customWidth="1"/>
    <col min="9995" max="9995" width="14.5703125" style="9" customWidth="1"/>
    <col min="9996" max="10240" width="9.140625" style="9"/>
    <col min="10241" max="10241" width="2.7109375" style="9" customWidth="1"/>
    <col min="10242" max="10246" width="15.7109375" style="9" customWidth="1"/>
    <col min="10247" max="10247" width="2.7109375" style="9" customWidth="1"/>
    <col min="10248" max="10248" width="5.85546875" style="9" customWidth="1"/>
    <col min="10249" max="10249" width="11.5703125" style="9" bestFit="1" customWidth="1"/>
    <col min="10250" max="10250" width="13.42578125" style="9" customWidth="1"/>
    <col min="10251" max="10251" width="14.5703125" style="9" customWidth="1"/>
    <col min="10252" max="10496" width="9.140625" style="9"/>
    <col min="10497" max="10497" width="2.7109375" style="9" customWidth="1"/>
    <col min="10498" max="10502" width="15.7109375" style="9" customWidth="1"/>
    <col min="10503" max="10503" width="2.7109375" style="9" customWidth="1"/>
    <col min="10504" max="10504" width="5.85546875" style="9" customWidth="1"/>
    <col min="10505" max="10505" width="11.5703125" style="9" bestFit="1" customWidth="1"/>
    <col min="10506" max="10506" width="13.42578125" style="9" customWidth="1"/>
    <col min="10507" max="10507" width="14.5703125" style="9" customWidth="1"/>
    <col min="10508" max="10752" width="9.140625" style="9"/>
    <col min="10753" max="10753" width="2.7109375" style="9" customWidth="1"/>
    <col min="10754" max="10758" width="15.7109375" style="9" customWidth="1"/>
    <col min="10759" max="10759" width="2.7109375" style="9" customWidth="1"/>
    <col min="10760" max="10760" width="5.85546875" style="9" customWidth="1"/>
    <col min="10761" max="10761" width="11.5703125" style="9" bestFit="1" customWidth="1"/>
    <col min="10762" max="10762" width="13.42578125" style="9" customWidth="1"/>
    <col min="10763" max="10763" width="14.5703125" style="9" customWidth="1"/>
    <col min="10764" max="11008" width="9.140625" style="9"/>
    <col min="11009" max="11009" width="2.7109375" style="9" customWidth="1"/>
    <col min="11010" max="11014" width="15.7109375" style="9" customWidth="1"/>
    <col min="11015" max="11015" width="2.7109375" style="9" customWidth="1"/>
    <col min="11016" max="11016" width="5.85546875" style="9" customWidth="1"/>
    <col min="11017" max="11017" width="11.5703125" style="9" bestFit="1" customWidth="1"/>
    <col min="11018" max="11018" width="13.42578125" style="9" customWidth="1"/>
    <col min="11019" max="11019" width="14.5703125" style="9" customWidth="1"/>
    <col min="11020" max="11264" width="9.140625" style="9"/>
    <col min="11265" max="11265" width="2.7109375" style="9" customWidth="1"/>
    <col min="11266" max="11270" width="15.7109375" style="9" customWidth="1"/>
    <col min="11271" max="11271" width="2.7109375" style="9" customWidth="1"/>
    <col min="11272" max="11272" width="5.85546875" style="9" customWidth="1"/>
    <col min="11273" max="11273" width="11.5703125" style="9" bestFit="1" customWidth="1"/>
    <col min="11274" max="11274" width="13.42578125" style="9" customWidth="1"/>
    <col min="11275" max="11275" width="14.5703125" style="9" customWidth="1"/>
    <col min="11276" max="11520" width="9.140625" style="9"/>
    <col min="11521" max="11521" width="2.7109375" style="9" customWidth="1"/>
    <col min="11522" max="11526" width="15.7109375" style="9" customWidth="1"/>
    <col min="11527" max="11527" width="2.7109375" style="9" customWidth="1"/>
    <col min="11528" max="11528" width="5.85546875" style="9" customWidth="1"/>
    <col min="11529" max="11529" width="11.5703125" style="9" bestFit="1" customWidth="1"/>
    <col min="11530" max="11530" width="13.42578125" style="9" customWidth="1"/>
    <col min="11531" max="11531" width="14.5703125" style="9" customWidth="1"/>
    <col min="11532" max="11776" width="9.140625" style="9"/>
    <col min="11777" max="11777" width="2.7109375" style="9" customWidth="1"/>
    <col min="11778" max="11782" width="15.7109375" style="9" customWidth="1"/>
    <col min="11783" max="11783" width="2.7109375" style="9" customWidth="1"/>
    <col min="11784" max="11784" width="5.85546875" style="9" customWidth="1"/>
    <col min="11785" max="11785" width="11.5703125" style="9" bestFit="1" customWidth="1"/>
    <col min="11786" max="11786" width="13.42578125" style="9" customWidth="1"/>
    <col min="11787" max="11787" width="14.5703125" style="9" customWidth="1"/>
    <col min="11788" max="12032" width="9.140625" style="9"/>
    <col min="12033" max="12033" width="2.7109375" style="9" customWidth="1"/>
    <col min="12034" max="12038" width="15.7109375" style="9" customWidth="1"/>
    <col min="12039" max="12039" width="2.7109375" style="9" customWidth="1"/>
    <col min="12040" max="12040" width="5.85546875" style="9" customWidth="1"/>
    <col min="12041" max="12041" width="11.5703125" style="9" bestFit="1" customWidth="1"/>
    <col min="12042" max="12042" width="13.42578125" style="9" customWidth="1"/>
    <col min="12043" max="12043" width="14.5703125" style="9" customWidth="1"/>
    <col min="12044" max="12288" width="9.140625" style="9"/>
    <col min="12289" max="12289" width="2.7109375" style="9" customWidth="1"/>
    <col min="12290" max="12294" width="15.7109375" style="9" customWidth="1"/>
    <col min="12295" max="12295" width="2.7109375" style="9" customWidth="1"/>
    <col min="12296" max="12296" width="5.85546875" style="9" customWidth="1"/>
    <col min="12297" max="12297" width="11.5703125" style="9" bestFit="1" customWidth="1"/>
    <col min="12298" max="12298" width="13.42578125" style="9" customWidth="1"/>
    <col min="12299" max="12299" width="14.5703125" style="9" customWidth="1"/>
    <col min="12300" max="12544" width="9.140625" style="9"/>
    <col min="12545" max="12545" width="2.7109375" style="9" customWidth="1"/>
    <col min="12546" max="12550" width="15.7109375" style="9" customWidth="1"/>
    <col min="12551" max="12551" width="2.7109375" style="9" customWidth="1"/>
    <col min="12552" max="12552" width="5.85546875" style="9" customWidth="1"/>
    <col min="12553" max="12553" width="11.5703125" style="9" bestFit="1" customWidth="1"/>
    <col min="12554" max="12554" width="13.42578125" style="9" customWidth="1"/>
    <col min="12555" max="12555" width="14.5703125" style="9" customWidth="1"/>
    <col min="12556" max="12800" width="9.140625" style="9"/>
    <col min="12801" max="12801" width="2.7109375" style="9" customWidth="1"/>
    <col min="12802" max="12806" width="15.7109375" style="9" customWidth="1"/>
    <col min="12807" max="12807" width="2.7109375" style="9" customWidth="1"/>
    <col min="12808" max="12808" width="5.85546875" style="9" customWidth="1"/>
    <col min="12809" max="12809" width="11.5703125" style="9" bestFit="1" customWidth="1"/>
    <col min="12810" max="12810" width="13.42578125" style="9" customWidth="1"/>
    <col min="12811" max="12811" width="14.5703125" style="9" customWidth="1"/>
    <col min="12812" max="13056" width="9.140625" style="9"/>
    <col min="13057" max="13057" width="2.7109375" style="9" customWidth="1"/>
    <col min="13058" max="13062" width="15.7109375" style="9" customWidth="1"/>
    <col min="13063" max="13063" width="2.7109375" style="9" customWidth="1"/>
    <col min="13064" max="13064" width="5.85546875" style="9" customWidth="1"/>
    <col min="13065" max="13065" width="11.5703125" style="9" bestFit="1" customWidth="1"/>
    <col min="13066" max="13066" width="13.42578125" style="9" customWidth="1"/>
    <col min="13067" max="13067" width="14.5703125" style="9" customWidth="1"/>
    <col min="13068" max="13312" width="9.140625" style="9"/>
    <col min="13313" max="13313" width="2.7109375" style="9" customWidth="1"/>
    <col min="13314" max="13318" width="15.7109375" style="9" customWidth="1"/>
    <col min="13319" max="13319" width="2.7109375" style="9" customWidth="1"/>
    <col min="13320" max="13320" width="5.85546875" style="9" customWidth="1"/>
    <col min="13321" max="13321" width="11.5703125" style="9" bestFit="1" customWidth="1"/>
    <col min="13322" max="13322" width="13.42578125" style="9" customWidth="1"/>
    <col min="13323" max="13323" width="14.5703125" style="9" customWidth="1"/>
    <col min="13324" max="13568" width="9.140625" style="9"/>
    <col min="13569" max="13569" width="2.7109375" style="9" customWidth="1"/>
    <col min="13570" max="13574" width="15.7109375" style="9" customWidth="1"/>
    <col min="13575" max="13575" width="2.7109375" style="9" customWidth="1"/>
    <col min="13576" max="13576" width="5.85546875" style="9" customWidth="1"/>
    <col min="13577" max="13577" width="11.5703125" style="9" bestFit="1" customWidth="1"/>
    <col min="13578" max="13578" width="13.42578125" style="9" customWidth="1"/>
    <col min="13579" max="13579" width="14.5703125" style="9" customWidth="1"/>
    <col min="13580" max="13824" width="9.140625" style="9"/>
    <col min="13825" max="13825" width="2.7109375" style="9" customWidth="1"/>
    <col min="13826" max="13830" width="15.7109375" style="9" customWidth="1"/>
    <col min="13831" max="13831" width="2.7109375" style="9" customWidth="1"/>
    <col min="13832" max="13832" width="5.85546875" style="9" customWidth="1"/>
    <col min="13833" max="13833" width="11.5703125" style="9" bestFit="1" customWidth="1"/>
    <col min="13834" max="13834" width="13.42578125" style="9" customWidth="1"/>
    <col min="13835" max="13835" width="14.5703125" style="9" customWidth="1"/>
    <col min="13836" max="14080" width="9.140625" style="9"/>
    <col min="14081" max="14081" width="2.7109375" style="9" customWidth="1"/>
    <col min="14082" max="14086" width="15.7109375" style="9" customWidth="1"/>
    <col min="14087" max="14087" width="2.7109375" style="9" customWidth="1"/>
    <col min="14088" max="14088" width="5.85546875" style="9" customWidth="1"/>
    <col min="14089" max="14089" width="11.5703125" style="9" bestFit="1" customWidth="1"/>
    <col min="14090" max="14090" width="13.42578125" style="9" customWidth="1"/>
    <col min="14091" max="14091" width="14.5703125" style="9" customWidth="1"/>
    <col min="14092" max="14336" width="9.140625" style="9"/>
    <col min="14337" max="14337" width="2.7109375" style="9" customWidth="1"/>
    <col min="14338" max="14342" width="15.7109375" style="9" customWidth="1"/>
    <col min="14343" max="14343" width="2.7109375" style="9" customWidth="1"/>
    <col min="14344" max="14344" width="5.85546875" style="9" customWidth="1"/>
    <col min="14345" max="14345" width="11.5703125" style="9" bestFit="1" customWidth="1"/>
    <col min="14346" max="14346" width="13.42578125" style="9" customWidth="1"/>
    <col min="14347" max="14347" width="14.5703125" style="9" customWidth="1"/>
    <col min="14348" max="14592" width="9.140625" style="9"/>
    <col min="14593" max="14593" width="2.7109375" style="9" customWidth="1"/>
    <col min="14594" max="14598" width="15.7109375" style="9" customWidth="1"/>
    <col min="14599" max="14599" width="2.7109375" style="9" customWidth="1"/>
    <col min="14600" max="14600" width="5.85546875" style="9" customWidth="1"/>
    <col min="14601" max="14601" width="11.5703125" style="9" bestFit="1" customWidth="1"/>
    <col min="14602" max="14602" width="13.42578125" style="9" customWidth="1"/>
    <col min="14603" max="14603" width="14.5703125" style="9" customWidth="1"/>
    <col min="14604" max="14848" width="9.140625" style="9"/>
    <col min="14849" max="14849" width="2.7109375" style="9" customWidth="1"/>
    <col min="14850" max="14854" width="15.7109375" style="9" customWidth="1"/>
    <col min="14855" max="14855" width="2.7109375" style="9" customWidth="1"/>
    <col min="14856" max="14856" width="5.85546875" style="9" customWidth="1"/>
    <col min="14857" max="14857" width="11.5703125" style="9" bestFit="1" customWidth="1"/>
    <col min="14858" max="14858" width="13.42578125" style="9" customWidth="1"/>
    <col min="14859" max="14859" width="14.5703125" style="9" customWidth="1"/>
    <col min="14860" max="15104" width="9.140625" style="9"/>
    <col min="15105" max="15105" width="2.7109375" style="9" customWidth="1"/>
    <col min="15106" max="15110" width="15.7109375" style="9" customWidth="1"/>
    <col min="15111" max="15111" width="2.7109375" style="9" customWidth="1"/>
    <col min="15112" max="15112" width="5.85546875" style="9" customWidth="1"/>
    <col min="15113" max="15113" width="11.5703125" style="9" bestFit="1" customWidth="1"/>
    <col min="15114" max="15114" width="13.42578125" style="9" customWidth="1"/>
    <col min="15115" max="15115" width="14.5703125" style="9" customWidth="1"/>
    <col min="15116" max="15360" width="9.140625" style="9"/>
    <col min="15361" max="15361" width="2.7109375" style="9" customWidth="1"/>
    <col min="15362" max="15366" width="15.7109375" style="9" customWidth="1"/>
    <col min="15367" max="15367" width="2.7109375" style="9" customWidth="1"/>
    <col min="15368" max="15368" width="5.85546875" style="9" customWidth="1"/>
    <col min="15369" max="15369" width="11.5703125" style="9" bestFit="1" customWidth="1"/>
    <col min="15370" max="15370" width="13.42578125" style="9" customWidth="1"/>
    <col min="15371" max="15371" width="14.5703125" style="9" customWidth="1"/>
    <col min="15372" max="15616" width="9.140625" style="9"/>
    <col min="15617" max="15617" width="2.7109375" style="9" customWidth="1"/>
    <col min="15618" max="15622" width="15.7109375" style="9" customWidth="1"/>
    <col min="15623" max="15623" width="2.7109375" style="9" customWidth="1"/>
    <col min="15624" max="15624" width="5.85546875" style="9" customWidth="1"/>
    <col min="15625" max="15625" width="11.5703125" style="9" bestFit="1" customWidth="1"/>
    <col min="15626" max="15626" width="13.42578125" style="9" customWidth="1"/>
    <col min="15627" max="15627" width="14.5703125" style="9" customWidth="1"/>
    <col min="15628" max="15872" width="9.140625" style="9"/>
    <col min="15873" max="15873" width="2.7109375" style="9" customWidth="1"/>
    <col min="15874" max="15878" width="15.7109375" style="9" customWidth="1"/>
    <col min="15879" max="15879" width="2.7109375" style="9" customWidth="1"/>
    <col min="15880" max="15880" width="5.85546875" style="9" customWidth="1"/>
    <col min="15881" max="15881" width="11.5703125" style="9" bestFit="1" customWidth="1"/>
    <col min="15882" max="15882" width="13.42578125" style="9" customWidth="1"/>
    <col min="15883" max="15883" width="14.5703125" style="9" customWidth="1"/>
    <col min="15884" max="16128" width="9.140625" style="9"/>
    <col min="16129" max="16129" width="2.7109375" style="9" customWidth="1"/>
    <col min="16130" max="16134" width="15.7109375" style="9" customWidth="1"/>
    <col min="16135" max="16135" width="2.7109375" style="9" customWidth="1"/>
    <col min="16136" max="16136" width="5.85546875" style="9" customWidth="1"/>
    <col min="16137" max="16137" width="11.5703125" style="9" bestFit="1" customWidth="1"/>
    <col min="16138" max="16138" width="13.42578125" style="9" customWidth="1"/>
    <col min="16139" max="16139" width="14.5703125" style="9" customWidth="1"/>
    <col min="16140" max="16384" width="9.140625" style="9"/>
  </cols>
  <sheetData>
    <row r="1" spans="1:16" ht="18">
      <c r="A1" s="1674" t="s">
        <v>426</v>
      </c>
      <c r="B1" s="1674"/>
      <c r="C1" s="1674"/>
      <c r="D1" s="1674"/>
      <c r="E1" s="1674"/>
      <c r="F1" s="1674"/>
      <c r="G1" s="1674"/>
      <c r="H1" s="240"/>
      <c r="I1" s="240"/>
      <c r="K1" s="16"/>
      <c r="L1" s="16"/>
    </row>
    <row r="2" spans="1:16" ht="11.25" customHeight="1"/>
    <row r="3" spans="1:16" ht="16.5" customHeight="1">
      <c r="A3" s="1670" t="s">
        <v>456</v>
      </c>
      <c r="B3" s="1670"/>
      <c r="C3" s="1670"/>
      <c r="D3" s="1670"/>
      <c r="E3" s="1670"/>
      <c r="F3" s="1670"/>
      <c r="G3" s="1670"/>
    </row>
    <row r="4" spans="1:16" ht="20.100000000000001" customHeight="1">
      <c r="A4" s="568"/>
      <c r="B4" s="1671"/>
      <c r="C4" s="1671"/>
      <c r="D4" s="569" t="str">
        <f>'7.2'!A3</f>
        <v>KHO – 11. 2. 2021</v>
      </c>
      <c r="E4" s="570"/>
      <c r="F4" s="571"/>
    </row>
    <row r="5" spans="1:16" ht="13.5" customHeight="1">
      <c r="A5" s="241"/>
      <c r="B5" s="27" t="str">
        <f>'7.2'!B8</f>
        <v>z ČR</v>
      </c>
      <c r="C5" s="19" t="str">
        <f>'7.2'!C8</f>
        <v>přes HPS</v>
      </c>
      <c r="D5" s="241"/>
      <c r="E5" s="99" t="str">
        <f>'7.2'!B5</f>
        <v>do ČR</v>
      </c>
      <c r="F5" s="19" t="str">
        <f>'7.2'!C5</f>
        <v>přes HPS</v>
      </c>
      <c r="G5" s="242"/>
    </row>
    <row r="6" spans="1:16" ht="20.100000000000001" customHeight="1">
      <c r="A6" s="243"/>
      <c r="B6" s="1667">
        <f>'7.2'!D8</f>
        <v>90534.99841755454</v>
      </c>
      <c r="C6" s="1667"/>
      <c r="D6" s="244"/>
      <c r="E6" s="1667">
        <f>'7.2'!D5</f>
        <v>99937.917501846183</v>
      </c>
      <c r="F6" s="1667"/>
      <c r="G6" s="245"/>
    </row>
    <row r="7" spans="1:16" ht="20.100000000000001" customHeight="1">
      <c r="A7" s="243"/>
      <c r="B7" s="243"/>
      <c r="C7" s="243"/>
      <c r="D7" s="243"/>
      <c r="E7" s="243"/>
      <c r="F7" s="243"/>
      <c r="G7" s="245"/>
    </row>
    <row r="8" spans="1:16" ht="20.100000000000001" customHeight="1">
      <c r="A8" s="243"/>
      <c r="B8" s="242"/>
      <c r="C8" s="242"/>
      <c r="D8" s="242"/>
      <c r="E8" s="242"/>
      <c r="F8" s="242"/>
      <c r="G8" s="245"/>
    </row>
    <row r="9" spans="1:16" ht="20.100000000000001" customHeight="1">
      <c r="A9" s="243"/>
      <c r="B9" s="243"/>
      <c r="C9" s="243"/>
      <c r="D9" s="243"/>
      <c r="E9" s="243"/>
      <c r="F9" s="243"/>
      <c r="G9" s="245"/>
      <c r="I9" s="167"/>
      <c r="J9" s="246"/>
    </row>
    <row r="10" spans="1:16" ht="20.100000000000001" customHeight="1">
      <c r="A10" s="243"/>
      <c r="B10" s="247"/>
      <c r="C10" s="247"/>
      <c r="D10" s="243"/>
      <c r="E10" s="490">
        <f>'7.2'!D8</f>
        <v>90534.99841755454</v>
      </c>
      <c r="F10" s="491">
        <f>'7.2'!D11</f>
        <v>9402.9190842916432</v>
      </c>
      <c r="G10" s="245"/>
      <c r="J10" s="246"/>
    </row>
    <row r="11" spans="1:16" ht="20.100000000000001" customHeight="1">
      <c r="A11" s="243"/>
      <c r="B11" s="243"/>
      <c r="C11" s="243"/>
      <c r="D11" s="243"/>
      <c r="E11" s="243"/>
      <c r="F11" s="243"/>
      <c r="G11" s="245"/>
      <c r="J11" s="246"/>
    </row>
    <row r="12" spans="1:16" ht="20.100000000000001" customHeight="1">
      <c r="A12" s="243"/>
      <c r="B12" s="243"/>
      <c r="C12" s="243"/>
      <c r="D12" s="1669" t="str">
        <f>'7.2'!A5&amp;" "&amp;'7.2'!C5</f>
        <v>Tok plynu do/z plynárenské soustavy ČR přes HPS</v>
      </c>
      <c r="E12" s="243"/>
      <c r="F12" s="243"/>
      <c r="G12" s="245"/>
      <c r="I12" s="248"/>
      <c r="J12" s="246"/>
    </row>
    <row r="13" spans="1:16" ht="20.100000000000001" customHeight="1">
      <c r="A13" s="243"/>
      <c r="D13" s="1669"/>
      <c r="G13" s="245"/>
      <c r="I13" s="248"/>
      <c r="J13" s="246"/>
      <c r="K13" s="167"/>
    </row>
    <row r="14" spans="1:16" ht="20.100000000000001" customHeight="1">
      <c r="A14" s="243"/>
      <c r="C14" s="243"/>
      <c r="D14" s="1669"/>
      <c r="E14" s="243"/>
      <c r="F14" s="243"/>
      <c r="G14" s="245"/>
      <c r="I14" s="167"/>
      <c r="J14" s="246"/>
      <c r="K14" s="167"/>
    </row>
    <row r="15" spans="1:16" ht="20.100000000000001" customHeight="1">
      <c r="A15" s="243"/>
      <c r="B15" s="1668" t="str">
        <f>'7.2'!A14</f>
        <v>Tok plynu ze/do zásobníků plynu, které náleží do plynárenské soustavy ČR</v>
      </c>
      <c r="C15" s="243"/>
      <c r="D15" s="1">
        <f>E10</f>
        <v>90534.99841755454</v>
      </c>
      <c r="E15" s="243"/>
      <c r="I15" s="248"/>
      <c r="J15" s="248"/>
      <c r="K15" s="248"/>
      <c r="L15" s="246"/>
      <c r="N15" s="246"/>
      <c r="O15" s="246"/>
      <c r="P15" s="246"/>
    </row>
    <row r="16" spans="1:16" ht="20.100000000000001" customHeight="1">
      <c r="A16" s="243"/>
      <c r="B16" s="1668"/>
      <c r="C16" s="243"/>
      <c r="D16" s="491">
        <f>F10+B21</f>
        <v>54851.546084291644</v>
      </c>
      <c r="E16" s="249"/>
      <c r="J16" s="246"/>
      <c r="K16" s="246"/>
      <c r="L16" s="246"/>
      <c r="N16" s="246"/>
      <c r="O16" s="246"/>
      <c r="P16" s="246"/>
    </row>
    <row r="17" spans="1:16" ht="20.100000000000001" customHeight="1">
      <c r="A17" s="243"/>
      <c r="B17" s="1668"/>
      <c r="G17" s="245"/>
      <c r="J17" s="246"/>
      <c r="K17" s="246"/>
      <c r="L17" s="246"/>
      <c r="M17" s="167"/>
      <c r="N17" s="246"/>
      <c r="O17" s="246"/>
      <c r="P17" s="246"/>
    </row>
    <row r="18" spans="1:16" ht="20.100000000000001" customHeight="1">
      <c r="B18" s="1668"/>
      <c r="F18" s="1666" t="str">
        <f>'7.2'!A47</f>
        <v>Bilanční rozdíl v PS</v>
      </c>
      <c r="G18" s="250"/>
      <c r="J18" s="246"/>
      <c r="K18" s="246"/>
      <c r="L18" s="246"/>
      <c r="N18" s="246"/>
      <c r="O18" s="246"/>
      <c r="P18" s="246"/>
    </row>
    <row r="19" spans="1:16" ht="20.100000000000001" customHeight="1">
      <c r="A19" s="251" t="str">
        <f>'7.2'!B18</f>
        <v>do ZP</v>
      </c>
      <c r="B19" s="493">
        <f>'7.2'!D21</f>
        <v>0</v>
      </c>
      <c r="F19" s="1666"/>
      <c r="G19" s="250"/>
      <c r="J19" s="246"/>
      <c r="K19" s="246"/>
      <c r="L19" s="246"/>
      <c r="M19" s="167"/>
      <c r="N19" s="246"/>
      <c r="O19" s="246"/>
      <c r="P19" s="246"/>
    </row>
    <row r="20" spans="1:16" ht="20.100000000000001" customHeight="1">
      <c r="A20" s="243"/>
      <c r="F20" s="495">
        <f>'7.2'!D47</f>
        <v>-114.11742132419749</v>
      </c>
      <c r="G20" s="245"/>
      <c r="J20" s="246"/>
      <c r="K20" s="246"/>
      <c r="L20" s="246"/>
      <c r="N20" s="246"/>
      <c r="O20" s="246"/>
      <c r="P20" s="246"/>
    </row>
    <row r="21" spans="1:16" ht="20.100000000000001" customHeight="1">
      <c r="A21" s="251" t="str">
        <f>'7.2'!B14</f>
        <v>ze ZP</v>
      </c>
      <c r="B21" s="492">
        <f>'7.2'!D17</f>
        <v>45448.627</v>
      </c>
      <c r="C21" s="243"/>
      <c r="G21" s="252"/>
      <c r="J21" s="246"/>
      <c r="K21" s="246"/>
      <c r="L21" s="246"/>
      <c r="M21" s="167"/>
      <c r="N21" s="246"/>
      <c r="O21" s="246"/>
      <c r="P21" s="246"/>
    </row>
    <row r="22" spans="1:16" ht="20.100000000000001" customHeight="1">
      <c r="A22" s="243"/>
      <c r="C22" s="243"/>
      <c r="F22" s="1673" t="str">
        <f>'7.2'!B43</f>
        <v>zákazníci připojeni přímo k PS</v>
      </c>
      <c r="G22" s="252"/>
      <c r="J22" s="246"/>
      <c r="K22" s="246"/>
      <c r="L22" s="246"/>
      <c r="M22" s="167"/>
      <c r="N22" s="246"/>
      <c r="O22" s="246"/>
      <c r="P22" s="246"/>
    </row>
    <row r="23" spans="1:16" ht="20.100000000000001" customHeight="1">
      <c r="A23" s="243"/>
      <c r="C23" s="243"/>
      <c r="F23" s="1673"/>
      <c r="G23" s="252"/>
      <c r="J23" s="246"/>
      <c r="K23" s="246"/>
      <c r="L23" s="246"/>
      <c r="M23" s="167"/>
      <c r="N23" s="246"/>
      <c r="O23" s="246"/>
      <c r="P23" s="246"/>
    </row>
    <row r="24" spans="1:16" ht="23.1" customHeight="1">
      <c r="A24" s="243"/>
      <c r="F24" s="494">
        <f>'7.2'!D43+('7.2'!D45-'7.2'!D37-'7.2'!D42)</f>
        <v>3850.0669999999991</v>
      </c>
      <c r="G24" s="245"/>
      <c r="H24" s="248"/>
      <c r="J24" s="246"/>
      <c r="K24" s="246"/>
      <c r="L24" s="246"/>
      <c r="N24" s="246"/>
      <c r="O24" s="246"/>
      <c r="P24" s="246"/>
    </row>
    <row r="25" spans="1:16" ht="23.1" customHeight="1">
      <c r="A25" s="243"/>
      <c r="B25" s="1672" t="str">
        <f>'7.2'!A5&amp;" "&amp;'7.2'!C6</f>
        <v>Tok plynu do/z plynárenské soustavy ČR přes PPL</v>
      </c>
      <c r="F25" s="253"/>
      <c r="G25" s="245"/>
      <c r="H25" s="248"/>
      <c r="J25" s="246"/>
      <c r="K25" s="246"/>
      <c r="L25" s="246"/>
      <c r="N25" s="246"/>
      <c r="O25" s="246"/>
      <c r="P25" s="246"/>
    </row>
    <row r="26" spans="1:16" ht="23.1" customHeight="1">
      <c r="A26" s="243"/>
      <c r="B26" s="1672"/>
      <c r="C26" s="243"/>
      <c r="E26" s="243"/>
      <c r="G26" s="245"/>
      <c r="H26" s="248"/>
      <c r="I26" s="167"/>
      <c r="J26" s="167"/>
      <c r="K26" s="167"/>
      <c r="L26" s="246"/>
      <c r="N26" s="246"/>
      <c r="O26" s="246"/>
      <c r="P26" s="246"/>
    </row>
    <row r="27" spans="1:16" ht="23.1" customHeight="1">
      <c r="A27" s="500" t="str">
        <f>'7.2'!B5</f>
        <v>do ČR</v>
      </c>
      <c r="B27" s="489">
        <f>'7.2'!D6</f>
        <v>10.116905594422899</v>
      </c>
      <c r="C27" s="243"/>
      <c r="D27" s="501" t="str">
        <f>'7.2'!B36</f>
        <v>spotřeba v RDS</v>
      </c>
      <c r="E27" s="243"/>
      <c r="F27" s="502" t="str">
        <f>'7.2'!A36</f>
        <v>Spotřeba plynu v ČR</v>
      </c>
      <c r="G27" s="245"/>
      <c r="J27" s="246"/>
      <c r="K27" s="246"/>
      <c r="L27" s="246"/>
      <c r="N27" s="246"/>
      <c r="O27" s="246"/>
      <c r="P27" s="246"/>
    </row>
    <row r="28" spans="1:16" ht="23.1" customHeight="1">
      <c r="A28" s="255"/>
      <c r="B28" s="254"/>
      <c r="C28" s="243"/>
      <c r="D28" s="489">
        <f>D16+F20-F24+B27-B29+D33</f>
        <v>51168.190743607738</v>
      </c>
      <c r="E28" s="243"/>
      <c r="F28" s="499">
        <f>D28+F24+E33+F33</f>
        <v>55065.441922179169</v>
      </c>
      <c r="G28" s="256"/>
      <c r="J28" s="246"/>
      <c r="K28" s="167"/>
      <c r="P28" s="246"/>
    </row>
    <row r="29" spans="1:16" ht="23.1" customHeight="1">
      <c r="A29" s="500" t="str">
        <f>'7.2'!B8</f>
        <v>z ČR</v>
      </c>
      <c r="B29" s="489">
        <f>'7.2'!D9</f>
        <v>2.1389839573409701</v>
      </c>
      <c r="C29" s="243"/>
      <c r="G29" s="256"/>
      <c r="I29" s="167"/>
      <c r="J29" s="246"/>
      <c r="P29" s="246"/>
    </row>
    <row r="30" spans="1:16" ht="24.95" customHeight="1">
      <c r="A30" s="256"/>
      <c r="B30" s="243"/>
      <c r="C30" s="243"/>
      <c r="G30" s="256"/>
      <c r="J30" s="246"/>
      <c r="K30" s="167"/>
    </row>
    <row r="31" spans="1:16" ht="24.95" customHeight="1">
      <c r="A31" s="252"/>
      <c r="B31" s="252"/>
      <c r="C31" s="252"/>
      <c r="G31" s="257"/>
    </row>
    <row r="32" spans="1:16" ht="24.95" customHeight="1">
      <c r="A32" s="252"/>
      <c r="B32" s="9"/>
      <c r="C32" s="252"/>
      <c r="D32" s="258" t="str">
        <f>'7.2'!B27</f>
        <v>připojena k RDS</v>
      </c>
      <c r="E32" s="259" t="str">
        <f>'7.2'!B30</f>
        <v>připojena k LDS</v>
      </c>
      <c r="F32" s="260" t="str">
        <f>'7.2'!C34</f>
        <v>VS</v>
      </c>
      <c r="G32" s="257"/>
      <c r="H32" s="248"/>
    </row>
    <row r="33" spans="1:9" ht="24.95" customHeight="1">
      <c r="A33" s="252"/>
      <c r="B33" s="9"/>
      <c r="D33" s="496">
        <f>'7.2'!D27</f>
        <v>272.85115900319943</v>
      </c>
      <c r="E33" s="497">
        <f>'7.2'!D32</f>
        <v>41.587000000000003</v>
      </c>
      <c r="F33" s="498">
        <f>'7.2'!D34</f>
        <v>5.5971785714285804</v>
      </c>
      <c r="G33" s="257"/>
    </row>
    <row r="34" spans="1:9" ht="24.95" customHeight="1">
      <c r="A34" s="252"/>
      <c r="B34" s="252"/>
      <c r="C34" s="252"/>
      <c r="D34" s="243"/>
      <c r="E34" s="243"/>
      <c r="F34" s="243"/>
      <c r="G34" s="257"/>
      <c r="I34" s="167"/>
    </row>
    <row r="35" spans="1:9" ht="24.95" customHeight="1">
      <c r="A35" s="252"/>
      <c r="B35" s="252"/>
      <c r="C35" s="260" t="str">
        <f>'7.2'!A27</f>
        <v>Výroba plynu
 v ČR</v>
      </c>
      <c r="D35" s="243"/>
      <c r="F35" s="243"/>
      <c r="G35" s="257"/>
    </row>
    <row r="36" spans="1:9" ht="24.95" customHeight="1">
      <c r="A36" s="252"/>
      <c r="B36" s="252"/>
      <c r="C36" s="498">
        <f>'7.2'!D35</f>
        <v>320.03533757462799</v>
      </c>
      <c r="F36" s="243"/>
      <c r="G36" s="257"/>
    </row>
    <row r="37" spans="1:9" ht="24.95" customHeight="1"/>
    <row r="38" spans="1:9" ht="12.95" customHeight="1">
      <c r="A38" s="1593"/>
      <c r="B38" s="1593"/>
      <c r="C38" s="1593"/>
      <c r="D38" s="1593"/>
      <c r="E38" s="1593"/>
      <c r="F38" s="1593"/>
      <c r="G38" s="1593"/>
    </row>
    <row r="39" spans="1:9" ht="12.95" customHeight="1">
      <c r="A39" s="1593"/>
      <c r="B39" s="1593"/>
      <c r="C39" s="1593"/>
      <c r="D39" s="1593"/>
      <c r="E39" s="1593"/>
      <c r="F39" s="1593"/>
      <c r="G39" s="1593"/>
    </row>
    <row r="40" spans="1:9" ht="12.95" customHeight="1"/>
    <row r="41" spans="1:9" ht="15" customHeight="1">
      <c r="A41" s="252"/>
      <c r="B41" s="252"/>
      <c r="C41" s="252"/>
      <c r="D41" s="252"/>
      <c r="E41" s="252"/>
      <c r="F41" s="252"/>
      <c r="G41" s="252"/>
    </row>
    <row r="42" spans="1:9" ht="15" customHeight="1">
      <c r="A42" s="99"/>
      <c r="B42" s="99"/>
      <c r="C42" s="28"/>
      <c r="D42" s="261"/>
      <c r="E42" s="262"/>
    </row>
    <row r="43" spans="1:9" ht="15" customHeight="1">
      <c r="A43" s="99"/>
      <c r="B43" s="99"/>
      <c r="C43" s="28"/>
      <c r="D43" s="261"/>
      <c r="E43" s="263"/>
    </row>
    <row r="44" spans="1:9" ht="15" customHeight="1">
      <c r="D44" s="262"/>
      <c r="E44" s="262"/>
    </row>
    <row r="45" spans="1:9" ht="15" customHeight="1">
      <c r="D45" s="262"/>
      <c r="E45" s="262"/>
    </row>
    <row r="46" spans="1:9" ht="15" customHeight="1">
      <c r="C46" s="405"/>
      <c r="D46" s="705"/>
      <c r="E46" s="262"/>
    </row>
    <row r="47" spans="1:9" ht="15" customHeight="1">
      <c r="C47" s="405"/>
      <c r="D47" s="705"/>
      <c r="E47" s="262"/>
    </row>
    <row r="48" spans="1:9" ht="15" customHeight="1">
      <c r="C48" s="405"/>
      <c r="D48" s="705"/>
      <c r="E48" s="262"/>
    </row>
    <row r="49" spans="3:16" ht="15" customHeight="1">
      <c r="C49" s="405"/>
      <c r="D49" s="705"/>
      <c r="E49" s="262"/>
    </row>
    <row r="50" spans="3:16" ht="15" customHeight="1">
      <c r="C50" s="405"/>
      <c r="D50" s="705"/>
      <c r="E50" s="262"/>
    </row>
    <row r="51" spans="3:16" ht="15" customHeight="1">
      <c r="C51" s="405"/>
      <c r="D51" s="705"/>
      <c r="E51" s="262"/>
    </row>
    <row r="52" spans="3:16" ht="15" customHeight="1">
      <c r="C52" s="405"/>
      <c r="D52" s="705"/>
      <c r="E52" s="262"/>
    </row>
    <row r="53" spans="3:16" ht="15" customHeight="1">
      <c r="C53" s="405"/>
      <c r="D53" s="705"/>
      <c r="E53" s="262"/>
    </row>
    <row r="54" spans="3:16" ht="15" customHeight="1">
      <c r="D54" s="262"/>
      <c r="E54" s="262"/>
    </row>
    <row r="55" spans="3:16" ht="15" customHeight="1">
      <c r="D55" s="262"/>
      <c r="E55" s="262"/>
    </row>
    <row r="56" spans="3:16" ht="15" customHeight="1">
      <c r="D56" s="262"/>
      <c r="E56" s="262"/>
    </row>
    <row r="57" spans="3:16" ht="15" customHeight="1">
      <c r="D57" s="262"/>
      <c r="E57" s="262"/>
    </row>
    <row r="58" spans="3:16" ht="15" customHeight="1">
      <c r="D58" s="262"/>
      <c r="E58" s="262"/>
    </row>
    <row r="59" spans="3:16" ht="15" customHeight="1">
      <c r="D59" s="262"/>
      <c r="E59" s="262"/>
    </row>
    <row r="60" spans="3:16" ht="15" customHeight="1">
      <c r="D60" s="262"/>
      <c r="E60" s="262"/>
    </row>
    <row r="61" spans="3:16" ht="15" customHeight="1"/>
    <row r="62" spans="3:16" ht="15" customHeight="1"/>
    <row r="63" spans="3:16" ht="15" customHeight="1"/>
    <row r="64" spans="3:16" s="10" customFormat="1" ht="15" customHeight="1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3:16" s="10" customFormat="1" ht="15" customHeight="1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3:16" s="10" customFormat="1" ht="15" customHeight="1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3:16" s="10" customFormat="1" ht="15" customHeight="1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3:16" s="10" customFormat="1" ht="15" customHeight="1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3:16" s="10" customFormat="1" ht="15" customHeight="1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3:16" s="10" customFormat="1" ht="15" customHeight="1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3:16" s="10" customFormat="1" ht="15" customHeight="1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3:16" s="10" customFormat="1" ht="15" customHeight="1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3:16" s="10" customFormat="1" ht="15" customHeight="1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3:16" s="10" customFormat="1" ht="15" customHeight="1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</sheetData>
  <mergeCells count="12">
    <mergeCell ref="A3:G3"/>
    <mergeCell ref="B4:C4"/>
    <mergeCell ref="B25:B26"/>
    <mergeCell ref="F22:F23"/>
    <mergeCell ref="A1:G1"/>
    <mergeCell ref="A39:G39"/>
    <mergeCell ref="F18:F19"/>
    <mergeCell ref="B6:C6"/>
    <mergeCell ref="E6:F6"/>
    <mergeCell ref="A38:G38"/>
    <mergeCell ref="B15:B18"/>
    <mergeCell ref="D12:D1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/>
  <dimension ref="A1:X62"/>
  <sheetViews>
    <sheetView showGridLines="0" zoomScaleNormal="100" zoomScaleSheetLayoutView="100" workbookViewId="0">
      <selection activeCell="D1" sqref="D1"/>
    </sheetView>
  </sheetViews>
  <sheetFormatPr defaultRowHeight="11.25"/>
  <cols>
    <col min="1" max="1" width="7.7109375" style="264" customWidth="1"/>
    <col min="2" max="2" width="6" style="264" customWidth="1"/>
    <col min="3" max="12" width="7.7109375" style="264" customWidth="1"/>
    <col min="13" max="15" width="7.28515625" style="264" customWidth="1"/>
    <col min="16" max="16" width="13.5703125" style="264" customWidth="1"/>
    <col min="17" max="17" width="8.140625" style="264" customWidth="1"/>
    <col min="18" max="254" width="9.140625" style="264"/>
    <col min="255" max="255" width="3" style="264" customWidth="1"/>
    <col min="256" max="256" width="4.5703125" style="264" customWidth="1"/>
    <col min="257" max="266" width="11.7109375" style="264" customWidth="1"/>
    <col min="267" max="510" width="9.140625" style="264"/>
    <col min="511" max="511" width="3" style="264" customWidth="1"/>
    <col min="512" max="512" width="4.5703125" style="264" customWidth="1"/>
    <col min="513" max="522" width="11.7109375" style="264" customWidth="1"/>
    <col min="523" max="766" width="9.140625" style="264"/>
    <col min="767" max="767" width="3" style="264" customWidth="1"/>
    <col min="768" max="768" width="4.5703125" style="264" customWidth="1"/>
    <col min="769" max="778" width="11.7109375" style="264" customWidth="1"/>
    <col min="779" max="1022" width="9.140625" style="264"/>
    <col min="1023" max="1023" width="3" style="264" customWidth="1"/>
    <col min="1024" max="1024" width="4.5703125" style="264" customWidth="1"/>
    <col min="1025" max="1034" width="11.7109375" style="264" customWidth="1"/>
    <col min="1035" max="1278" width="9.140625" style="264"/>
    <col min="1279" max="1279" width="3" style="264" customWidth="1"/>
    <col min="1280" max="1280" width="4.5703125" style="264" customWidth="1"/>
    <col min="1281" max="1290" width="11.7109375" style="264" customWidth="1"/>
    <col min="1291" max="1534" width="9.140625" style="264"/>
    <col min="1535" max="1535" width="3" style="264" customWidth="1"/>
    <col min="1536" max="1536" width="4.5703125" style="264" customWidth="1"/>
    <col min="1537" max="1546" width="11.7109375" style="264" customWidth="1"/>
    <col min="1547" max="1790" width="9.140625" style="264"/>
    <col min="1791" max="1791" width="3" style="264" customWidth="1"/>
    <col min="1792" max="1792" width="4.5703125" style="264" customWidth="1"/>
    <col min="1793" max="1802" width="11.7109375" style="264" customWidth="1"/>
    <col min="1803" max="2046" width="9.140625" style="264"/>
    <col min="2047" max="2047" width="3" style="264" customWidth="1"/>
    <col min="2048" max="2048" width="4.5703125" style="264" customWidth="1"/>
    <col min="2049" max="2058" width="11.7109375" style="264" customWidth="1"/>
    <col min="2059" max="2302" width="9.140625" style="264"/>
    <col min="2303" max="2303" width="3" style="264" customWidth="1"/>
    <col min="2304" max="2304" width="4.5703125" style="264" customWidth="1"/>
    <col min="2305" max="2314" width="11.7109375" style="264" customWidth="1"/>
    <col min="2315" max="2558" width="9.140625" style="264"/>
    <col min="2559" max="2559" width="3" style="264" customWidth="1"/>
    <col min="2560" max="2560" width="4.5703125" style="264" customWidth="1"/>
    <col min="2561" max="2570" width="11.7109375" style="264" customWidth="1"/>
    <col min="2571" max="2814" width="9.140625" style="264"/>
    <col min="2815" max="2815" width="3" style="264" customWidth="1"/>
    <col min="2816" max="2816" width="4.5703125" style="264" customWidth="1"/>
    <col min="2817" max="2826" width="11.7109375" style="264" customWidth="1"/>
    <col min="2827" max="3070" width="9.140625" style="264"/>
    <col min="3071" max="3071" width="3" style="264" customWidth="1"/>
    <col min="3072" max="3072" width="4.5703125" style="264" customWidth="1"/>
    <col min="3073" max="3082" width="11.7109375" style="264" customWidth="1"/>
    <col min="3083" max="3326" width="9.140625" style="264"/>
    <col min="3327" max="3327" width="3" style="264" customWidth="1"/>
    <col min="3328" max="3328" width="4.5703125" style="264" customWidth="1"/>
    <col min="3329" max="3338" width="11.7109375" style="264" customWidth="1"/>
    <col min="3339" max="3582" width="9.140625" style="264"/>
    <col min="3583" max="3583" width="3" style="264" customWidth="1"/>
    <col min="3584" max="3584" width="4.5703125" style="264" customWidth="1"/>
    <col min="3585" max="3594" width="11.7109375" style="264" customWidth="1"/>
    <col min="3595" max="3838" width="9.140625" style="264"/>
    <col min="3839" max="3839" width="3" style="264" customWidth="1"/>
    <col min="3840" max="3840" width="4.5703125" style="264" customWidth="1"/>
    <col min="3841" max="3850" width="11.7109375" style="264" customWidth="1"/>
    <col min="3851" max="4094" width="9.140625" style="264"/>
    <col min="4095" max="4095" width="3" style="264" customWidth="1"/>
    <col min="4096" max="4096" width="4.5703125" style="264" customWidth="1"/>
    <col min="4097" max="4106" width="11.7109375" style="264" customWidth="1"/>
    <col min="4107" max="4350" width="9.140625" style="264"/>
    <col min="4351" max="4351" width="3" style="264" customWidth="1"/>
    <col min="4352" max="4352" width="4.5703125" style="264" customWidth="1"/>
    <col min="4353" max="4362" width="11.7109375" style="264" customWidth="1"/>
    <col min="4363" max="4606" width="9.140625" style="264"/>
    <col min="4607" max="4607" width="3" style="264" customWidth="1"/>
    <col min="4608" max="4608" width="4.5703125" style="264" customWidth="1"/>
    <col min="4609" max="4618" width="11.7109375" style="264" customWidth="1"/>
    <col min="4619" max="4862" width="9.140625" style="264"/>
    <col min="4863" max="4863" width="3" style="264" customWidth="1"/>
    <col min="4864" max="4864" width="4.5703125" style="264" customWidth="1"/>
    <col min="4865" max="4874" width="11.7109375" style="264" customWidth="1"/>
    <col min="4875" max="5118" width="9.140625" style="264"/>
    <col min="5119" max="5119" width="3" style="264" customWidth="1"/>
    <col min="5120" max="5120" width="4.5703125" style="264" customWidth="1"/>
    <col min="5121" max="5130" width="11.7109375" style="264" customWidth="1"/>
    <col min="5131" max="5374" width="9.140625" style="264"/>
    <col min="5375" max="5375" width="3" style="264" customWidth="1"/>
    <col min="5376" max="5376" width="4.5703125" style="264" customWidth="1"/>
    <col min="5377" max="5386" width="11.7109375" style="264" customWidth="1"/>
    <col min="5387" max="5630" width="9.140625" style="264"/>
    <col min="5631" max="5631" width="3" style="264" customWidth="1"/>
    <col min="5632" max="5632" width="4.5703125" style="264" customWidth="1"/>
    <col min="5633" max="5642" width="11.7109375" style="264" customWidth="1"/>
    <col min="5643" max="5886" width="9.140625" style="264"/>
    <col min="5887" max="5887" width="3" style="264" customWidth="1"/>
    <col min="5888" max="5888" width="4.5703125" style="264" customWidth="1"/>
    <col min="5889" max="5898" width="11.7109375" style="264" customWidth="1"/>
    <col min="5899" max="6142" width="9.140625" style="264"/>
    <col min="6143" max="6143" width="3" style="264" customWidth="1"/>
    <col min="6144" max="6144" width="4.5703125" style="264" customWidth="1"/>
    <col min="6145" max="6154" width="11.7109375" style="264" customWidth="1"/>
    <col min="6155" max="6398" width="9.140625" style="264"/>
    <col min="6399" max="6399" width="3" style="264" customWidth="1"/>
    <col min="6400" max="6400" width="4.5703125" style="264" customWidth="1"/>
    <col min="6401" max="6410" width="11.7109375" style="264" customWidth="1"/>
    <col min="6411" max="6654" width="9.140625" style="264"/>
    <col min="6655" max="6655" width="3" style="264" customWidth="1"/>
    <col min="6656" max="6656" width="4.5703125" style="264" customWidth="1"/>
    <col min="6657" max="6666" width="11.7109375" style="264" customWidth="1"/>
    <col min="6667" max="6910" width="9.140625" style="264"/>
    <col min="6911" max="6911" width="3" style="264" customWidth="1"/>
    <col min="6912" max="6912" width="4.5703125" style="264" customWidth="1"/>
    <col min="6913" max="6922" width="11.7109375" style="264" customWidth="1"/>
    <col min="6923" max="7166" width="9.140625" style="264"/>
    <col min="7167" max="7167" width="3" style="264" customWidth="1"/>
    <col min="7168" max="7168" width="4.5703125" style="264" customWidth="1"/>
    <col min="7169" max="7178" width="11.7109375" style="264" customWidth="1"/>
    <col min="7179" max="7422" width="9.140625" style="264"/>
    <col min="7423" max="7423" width="3" style="264" customWidth="1"/>
    <col min="7424" max="7424" width="4.5703125" style="264" customWidth="1"/>
    <col min="7425" max="7434" width="11.7109375" style="264" customWidth="1"/>
    <col min="7435" max="7678" width="9.140625" style="264"/>
    <col min="7679" max="7679" width="3" style="264" customWidth="1"/>
    <col min="7680" max="7680" width="4.5703125" style="264" customWidth="1"/>
    <col min="7681" max="7690" width="11.7109375" style="264" customWidth="1"/>
    <col min="7691" max="7934" width="9.140625" style="264"/>
    <col min="7935" max="7935" width="3" style="264" customWidth="1"/>
    <col min="7936" max="7936" width="4.5703125" style="264" customWidth="1"/>
    <col min="7937" max="7946" width="11.7109375" style="264" customWidth="1"/>
    <col min="7947" max="8190" width="9.140625" style="264"/>
    <col min="8191" max="8191" width="3" style="264" customWidth="1"/>
    <col min="8192" max="8192" width="4.5703125" style="264" customWidth="1"/>
    <col min="8193" max="8202" width="11.7109375" style="264" customWidth="1"/>
    <col min="8203" max="8446" width="9.140625" style="264"/>
    <col min="8447" max="8447" width="3" style="264" customWidth="1"/>
    <col min="8448" max="8448" width="4.5703125" style="264" customWidth="1"/>
    <col min="8449" max="8458" width="11.7109375" style="264" customWidth="1"/>
    <col min="8459" max="8702" width="9.140625" style="264"/>
    <col min="8703" max="8703" width="3" style="264" customWidth="1"/>
    <col min="8704" max="8704" width="4.5703125" style="264" customWidth="1"/>
    <col min="8705" max="8714" width="11.7109375" style="264" customWidth="1"/>
    <col min="8715" max="8958" width="9.140625" style="264"/>
    <col min="8959" max="8959" width="3" style="264" customWidth="1"/>
    <col min="8960" max="8960" width="4.5703125" style="264" customWidth="1"/>
    <col min="8961" max="8970" width="11.7109375" style="264" customWidth="1"/>
    <col min="8971" max="9214" width="9.140625" style="264"/>
    <col min="9215" max="9215" width="3" style="264" customWidth="1"/>
    <col min="9216" max="9216" width="4.5703125" style="264" customWidth="1"/>
    <col min="9217" max="9226" width="11.7109375" style="264" customWidth="1"/>
    <col min="9227" max="9470" width="9.140625" style="264"/>
    <col min="9471" max="9471" width="3" style="264" customWidth="1"/>
    <col min="9472" max="9472" width="4.5703125" style="264" customWidth="1"/>
    <col min="9473" max="9482" width="11.7109375" style="264" customWidth="1"/>
    <col min="9483" max="9726" width="9.140625" style="264"/>
    <col min="9727" max="9727" width="3" style="264" customWidth="1"/>
    <col min="9728" max="9728" width="4.5703125" style="264" customWidth="1"/>
    <col min="9729" max="9738" width="11.7109375" style="264" customWidth="1"/>
    <col min="9739" max="9982" width="9.140625" style="264"/>
    <col min="9983" max="9983" width="3" style="264" customWidth="1"/>
    <col min="9984" max="9984" width="4.5703125" style="264" customWidth="1"/>
    <col min="9985" max="9994" width="11.7109375" style="264" customWidth="1"/>
    <col min="9995" max="10238" width="9.140625" style="264"/>
    <col min="10239" max="10239" width="3" style="264" customWidth="1"/>
    <col min="10240" max="10240" width="4.5703125" style="264" customWidth="1"/>
    <col min="10241" max="10250" width="11.7109375" style="264" customWidth="1"/>
    <col min="10251" max="10494" width="9.140625" style="264"/>
    <col min="10495" max="10495" width="3" style="264" customWidth="1"/>
    <col min="10496" max="10496" width="4.5703125" style="264" customWidth="1"/>
    <col min="10497" max="10506" width="11.7109375" style="264" customWidth="1"/>
    <col min="10507" max="10750" width="9.140625" style="264"/>
    <col min="10751" max="10751" width="3" style="264" customWidth="1"/>
    <col min="10752" max="10752" width="4.5703125" style="264" customWidth="1"/>
    <col min="10753" max="10762" width="11.7109375" style="264" customWidth="1"/>
    <col min="10763" max="11006" width="9.140625" style="264"/>
    <col min="11007" max="11007" width="3" style="264" customWidth="1"/>
    <col min="11008" max="11008" width="4.5703125" style="264" customWidth="1"/>
    <col min="11009" max="11018" width="11.7109375" style="264" customWidth="1"/>
    <col min="11019" max="11262" width="9.140625" style="264"/>
    <col min="11263" max="11263" width="3" style="264" customWidth="1"/>
    <col min="11264" max="11264" width="4.5703125" style="264" customWidth="1"/>
    <col min="11265" max="11274" width="11.7109375" style="264" customWidth="1"/>
    <col min="11275" max="11518" width="9.140625" style="264"/>
    <col min="11519" max="11519" width="3" style="264" customWidth="1"/>
    <col min="11520" max="11520" width="4.5703125" style="264" customWidth="1"/>
    <col min="11521" max="11530" width="11.7109375" style="264" customWidth="1"/>
    <col min="11531" max="11774" width="9.140625" style="264"/>
    <col min="11775" max="11775" width="3" style="264" customWidth="1"/>
    <col min="11776" max="11776" width="4.5703125" style="264" customWidth="1"/>
    <col min="11777" max="11786" width="11.7109375" style="264" customWidth="1"/>
    <col min="11787" max="12030" width="9.140625" style="264"/>
    <col min="12031" max="12031" width="3" style="264" customWidth="1"/>
    <col min="12032" max="12032" width="4.5703125" style="264" customWidth="1"/>
    <col min="12033" max="12042" width="11.7109375" style="264" customWidth="1"/>
    <col min="12043" max="12286" width="9.140625" style="264"/>
    <col min="12287" max="12287" width="3" style="264" customWidth="1"/>
    <col min="12288" max="12288" width="4.5703125" style="264" customWidth="1"/>
    <col min="12289" max="12298" width="11.7109375" style="264" customWidth="1"/>
    <col min="12299" max="12542" width="9.140625" style="264"/>
    <col min="12543" max="12543" width="3" style="264" customWidth="1"/>
    <col min="12544" max="12544" width="4.5703125" style="264" customWidth="1"/>
    <col min="12545" max="12554" width="11.7109375" style="264" customWidth="1"/>
    <col min="12555" max="12798" width="9.140625" style="264"/>
    <col min="12799" max="12799" width="3" style="264" customWidth="1"/>
    <col min="12800" max="12800" width="4.5703125" style="264" customWidth="1"/>
    <col min="12801" max="12810" width="11.7109375" style="264" customWidth="1"/>
    <col min="12811" max="13054" width="9.140625" style="264"/>
    <col min="13055" max="13055" width="3" style="264" customWidth="1"/>
    <col min="13056" max="13056" width="4.5703125" style="264" customWidth="1"/>
    <col min="13057" max="13066" width="11.7109375" style="264" customWidth="1"/>
    <col min="13067" max="13310" width="9.140625" style="264"/>
    <col min="13311" max="13311" width="3" style="264" customWidth="1"/>
    <col min="13312" max="13312" width="4.5703125" style="264" customWidth="1"/>
    <col min="13313" max="13322" width="11.7109375" style="264" customWidth="1"/>
    <col min="13323" max="13566" width="9.140625" style="264"/>
    <col min="13567" max="13567" width="3" style="264" customWidth="1"/>
    <col min="13568" max="13568" width="4.5703125" style="264" customWidth="1"/>
    <col min="13569" max="13578" width="11.7109375" style="264" customWidth="1"/>
    <col min="13579" max="13822" width="9.140625" style="264"/>
    <col min="13823" max="13823" width="3" style="264" customWidth="1"/>
    <col min="13824" max="13824" width="4.5703125" style="264" customWidth="1"/>
    <col min="13825" max="13834" width="11.7109375" style="264" customWidth="1"/>
    <col min="13835" max="14078" width="9.140625" style="264"/>
    <col min="14079" max="14079" width="3" style="264" customWidth="1"/>
    <col min="14080" max="14080" width="4.5703125" style="264" customWidth="1"/>
    <col min="14081" max="14090" width="11.7109375" style="264" customWidth="1"/>
    <col min="14091" max="14334" width="9.140625" style="264"/>
    <col min="14335" max="14335" width="3" style="264" customWidth="1"/>
    <col min="14336" max="14336" width="4.5703125" style="264" customWidth="1"/>
    <col min="14337" max="14346" width="11.7109375" style="264" customWidth="1"/>
    <col min="14347" max="14590" width="9.140625" style="264"/>
    <col min="14591" max="14591" width="3" style="264" customWidth="1"/>
    <col min="14592" max="14592" width="4.5703125" style="264" customWidth="1"/>
    <col min="14593" max="14602" width="11.7109375" style="264" customWidth="1"/>
    <col min="14603" max="14846" width="9.140625" style="264"/>
    <col min="14847" max="14847" width="3" style="264" customWidth="1"/>
    <col min="14848" max="14848" width="4.5703125" style="264" customWidth="1"/>
    <col min="14849" max="14858" width="11.7109375" style="264" customWidth="1"/>
    <col min="14859" max="15102" width="9.140625" style="264"/>
    <col min="15103" max="15103" width="3" style="264" customWidth="1"/>
    <col min="15104" max="15104" width="4.5703125" style="264" customWidth="1"/>
    <col min="15105" max="15114" width="11.7109375" style="264" customWidth="1"/>
    <col min="15115" max="15358" width="9.140625" style="264"/>
    <col min="15359" max="15359" width="3" style="264" customWidth="1"/>
    <col min="15360" max="15360" width="4.5703125" style="264" customWidth="1"/>
    <col min="15361" max="15370" width="11.7109375" style="264" customWidth="1"/>
    <col min="15371" max="15614" width="9.140625" style="264"/>
    <col min="15615" max="15615" width="3" style="264" customWidth="1"/>
    <col min="15616" max="15616" width="4.5703125" style="264" customWidth="1"/>
    <col min="15617" max="15626" width="11.7109375" style="264" customWidth="1"/>
    <col min="15627" max="15870" width="9.140625" style="264"/>
    <col min="15871" max="15871" width="3" style="264" customWidth="1"/>
    <col min="15872" max="15872" width="4.5703125" style="264" customWidth="1"/>
    <col min="15873" max="15882" width="11.7109375" style="264" customWidth="1"/>
    <col min="15883" max="16126" width="9.140625" style="264"/>
    <col min="16127" max="16127" width="3" style="264" customWidth="1"/>
    <col min="16128" max="16128" width="4.5703125" style="264" customWidth="1"/>
    <col min="16129" max="16138" width="11.7109375" style="264" customWidth="1"/>
    <col min="16139" max="16383" width="9.140625" style="264"/>
    <col min="16384" max="16384" width="9.140625" style="264" customWidth="1"/>
  </cols>
  <sheetData>
    <row r="1" spans="1:24" ht="18">
      <c r="A1" s="628" t="s">
        <v>427</v>
      </c>
      <c r="B1" s="159"/>
      <c r="C1" s="159"/>
      <c r="D1" s="159"/>
      <c r="E1" s="159"/>
      <c r="F1" s="159"/>
      <c r="G1" s="159"/>
      <c r="H1" s="159"/>
      <c r="I1" s="159"/>
      <c r="J1" s="159"/>
      <c r="K1" s="7"/>
      <c r="L1" s="7"/>
      <c r="M1" s="235"/>
      <c r="N1" s="235"/>
      <c r="P1" s="236"/>
      <c r="Q1" s="236"/>
    </row>
    <row r="2" spans="1:24" ht="5.0999999999999996" customHeight="1">
      <c r="B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</row>
    <row r="3" spans="1:24" ht="48" customHeight="1">
      <c r="A3" s="1679" t="s">
        <v>263</v>
      </c>
      <c r="B3" s="1679"/>
      <c r="C3" s="551">
        <v>40945</v>
      </c>
      <c r="D3" s="551">
        <v>41299</v>
      </c>
      <c r="E3" s="551">
        <v>41666</v>
      </c>
      <c r="F3" s="551">
        <v>42040</v>
      </c>
      <c r="G3" s="551">
        <v>42388</v>
      </c>
      <c r="H3" s="551">
        <v>42754</v>
      </c>
      <c r="I3" s="551">
        <v>43158</v>
      </c>
      <c r="J3" s="551">
        <v>43488</v>
      </c>
      <c r="K3" s="551">
        <v>43851</v>
      </c>
      <c r="L3" s="551">
        <v>44238</v>
      </c>
      <c r="M3" s="666"/>
      <c r="N3" s="666"/>
      <c r="O3" s="667"/>
      <c r="P3" s="269"/>
      <c r="Q3" s="269"/>
      <c r="R3" s="269"/>
      <c r="S3" s="269"/>
      <c r="T3" s="269"/>
      <c r="U3" s="269"/>
      <c r="V3" s="269"/>
      <c r="W3" s="269"/>
      <c r="X3" s="269"/>
    </row>
    <row r="4" spans="1:24" ht="9.9499999999999993" customHeight="1">
      <c r="A4" s="826"/>
      <c r="B4" s="826"/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666"/>
      <c r="N4" s="666"/>
      <c r="O4" s="667"/>
      <c r="P4" s="269"/>
      <c r="Q4" s="269"/>
      <c r="R4" s="269"/>
      <c r="S4" s="269"/>
      <c r="T4" s="269"/>
      <c r="U4" s="269"/>
      <c r="V4" s="269"/>
      <c r="W4" s="269"/>
      <c r="X4" s="269"/>
    </row>
    <row r="5" spans="1:24" ht="11.45" customHeight="1">
      <c r="A5" s="1680" t="s">
        <v>264</v>
      </c>
      <c r="B5" s="1087">
        <v>0.29166666666666669</v>
      </c>
      <c r="C5" s="729">
        <v>2908.3884999999991</v>
      </c>
      <c r="D5" s="729">
        <v>2103.8630548482829</v>
      </c>
      <c r="E5" s="729">
        <v>2118.8216310410239</v>
      </c>
      <c r="F5" s="729">
        <v>1953.2691353326843</v>
      </c>
      <c r="G5" s="729">
        <v>2201.3380119980397</v>
      </c>
      <c r="H5" s="729">
        <v>2452.6003164624221</v>
      </c>
      <c r="I5" s="729">
        <v>2591.3613018396077</v>
      </c>
      <c r="J5" s="729">
        <v>2345.9263006680926</v>
      </c>
      <c r="K5" s="828">
        <v>2017.3790236858765</v>
      </c>
      <c r="L5" s="729">
        <v>2455.6454134241321</v>
      </c>
      <c r="M5" s="668"/>
      <c r="N5" s="706"/>
      <c r="O5" s="668"/>
      <c r="P5" s="266"/>
      <c r="Q5" s="266"/>
      <c r="R5" s="266"/>
      <c r="S5" s="266"/>
      <c r="T5" s="266"/>
      <c r="U5" s="266"/>
      <c r="V5" s="266"/>
      <c r="W5" s="266"/>
      <c r="X5" s="266"/>
    </row>
    <row r="6" spans="1:24" ht="11.45" customHeight="1">
      <c r="A6" s="1681"/>
      <c r="B6" s="834">
        <v>0.33333333333333298</v>
      </c>
      <c r="C6" s="829">
        <v>2954.2884999999987</v>
      </c>
      <c r="D6" s="732">
        <v>2194.6489989709817</v>
      </c>
      <c r="E6" s="732">
        <v>2194.989631041024</v>
      </c>
      <c r="F6" s="732">
        <v>2074.6325577326843</v>
      </c>
      <c r="G6" s="732">
        <v>2334.6570119980397</v>
      </c>
      <c r="H6" s="732">
        <v>2544.5603164624217</v>
      </c>
      <c r="I6" s="732">
        <v>2696.6163018396073</v>
      </c>
      <c r="J6" s="732">
        <v>2412.6233006680927</v>
      </c>
      <c r="K6" s="829">
        <v>2143.1190236858765</v>
      </c>
      <c r="L6" s="732">
        <v>2543.450413424132</v>
      </c>
      <c r="M6" s="668"/>
      <c r="N6" s="706"/>
      <c r="O6" s="668"/>
      <c r="P6" s="266"/>
      <c r="Q6" s="266"/>
      <c r="R6" s="266"/>
      <c r="S6" s="266"/>
      <c r="T6" s="266"/>
      <c r="U6" s="266"/>
      <c r="V6" s="266"/>
      <c r="W6" s="266"/>
      <c r="X6" s="266"/>
    </row>
    <row r="7" spans="1:24" ht="11.45" customHeight="1">
      <c r="A7" s="1681"/>
      <c r="B7" s="834">
        <v>0.375</v>
      </c>
      <c r="C7" s="732">
        <v>2901.2884999999997</v>
      </c>
      <c r="D7" s="732">
        <v>2223.9489989709818</v>
      </c>
      <c r="E7" s="732">
        <v>2194.3756310410236</v>
      </c>
      <c r="F7" s="829">
        <v>2147.9999567326845</v>
      </c>
      <c r="G7" s="732">
        <v>2346.4560119980388</v>
      </c>
      <c r="H7" s="732">
        <v>2587.5763164624218</v>
      </c>
      <c r="I7" s="829">
        <v>2726.900301839607</v>
      </c>
      <c r="J7" s="829">
        <v>2426.2663006680923</v>
      </c>
      <c r="K7" s="732">
        <v>2142.9330236858764</v>
      </c>
      <c r="L7" s="829">
        <v>2582.3774134241321</v>
      </c>
      <c r="M7" s="668"/>
      <c r="N7" s="706"/>
      <c r="O7" s="668"/>
      <c r="P7" s="266"/>
      <c r="Q7" s="266"/>
      <c r="R7" s="266"/>
      <c r="S7" s="266"/>
      <c r="T7" s="266"/>
      <c r="U7" s="266"/>
      <c r="V7" s="266"/>
      <c r="W7" s="266"/>
      <c r="X7" s="266"/>
    </row>
    <row r="8" spans="1:24" ht="11.45" customHeight="1">
      <c r="A8" s="1681"/>
      <c r="B8" s="834">
        <v>0.41666666666666702</v>
      </c>
      <c r="C8" s="732">
        <v>2812.7884999999997</v>
      </c>
      <c r="D8" s="829">
        <v>2232.7489989709816</v>
      </c>
      <c r="E8" s="829">
        <v>2200.4136310410245</v>
      </c>
      <c r="F8" s="732">
        <v>2138.4938278326845</v>
      </c>
      <c r="G8" s="829">
        <v>2349.5470119980396</v>
      </c>
      <c r="H8" s="829">
        <v>2638.7143164624217</v>
      </c>
      <c r="I8" s="732">
        <v>2670.2773018396069</v>
      </c>
      <c r="J8" s="732">
        <v>2425.4673006680928</v>
      </c>
      <c r="K8" s="732">
        <v>2066.2190236858764</v>
      </c>
      <c r="L8" s="732">
        <v>2577.5094134241317</v>
      </c>
      <c r="M8" s="668"/>
      <c r="N8" s="706"/>
      <c r="O8" s="668"/>
      <c r="P8" s="266"/>
      <c r="Q8" s="266"/>
      <c r="R8" s="266"/>
      <c r="S8" s="266"/>
      <c r="T8" s="266"/>
      <c r="U8" s="266"/>
      <c r="V8" s="266"/>
      <c r="W8" s="266"/>
      <c r="X8" s="266"/>
    </row>
    <row r="9" spans="1:24" ht="11.45" customHeight="1">
      <c r="A9" s="1681"/>
      <c r="B9" s="834">
        <v>0.45833333333333298</v>
      </c>
      <c r="C9" s="732">
        <v>2700.5884999999998</v>
      </c>
      <c r="D9" s="732">
        <v>2196.6489989709817</v>
      </c>
      <c r="E9" s="732">
        <v>2155.0226310410239</v>
      </c>
      <c r="F9" s="732">
        <v>2052.8729706326844</v>
      </c>
      <c r="G9" s="732">
        <v>2311.1380119980399</v>
      </c>
      <c r="H9" s="732">
        <v>2536.1673164624217</v>
      </c>
      <c r="I9" s="732">
        <v>2583.9263018396077</v>
      </c>
      <c r="J9" s="732">
        <v>2376.9683006680921</v>
      </c>
      <c r="K9" s="732">
        <v>2002.5950236858764</v>
      </c>
      <c r="L9" s="732">
        <v>2509.7204134241324</v>
      </c>
      <c r="M9" s="668"/>
      <c r="N9" s="706"/>
      <c r="O9" s="668"/>
      <c r="P9" s="266"/>
      <c r="Q9" s="266"/>
      <c r="R9" s="266"/>
      <c r="S9" s="266"/>
      <c r="T9" s="266"/>
      <c r="U9" s="266"/>
      <c r="V9" s="266"/>
      <c r="W9" s="266"/>
      <c r="X9" s="266"/>
    </row>
    <row r="10" spans="1:24" ht="11.45" customHeight="1">
      <c r="A10" s="1681"/>
      <c r="B10" s="834">
        <v>0.5</v>
      </c>
      <c r="C10" s="732">
        <v>2650.4884999999995</v>
      </c>
      <c r="D10" s="732">
        <v>2143.5489989709818</v>
      </c>
      <c r="E10" s="732">
        <v>2136.6026310410239</v>
      </c>
      <c r="F10" s="732">
        <v>1960.2654233326841</v>
      </c>
      <c r="G10" s="732">
        <v>2208.0520119980392</v>
      </c>
      <c r="H10" s="732">
        <v>2435.9553164624217</v>
      </c>
      <c r="I10" s="732">
        <v>2487.2373018396079</v>
      </c>
      <c r="J10" s="732">
        <v>2297.6783006680926</v>
      </c>
      <c r="K10" s="732">
        <v>1936.2900236858763</v>
      </c>
      <c r="L10" s="732">
        <v>2436.5314134241321</v>
      </c>
      <c r="M10" s="668"/>
      <c r="N10" s="706"/>
      <c r="O10" s="668"/>
      <c r="P10" s="266"/>
      <c r="Q10" s="266"/>
      <c r="R10" s="266"/>
      <c r="S10" s="266"/>
      <c r="T10" s="266"/>
      <c r="U10" s="266"/>
      <c r="V10" s="266"/>
      <c r="W10" s="266"/>
      <c r="X10" s="266"/>
    </row>
    <row r="11" spans="1:24" ht="11.45" customHeight="1">
      <c r="A11" s="1681"/>
      <c r="B11" s="834">
        <v>0.54166666666666696</v>
      </c>
      <c r="C11" s="732">
        <v>2584.5884999999998</v>
      </c>
      <c r="D11" s="732">
        <v>2225.6489989709821</v>
      </c>
      <c r="E11" s="732">
        <v>2093.8066310410236</v>
      </c>
      <c r="F11" s="732">
        <v>1882.0585056326843</v>
      </c>
      <c r="G11" s="732">
        <v>2138.2060119980392</v>
      </c>
      <c r="H11" s="732">
        <v>2334.8033164624217</v>
      </c>
      <c r="I11" s="732">
        <v>2452.1243018396076</v>
      </c>
      <c r="J11" s="732">
        <v>2249.7793006680927</v>
      </c>
      <c r="K11" s="732">
        <v>1900.0320236858763</v>
      </c>
      <c r="L11" s="732">
        <v>2386.4544134241319</v>
      </c>
      <c r="M11" s="668"/>
      <c r="N11" s="706"/>
      <c r="O11" s="668"/>
      <c r="P11" s="266"/>
      <c r="Q11" s="266"/>
      <c r="R11" s="266"/>
      <c r="S11" s="266"/>
      <c r="T11" s="266"/>
      <c r="U11" s="266"/>
      <c r="V11" s="266"/>
      <c r="W11" s="266"/>
      <c r="X11" s="266"/>
    </row>
    <row r="12" spans="1:24" ht="11.45" customHeight="1">
      <c r="A12" s="1681"/>
      <c r="B12" s="1089">
        <v>0.58333333333333304</v>
      </c>
      <c r="C12" s="735">
        <v>2568.9884999999995</v>
      </c>
      <c r="D12" s="735">
        <v>2104.3489989709819</v>
      </c>
      <c r="E12" s="735">
        <v>2045.0836310410239</v>
      </c>
      <c r="F12" s="735">
        <v>1835.0364464326844</v>
      </c>
      <c r="G12" s="735">
        <v>2084.5030119980393</v>
      </c>
      <c r="H12" s="735">
        <v>2274.758316462422</v>
      </c>
      <c r="I12" s="735">
        <v>2368.342301839607</v>
      </c>
      <c r="J12" s="735">
        <v>2215.539300668092</v>
      </c>
      <c r="K12" s="735">
        <v>1866.7330236858763</v>
      </c>
      <c r="L12" s="735">
        <v>2356.5284134241319</v>
      </c>
      <c r="M12" s="668"/>
      <c r="N12" s="706"/>
      <c r="O12" s="668"/>
      <c r="P12" s="266"/>
      <c r="Q12" s="266"/>
      <c r="R12" s="266"/>
      <c r="S12" s="266"/>
      <c r="T12" s="266"/>
      <c r="U12" s="266"/>
      <c r="V12" s="266"/>
      <c r="W12" s="266"/>
      <c r="X12" s="266"/>
    </row>
    <row r="13" spans="1:24" ht="11.45" customHeight="1">
      <c r="A13" s="1681"/>
      <c r="B13" s="1087">
        <v>0.625</v>
      </c>
      <c r="C13" s="729">
        <v>2585.6884999999993</v>
      </c>
      <c r="D13" s="729">
        <v>2043.3489989709817</v>
      </c>
      <c r="E13" s="729">
        <v>2035.5446310410241</v>
      </c>
      <c r="F13" s="729">
        <v>1832.4015887326841</v>
      </c>
      <c r="G13" s="729">
        <v>2078.1570119980393</v>
      </c>
      <c r="H13" s="729">
        <v>2242.4393164624221</v>
      </c>
      <c r="I13" s="729">
        <v>2349.304301839607</v>
      </c>
      <c r="J13" s="729">
        <v>2186.7923006680926</v>
      </c>
      <c r="K13" s="729">
        <v>1846.3320236858763</v>
      </c>
      <c r="L13" s="729">
        <v>2318.1874134241316</v>
      </c>
      <c r="M13" s="668"/>
      <c r="N13" s="706"/>
      <c r="O13" s="668"/>
      <c r="P13" s="266"/>
      <c r="Q13" s="266"/>
      <c r="R13" s="266"/>
      <c r="S13" s="266"/>
      <c r="T13" s="266"/>
      <c r="U13" s="266"/>
      <c r="V13" s="266"/>
      <c r="W13" s="266"/>
      <c r="X13" s="266"/>
    </row>
    <row r="14" spans="1:24" ht="11.45" customHeight="1">
      <c r="A14" s="1681"/>
      <c r="B14" s="834">
        <v>0.66666666666666696</v>
      </c>
      <c r="C14" s="732">
        <v>2625.5884999999998</v>
      </c>
      <c r="D14" s="732">
        <v>2037.7489989709816</v>
      </c>
      <c r="E14" s="732">
        <v>2008.242631041024</v>
      </c>
      <c r="F14" s="732">
        <v>1847.7050204326845</v>
      </c>
      <c r="G14" s="732">
        <v>2107.6250119980396</v>
      </c>
      <c r="H14" s="732">
        <v>2283.8203164624219</v>
      </c>
      <c r="I14" s="732">
        <v>2360.7003018396072</v>
      </c>
      <c r="J14" s="732">
        <v>2215.6543006680931</v>
      </c>
      <c r="K14" s="732">
        <v>1864.6110236858763</v>
      </c>
      <c r="L14" s="732">
        <v>2327.0314134241316</v>
      </c>
      <c r="M14" s="668"/>
      <c r="N14" s="706"/>
      <c r="O14" s="668"/>
      <c r="P14" s="266"/>
      <c r="Q14" s="266"/>
      <c r="R14" s="266"/>
      <c r="S14" s="266"/>
      <c r="T14" s="266"/>
      <c r="U14" s="266"/>
      <c r="V14" s="266"/>
      <c r="W14" s="266"/>
      <c r="X14" s="266"/>
    </row>
    <row r="15" spans="1:24" ht="11.45" customHeight="1">
      <c r="A15" s="1681"/>
      <c r="B15" s="834">
        <v>0.70833333333333304</v>
      </c>
      <c r="C15" s="732">
        <v>2681.8884999999991</v>
      </c>
      <c r="D15" s="732">
        <v>2086.748998970982</v>
      </c>
      <c r="E15" s="732">
        <v>2023.6326310410241</v>
      </c>
      <c r="F15" s="732">
        <v>1909.0109820326841</v>
      </c>
      <c r="G15" s="732">
        <v>2152.2500119980396</v>
      </c>
      <c r="H15" s="732">
        <v>2353.6263164624215</v>
      </c>
      <c r="I15" s="732">
        <v>2427.5773018396076</v>
      </c>
      <c r="J15" s="732">
        <v>2244.9323006680929</v>
      </c>
      <c r="K15" s="732">
        <v>1920.5780236858766</v>
      </c>
      <c r="L15" s="732">
        <v>2358.6744134241321</v>
      </c>
      <c r="M15" s="668"/>
      <c r="N15" s="706"/>
      <c r="O15" s="668"/>
      <c r="P15" s="266"/>
      <c r="Q15" s="266"/>
      <c r="R15" s="266"/>
      <c r="S15" s="266"/>
      <c r="T15" s="266"/>
      <c r="U15" s="266"/>
      <c r="V15" s="266"/>
      <c r="W15" s="266"/>
      <c r="X15" s="266"/>
    </row>
    <row r="16" spans="1:24" ht="11.45" customHeight="1">
      <c r="A16" s="1681"/>
      <c r="B16" s="834">
        <v>0.75</v>
      </c>
      <c r="C16" s="732">
        <v>2742.9884999999995</v>
      </c>
      <c r="D16" s="732">
        <v>2115.6489989709821</v>
      </c>
      <c r="E16" s="732">
        <v>2017.0806310410239</v>
      </c>
      <c r="F16" s="732">
        <v>1974.8062833326842</v>
      </c>
      <c r="G16" s="732">
        <v>2187.2840119980392</v>
      </c>
      <c r="H16" s="732">
        <v>2422.0823164624221</v>
      </c>
      <c r="I16" s="732">
        <v>2417.7273018396072</v>
      </c>
      <c r="J16" s="732">
        <v>2265.2783006680925</v>
      </c>
      <c r="K16" s="732">
        <v>1954.9770236858765</v>
      </c>
      <c r="L16" s="732">
        <v>2399.9404134241322</v>
      </c>
      <c r="M16" s="668"/>
      <c r="N16" s="706"/>
      <c r="O16" s="668"/>
      <c r="P16" s="266"/>
      <c r="Q16" s="266"/>
      <c r="R16" s="266"/>
      <c r="S16" s="266"/>
      <c r="T16" s="266"/>
      <c r="U16" s="266"/>
      <c r="V16" s="266"/>
      <c r="W16" s="266"/>
      <c r="X16" s="266"/>
    </row>
    <row r="17" spans="1:24" ht="11.45" customHeight="1">
      <c r="A17" s="1681"/>
      <c r="B17" s="834">
        <v>0.79166666666666696</v>
      </c>
      <c r="C17" s="732">
        <v>2748.2885000000001</v>
      </c>
      <c r="D17" s="732">
        <v>2119.3489989709819</v>
      </c>
      <c r="E17" s="732">
        <v>2008.374631041024</v>
      </c>
      <c r="F17" s="732">
        <v>1989.9747410326843</v>
      </c>
      <c r="G17" s="732">
        <v>2200.0360119980396</v>
      </c>
      <c r="H17" s="732">
        <v>2428.184316462422</v>
      </c>
      <c r="I17" s="732">
        <v>2505.7143018396073</v>
      </c>
      <c r="J17" s="732">
        <v>2257.1453006680931</v>
      </c>
      <c r="K17" s="732">
        <v>1960.5930236858765</v>
      </c>
      <c r="L17" s="732">
        <v>2405.497413424132</v>
      </c>
      <c r="M17" s="668"/>
      <c r="N17" s="706"/>
      <c r="O17" s="668"/>
      <c r="P17" s="266"/>
      <c r="Q17" s="266"/>
      <c r="R17" s="266"/>
      <c r="S17" s="266"/>
      <c r="T17" s="266"/>
      <c r="U17" s="266"/>
      <c r="V17" s="266"/>
      <c r="W17" s="266"/>
      <c r="X17" s="266"/>
    </row>
    <row r="18" spans="1:24" ht="11.45" customHeight="1">
      <c r="A18" s="1681"/>
      <c r="B18" s="834">
        <v>0.83333333333333304</v>
      </c>
      <c r="C18" s="732">
        <v>2692.3884999999991</v>
      </c>
      <c r="D18" s="732">
        <v>2101.0489989709822</v>
      </c>
      <c r="E18" s="732">
        <v>1983.4026310410241</v>
      </c>
      <c r="F18" s="732">
        <v>1990.5735591326841</v>
      </c>
      <c r="G18" s="732">
        <v>2210.9910119980395</v>
      </c>
      <c r="H18" s="732">
        <v>2437.1683164624214</v>
      </c>
      <c r="I18" s="732">
        <v>2491.3843018396069</v>
      </c>
      <c r="J18" s="732">
        <v>2248.4173006680926</v>
      </c>
      <c r="K18" s="732">
        <v>1954.5760236858764</v>
      </c>
      <c r="L18" s="732">
        <v>2405.2694134241324</v>
      </c>
      <c r="M18" s="668"/>
      <c r="N18" s="706"/>
      <c r="O18" s="668"/>
      <c r="P18" s="266"/>
      <c r="Q18" s="266"/>
      <c r="R18" s="266"/>
      <c r="S18" s="266"/>
      <c r="T18" s="266"/>
      <c r="U18" s="266"/>
      <c r="V18" s="266"/>
      <c r="W18" s="266"/>
      <c r="X18" s="266"/>
    </row>
    <row r="19" spans="1:24" ht="11.45" customHeight="1">
      <c r="A19" s="1681"/>
      <c r="B19" s="834">
        <v>0.875</v>
      </c>
      <c r="C19" s="732">
        <v>2562.1884999999993</v>
      </c>
      <c r="D19" s="732">
        <v>2066.4489989709818</v>
      </c>
      <c r="E19" s="732">
        <v>1911.1726310410238</v>
      </c>
      <c r="F19" s="732">
        <v>1861.1223130326841</v>
      </c>
      <c r="G19" s="732">
        <v>2181.6590119980392</v>
      </c>
      <c r="H19" s="732">
        <v>2420.5483164624216</v>
      </c>
      <c r="I19" s="732">
        <v>2368.6753018396071</v>
      </c>
      <c r="J19" s="732">
        <v>2212.6813006680923</v>
      </c>
      <c r="K19" s="732">
        <v>1919.8670236858763</v>
      </c>
      <c r="L19" s="732">
        <v>2382.5424134241316</v>
      </c>
      <c r="M19" s="668"/>
      <c r="N19" s="706"/>
      <c r="O19" s="668"/>
      <c r="P19" s="266"/>
      <c r="Q19" s="266"/>
      <c r="R19" s="266"/>
      <c r="S19" s="266"/>
      <c r="T19" s="266"/>
      <c r="U19" s="266"/>
      <c r="V19" s="266"/>
      <c r="W19" s="266"/>
      <c r="X19" s="266"/>
    </row>
    <row r="20" spans="1:24" ht="11.45" customHeight="1">
      <c r="A20" s="1681"/>
      <c r="B20" s="1089">
        <v>0.91666666666666696</v>
      </c>
      <c r="C20" s="735">
        <v>2368.8884999999996</v>
      </c>
      <c r="D20" s="735">
        <v>1980.7489989709818</v>
      </c>
      <c r="E20" s="735">
        <v>1796.7866310410238</v>
      </c>
      <c r="F20" s="735">
        <v>1725.0926551326843</v>
      </c>
      <c r="G20" s="735">
        <v>2085.1040119980398</v>
      </c>
      <c r="H20" s="735">
        <v>2329.7683164624218</v>
      </c>
      <c r="I20" s="735">
        <v>2285.6313018396072</v>
      </c>
      <c r="J20" s="735">
        <v>2087.2173006680928</v>
      </c>
      <c r="K20" s="735">
        <v>1813.7950236858765</v>
      </c>
      <c r="L20" s="735">
        <v>2290.2484134241317</v>
      </c>
      <c r="M20" s="668"/>
      <c r="N20" s="706"/>
      <c r="O20" s="668"/>
      <c r="P20" s="266"/>
      <c r="Q20" s="266"/>
      <c r="R20" s="266"/>
      <c r="S20" s="266"/>
      <c r="T20" s="266"/>
      <c r="U20" s="266"/>
      <c r="V20" s="266"/>
      <c r="W20" s="266"/>
      <c r="X20" s="266"/>
    </row>
    <row r="21" spans="1:24" ht="11.45" customHeight="1">
      <c r="A21" s="1681"/>
      <c r="B21" s="834">
        <v>0.95833333333333304</v>
      </c>
      <c r="C21" s="732">
        <v>2155.4884999999995</v>
      </c>
      <c r="D21" s="732">
        <v>1802.6489989709819</v>
      </c>
      <c r="E21" s="732">
        <v>1641.8436310410239</v>
      </c>
      <c r="F21" s="732">
        <v>1553.1324124326839</v>
      </c>
      <c r="G21" s="732">
        <v>1915.8120119980395</v>
      </c>
      <c r="H21" s="732">
        <v>2138.4973164624221</v>
      </c>
      <c r="I21" s="732">
        <v>2112.6863018396079</v>
      </c>
      <c r="J21" s="732">
        <v>1880.4143006680929</v>
      </c>
      <c r="K21" s="732">
        <v>1666.4400236858764</v>
      </c>
      <c r="L21" s="732">
        <v>2109.3494134241319</v>
      </c>
      <c r="M21" s="668"/>
      <c r="N21" s="706"/>
      <c r="O21" s="668"/>
      <c r="P21" s="266"/>
      <c r="Q21" s="266"/>
      <c r="R21" s="266"/>
      <c r="S21" s="266"/>
      <c r="T21" s="266"/>
      <c r="U21" s="266"/>
      <c r="V21" s="266"/>
      <c r="W21" s="266"/>
      <c r="X21" s="266"/>
    </row>
    <row r="22" spans="1:24" ht="11.45" customHeight="1">
      <c r="A22" s="1681"/>
      <c r="B22" s="834">
        <v>1</v>
      </c>
      <c r="C22" s="830">
        <v>2137.9884999999995</v>
      </c>
      <c r="D22" s="732">
        <v>1651.248998970982</v>
      </c>
      <c r="E22" s="732">
        <v>1480.1316310410236</v>
      </c>
      <c r="F22" s="732">
        <v>1401.1587703326841</v>
      </c>
      <c r="G22" s="732">
        <v>1781.6290119980392</v>
      </c>
      <c r="H22" s="732">
        <v>1995.1463164624222</v>
      </c>
      <c r="I22" s="732">
        <v>1929.6453018396076</v>
      </c>
      <c r="J22" s="732">
        <v>1733.1783006680926</v>
      </c>
      <c r="K22" s="732">
        <v>1508.2010236858764</v>
      </c>
      <c r="L22" s="732">
        <v>1964.4714134241322</v>
      </c>
      <c r="M22" s="668"/>
      <c r="N22" s="706"/>
      <c r="O22" s="668"/>
      <c r="P22" s="266"/>
      <c r="Q22" s="266"/>
      <c r="R22" s="266"/>
      <c r="S22" s="266"/>
      <c r="T22" s="266"/>
      <c r="U22" s="266"/>
      <c r="V22" s="266"/>
      <c r="W22" s="266"/>
      <c r="X22" s="266"/>
    </row>
    <row r="23" spans="1:24" ht="11.45" customHeight="1">
      <c r="A23" s="1681"/>
      <c r="B23" s="834">
        <v>1.0416666666666701</v>
      </c>
      <c r="C23" s="732">
        <v>2144.3884999999996</v>
      </c>
      <c r="D23" s="732">
        <v>1576.9489989709818</v>
      </c>
      <c r="E23" s="732">
        <v>1399.3916310410239</v>
      </c>
      <c r="F23" s="732">
        <v>1334.7265074326838</v>
      </c>
      <c r="G23" s="732">
        <v>1665.4260119980393</v>
      </c>
      <c r="H23" s="732">
        <v>1895.9083164624219</v>
      </c>
      <c r="I23" s="830">
        <v>1884.2693018396076</v>
      </c>
      <c r="J23" s="830">
        <v>1640.9033006680925</v>
      </c>
      <c r="K23" s="732">
        <v>1443.7620236858763</v>
      </c>
      <c r="L23" s="830">
        <v>1907.1094134241318</v>
      </c>
      <c r="M23" s="668"/>
      <c r="N23" s="706"/>
      <c r="O23" s="668"/>
      <c r="P23" s="266"/>
      <c r="Q23" s="266"/>
      <c r="R23" s="266"/>
      <c r="S23" s="266"/>
      <c r="T23" s="266"/>
      <c r="U23" s="266"/>
      <c r="V23" s="266"/>
      <c r="W23" s="266"/>
      <c r="X23" s="266"/>
    </row>
    <row r="24" spans="1:24" ht="11.45" customHeight="1">
      <c r="A24" s="1681"/>
      <c r="B24" s="834">
        <v>1.0833333333333299</v>
      </c>
      <c r="C24" s="732">
        <v>2166.5884999999994</v>
      </c>
      <c r="D24" s="830">
        <v>1576.748998970982</v>
      </c>
      <c r="E24" s="830">
        <v>1383.0646310410239</v>
      </c>
      <c r="F24" s="830">
        <v>1325.833667132684</v>
      </c>
      <c r="G24" s="830">
        <v>1652.9030119980393</v>
      </c>
      <c r="H24" s="830">
        <v>1886.3903164624217</v>
      </c>
      <c r="I24" s="732">
        <v>1890.7623018396071</v>
      </c>
      <c r="J24" s="732">
        <v>1650.7973006680925</v>
      </c>
      <c r="K24" s="830">
        <v>1436.1510236858765</v>
      </c>
      <c r="L24" s="732">
        <v>1912.5774134241315</v>
      </c>
      <c r="M24" s="668"/>
      <c r="N24" s="706"/>
      <c r="O24" s="668"/>
      <c r="P24" s="266"/>
      <c r="Q24" s="266"/>
      <c r="R24" s="266"/>
      <c r="S24" s="266"/>
      <c r="T24" s="266"/>
      <c r="U24" s="266"/>
      <c r="V24" s="266"/>
      <c r="W24" s="266"/>
      <c r="X24" s="266"/>
    </row>
    <row r="25" spans="1:24" ht="11.45" customHeight="1">
      <c r="A25" s="1681"/>
      <c r="B25" s="834">
        <v>1.125</v>
      </c>
      <c r="C25" s="732">
        <v>2234.1884999999997</v>
      </c>
      <c r="D25" s="732">
        <v>1600.1489989709823</v>
      </c>
      <c r="E25" s="732">
        <v>1393.750631041024</v>
      </c>
      <c r="F25" s="732">
        <v>1342.3667297326845</v>
      </c>
      <c r="G25" s="732">
        <v>1660.9950119980394</v>
      </c>
      <c r="H25" s="732">
        <v>1901.8053164624221</v>
      </c>
      <c r="I25" s="732">
        <v>1923.1903018396076</v>
      </c>
      <c r="J25" s="732">
        <v>1686.8763006680929</v>
      </c>
      <c r="K25" s="732">
        <v>1452.7270236858762</v>
      </c>
      <c r="L25" s="732">
        <v>1947.5604134241316</v>
      </c>
      <c r="M25" s="668"/>
      <c r="N25" s="706"/>
      <c r="O25" s="668"/>
      <c r="P25" s="266"/>
      <c r="Q25" s="266"/>
      <c r="R25" s="266"/>
      <c r="S25" s="266"/>
      <c r="T25" s="266"/>
      <c r="U25" s="266"/>
      <c r="V25" s="266"/>
      <c r="W25" s="266"/>
      <c r="X25" s="266"/>
    </row>
    <row r="26" spans="1:24" ht="11.45" customHeight="1">
      <c r="A26" s="1681"/>
      <c r="B26" s="834">
        <v>1.1666666666666701</v>
      </c>
      <c r="C26" s="732">
        <v>2367.7884999999997</v>
      </c>
      <c r="D26" s="732">
        <v>1621.9489989709818</v>
      </c>
      <c r="E26" s="732">
        <v>1432.1426310410238</v>
      </c>
      <c r="F26" s="732">
        <v>1366.4663079326842</v>
      </c>
      <c r="G26" s="732">
        <v>1684.3140119980392</v>
      </c>
      <c r="H26" s="732">
        <v>1955.702316462422</v>
      </c>
      <c r="I26" s="732">
        <v>1976.4903018396071</v>
      </c>
      <c r="J26" s="732">
        <v>1755.2353006680926</v>
      </c>
      <c r="K26" s="732">
        <v>1498.5350236858762</v>
      </c>
      <c r="L26" s="732">
        <v>2014.181413424132</v>
      </c>
      <c r="M26" s="668"/>
      <c r="N26" s="706"/>
      <c r="O26" s="668"/>
      <c r="P26" s="266"/>
      <c r="Q26" s="266"/>
      <c r="R26" s="266"/>
      <c r="S26" s="266"/>
      <c r="T26" s="266"/>
      <c r="U26" s="266"/>
      <c r="V26" s="266"/>
      <c r="W26" s="266"/>
      <c r="X26" s="266"/>
    </row>
    <row r="27" spans="1:24" ht="11.45" customHeight="1">
      <c r="A27" s="1681"/>
      <c r="B27" s="834">
        <v>1.2083333333333299</v>
      </c>
      <c r="C27" s="732">
        <v>2571.7884999999997</v>
      </c>
      <c r="D27" s="732">
        <v>1684.248998970982</v>
      </c>
      <c r="E27" s="732">
        <v>1527.8766310410235</v>
      </c>
      <c r="F27" s="732">
        <v>1467.8294474326844</v>
      </c>
      <c r="G27" s="732">
        <v>1773.4780119980392</v>
      </c>
      <c r="H27" s="732">
        <v>2078.240316462422</v>
      </c>
      <c r="I27" s="732">
        <v>2084.5113018396073</v>
      </c>
      <c r="J27" s="732">
        <v>1872.4783006680927</v>
      </c>
      <c r="K27" s="732">
        <v>1615.4220236858764</v>
      </c>
      <c r="L27" s="732">
        <v>2137.8074134241319</v>
      </c>
      <c r="M27" s="668"/>
      <c r="N27" s="706"/>
      <c r="O27" s="668"/>
      <c r="P27" s="266"/>
      <c r="Q27" s="266"/>
      <c r="R27" s="266"/>
      <c r="S27" s="266"/>
      <c r="T27" s="266"/>
      <c r="U27" s="266"/>
      <c r="V27" s="266"/>
      <c r="W27" s="266"/>
      <c r="X27" s="266"/>
    </row>
    <row r="28" spans="1:24" ht="11.45" customHeight="1">
      <c r="A28" s="1681"/>
      <c r="B28" s="1089">
        <v>1.25</v>
      </c>
      <c r="C28" s="735">
        <v>2777.2884999999997</v>
      </c>
      <c r="D28" s="735">
        <v>1842.6489989709821</v>
      </c>
      <c r="E28" s="735">
        <v>1777.5406310410201</v>
      </c>
      <c r="F28" s="735">
        <v>1659.7278114326841</v>
      </c>
      <c r="G28" s="735">
        <v>1977.3327462969796</v>
      </c>
      <c r="H28" s="735">
        <v>2311.6453164624218</v>
      </c>
      <c r="I28" s="735">
        <v>2313.5433018396079</v>
      </c>
      <c r="J28" s="735">
        <v>2115.2913006680928</v>
      </c>
      <c r="K28" s="735">
        <v>1850.8520236858765</v>
      </c>
      <c r="L28" s="735">
        <v>2336.776413424132</v>
      </c>
      <c r="M28" s="668"/>
      <c r="N28" s="706"/>
      <c r="O28" s="668"/>
      <c r="P28" s="266"/>
      <c r="Q28" s="266"/>
      <c r="R28" s="266"/>
      <c r="S28" s="266"/>
      <c r="T28" s="266"/>
      <c r="U28" s="266"/>
      <c r="V28" s="266"/>
      <c r="W28" s="266"/>
      <c r="X28" s="266"/>
    </row>
    <row r="29" spans="1:24" ht="11.45" customHeight="1">
      <c r="A29" s="1682"/>
      <c r="B29" s="831" t="s">
        <v>265</v>
      </c>
      <c r="C29" s="832">
        <v>61644.824000000001</v>
      </c>
      <c r="D29" s="832">
        <v>47333.090031180858</v>
      </c>
      <c r="E29" s="832">
        <v>44959.095144984552</v>
      </c>
      <c r="F29" s="832">
        <v>42626.557620384425</v>
      </c>
      <c r="G29" s="832">
        <v>49288.89302225189</v>
      </c>
      <c r="H29" s="832">
        <v>54886.108595098136</v>
      </c>
      <c r="I29" s="832">
        <v>55898.598244150569</v>
      </c>
      <c r="J29" s="832">
        <v>50803.541216034224</v>
      </c>
      <c r="K29" s="832">
        <v>43782.719568461034</v>
      </c>
      <c r="L29" s="832">
        <f t="shared" ref="L29" si="0">SUM(L5:L28)</f>
        <v>55065.441922179154</v>
      </c>
      <c r="M29" s="668"/>
      <c r="N29" s="668"/>
      <c r="O29" s="669"/>
      <c r="P29" s="265"/>
      <c r="Q29" s="266"/>
      <c r="R29" s="266"/>
      <c r="S29" s="266"/>
    </row>
    <row r="30" spans="1:24" ht="11.45" customHeight="1">
      <c r="A30" s="1677" t="s">
        <v>255</v>
      </c>
      <c r="B30" s="1677"/>
      <c r="C30" s="837">
        <v>2954.2884999999987</v>
      </c>
      <c r="D30" s="837">
        <v>2232.7489989709816</v>
      </c>
      <c r="E30" s="837">
        <v>2200.4136310410245</v>
      </c>
      <c r="F30" s="837">
        <v>2147.9999567326845</v>
      </c>
      <c r="G30" s="837">
        <v>2349.5470119980396</v>
      </c>
      <c r="H30" s="837">
        <v>2638.7143164624217</v>
      </c>
      <c r="I30" s="837">
        <v>2726.900301839607</v>
      </c>
      <c r="J30" s="837">
        <v>2426.2663006680923</v>
      </c>
      <c r="K30" s="837">
        <v>2143.1190236858765</v>
      </c>
      <c r="L30" s="837">
        <f t="shared" ref="L30" si="1">MAX(L5:L28)</f>
        <v>2582.3774134241321</v>
      </c>
      <c r="M30" s="666"/>
      <c r="N30" s="666"/>
      <c r="O30" s="669"/>
      <c r="P30" s="265"/>
      <c r="R30" s="266"/>
    </row>
    <row r="31" spans="1:24" ht="11.45" customHeight="1">
      <c r="A31" s="1678" t="s">
        <v>256</v>
      </c>
      <c r="B31" s="1678"/>
      <c r="C31" s="832">
        <v>2137.9884999999995</v>
      </c>
      <c r="D31" s="832">
        <v>1576.748998970982</v>
      </c>
      <c r="E31" s="832">
        <v>1383.0646310410239</v>
      </c>
      <c r="F31" s="832">
        <v>1325.833667132684</v>
      </c>
      <c r="G31" s="832">
        <v>1652.9030119980393</v>
      </c>
      <c r="H31" s="832">
        <v>1886.3903164624217</v>
      </c>
      <c r="I31" s="832">
        <v>1884.2693018396076</v>
      </c>
      <c r="J31" s="832">
        <v>1640.9033006680925</v>
      </c>
      <c r="K31" s="832">
        <v>1436.1510236858765</v>
      </c>
      <c r="L31" s="832">
        <f t="shared" ref="L31" si="2">MIN(L5:L28)</f>
        <v>1907.1094134241318</v>
      </c>
      <c r="M31" s="666"/>
      <c r="N31" s="666"/>
      <c r="O31" s="669"/>
      <c r="P31" s="265"/>
      <c r="R31" s="266"/>
    </row>
    <row r="32" spans="1:24" ht="9.9499999999999993" customHeight="1">
      <c r="A32" s="833"/>
      <c r="B32" s="834"/>
      <c r="C32" s="835"/>
      <c r="D32" s="835"/>
      <c r="E32" s="835"/>
      <c r="F32" s="835"/>
      <c r="G32" s="835"/>
      <c r="H32" s="835"/>
      <c r="I32" s="835"/>
      <c r="J32" s="835"/>
      <c r="K32" s="835"/>
      <c r="L32" s="835"/>
      <c r="M32" s="666"/>
      <c r="N32" s="666"/>
      <c r="O32" s="669"/>
      <c r="P32" s="265"/>
    </row>
    <row r="33" spans="1:17" ht="11.45" customHeight="1">
      <c r="A33" s="1675" t="s">
        <v>158</v>
      </c>
      <c r="B33" s="1087">
        <v>0.29166666666666669</v>
      </c>
      <c r="C33" s="729">
        <v>30737.930416666666</v>
      </c>
      <c r="D33" s="729">
        <v>22266.429208333335</v>
      </c>
      <c r="E33" s="729">
        <v>22573.246046685206</v>
      </c>
      <c r="F33" s="729">
        <v>20767.560091830124</v>
      </c>
      <c r="G33" s="729">
        <v>23478.139575631645</v>
      </c>
      <c r="H33" s="729">
        <v>26184.565835779566</v>
      </c>
      <c r="I33" s="729">
        <v>27640.519581221317</v>
      </c>
      <c r="J33" s="729">
        <v>25079.59785983467</v>
      </c>
      <c r="K33" s="729">
        <v>21504.074012570683</v>
      </c>
      <c r="L33" s="729">
        <v>26235.058011505949</v>
      </c>
      <c r="M33" s="666"/>
      <c r="N33" s="666"/>
      <c r="O33" s="669"/>
      <c r="P33" s="265"/>
    </row>
    <row r="34" spans="1:17" ht="11.45" customHeight="1">
      <c r="A34" s="1676"/>
      <c r="B34" s="834">
        <v>0.33333333333333298</v>
      </c>
      <c r="C34" s="829">
        <v>31223.63041666667</v>
      </c>
      <c r="D34" s="732">
        <v>23227.629208333336</v>
      </c>
      <c r="E34" s="732">
        <v>23385.173713021381</v>
      </c>
      <c r="F34" s="732">
        <v>22057.299015316061</v>
      </c>
      <c r="G34" s="732">
        <v>24900.073323844281</v>
      </c>
      <c r="H34" s="732">
        <v>27166.94962977957</v>
      </c>
      <c r="I34" s="732">
        <v>28761.335546385391</v>
      </c>
      <c r="J34" s="732">
        <v>25802.583209834673</v>
      </c>
      <c r="K34" s="829">
        <v>22977.231440570686</v>
      </c>
      <c r="L34" s="732">
        <v>27172.337095505951</v>
      </c>
      <c r="M34" s="666"/>
      <c r="N34" s="666"/>
      <c r="O34" s="669"/>
      <c r="P34" s="268"/>
    </row>
    <row r="35" spans="1:17" ht="11.45" customHeight="1">
      <c r="A35" s="1676"/>
      <c r="B35" s="834">
        <v>0.375</v>
      </c>
      <c r="C35" s="732">
        <v>30662.230416666665</v>
      </c>
      <c r="D35" s="732">
        <v>23540.229208333334</v>
      </c>
      <c r="E35" s="732">
        <v>23377.53497986207</v>
      </c>
      <c r="F35" s="829">
        <v>22837.458170956761</v>
      </c>
      <c r="G35" s="732">
        <v>25026.028534198285</v>
      </c>
      <c r="H35" s="732">
        <v>27626.826953779568</v>
      </c>
      <c r="I35" s="829">
        <v>29083.726557086287</v>
      </c>
      <c r="J35" s="829">
        <v>25942.769669834674</v>
      </c>
      <c r="K35" s="732">
        <v>22666.445650570688</v>
      </c>
      <c r="L35" s="829">
        <v>27596.970016505955</v>
      </c>
      <c r="M35" s="666"/>
      <c r="N35" s="666"/>
      <c r="O35" s="670"/>
      <c r="P35" s="267"/>
      <c r="Q35" s="21"/>
    </row>
    <row r="36" spans="1:17" ht="11.45" customHeight="1">
      <c r="A36" s="1676"/>
      <c r="B36" s="834">
        <v>0.41666666666666702</v>
      </c>
      <c r="C36" s="732">
        <v>29728.230416666665</v>
      </c>
      <c r="D36" s="829">
        <v>23632.829208333336</v>
      </c>
      <c r="E36" s="829">
        <v>23441.019894975943</v>
      </c>
      <c r="F36" s="732">
        <v>22736.074307451792</v>
      </c>
      <c r="G36" s="829">
        <v>25059.023722618178</v>
      </c>
      <c r="H36" s="829">
        <v>28171.296493779566</v>
      </c>
      <c r="I36" s="732">
        <v>28479.87263305586</v>
      </c>
      <c r="J36" s="732">
        <v>25929.390606834673</v>
      </c>
      <c r="K36" s="732">
        <v>22009.719316570681</v>
      </c>
      <c r="L36" s="732">
        <v>27542.895620505955</v>
      </c>
      <c r="M36" s="666"/>
      <c r="N36" s="666"/>
      <c r="O36" s="669"/>
      <c r="P36" s="265"/>
    </row>
    <row r="37" spans="1:17" ht="11.45" customHeight="1">
      <c r="A37" s="1676"/>
      <c r="B37" s="834">
        <v>0.45833333333333298</v>
      </c>
      <c r="C37" s="732">
        <v>28543.230416666665</v>
      </c>
      <c r="D37" s="732">
        <v>23250.129208333336</v>
      </c>
      <c r="E37" s="732">
        <v>22956.682953098043</v>
      </c>
      <c r="F37" s="732">
        <v>21825.4551559096</v>
      </c>
      <c r="G37" s="732">
        <v>24648.795421492523</v>
      </c>
      <c r="H37" s="732">
        <v>27076.159659779565</v>
      </c>
      <c r="I37" s="732">
        <v>27558.681909699972</v>
      </c>
      <c r="J37" s="732">
        <v>25412.341273834671</v>
      </c>
      <c r="K37" s="732">
        <v>21322.506860570684</v>
      </c>
      <c r="L37" s="732">
        <v>26819.009421505951</v>
      </c>
      <c r="M37" s="666"/>
      <c r="N37" s="666"/>
      <c r="O37" s="669"/>
      <c r="P37" s="265"/>
    </row>
    <row r="38" spans="1:17" ht="11.45" customHeight="1">
      <c r="A38" s="1676"/>
      <c r="B38" s="834">
        <v>0.5</v>
      </c>
      <c r="C38" s="732">
        <v>28013.630416666667</v>
      </c>
      <c r="D38" s="732">
        <v>22688.429208333331</v>
      </c>
      <c r="E38" s="732">
        <v>22761.836147021229</v>
      </c>
      <c r="F38" s="732">
        <v>20840.382035821978</v>
      </c>
      <c r="G38" s="732">
        <v>23547.992291357779</v>
      </c>
      <c r="H38" s="732">
        <v>26005.188849779566</v>
      </c>
      <c r="I38" s="732">
        <v>26527.14239962443</v>
      </c>
      <c r="J38" s="732">
        <v>24565.015977834672</v>
      </c>
      <c r="K38" s="732">
        <v>20618.972051570683</v>
      </c>
      <c r="L38" s="732">
        <v>26035.843061505948</v>
      </c>
      <c r="M38" s="666"/>
      <c r="N38" s="666"/>
      <c r="O38" s="666"/>
    </row>
    <row r="39" spans="1:17" ht="11.45" customHeight="1">
      <c r="A39" s="1676"/>
      <c r="B39" s="834">
        <v>0.54166666666666696</v>
      </c>
      <c r="C39" s="732">
        <v>27317.530416666665</v>
      </c>
      <c r="D39" s="732">
        <v>23558.629208333332</v>
      </c>
      <c r="E39" s="732">
        <v>22305.715056306235</v>
      </c>
      <c r="F39" s="732">
        <v>20008.800558322451</v>
      </c>
      <c r="G39" s="732">
        <v>22802.59622884318</v>
      </c>
      <c r="H39" s="732">
        <v>24925.715650779566</v>
      </c>
      <c r="I39" s="732">
        <v>26153.79974725399</v>
      </c>
      <c r="J39" s="732">
        <v>24048.561186834668</v>
      </c>
      <c r="K39" s="732">
        <v>20228.161005570684</v>
      </c>
      <c r="L39" s="732">
        <v>25499.888805505951</v>
      </c>
      <c r="M39" s="666"/>
      <c r="N39" s="666"/>
      <c r="O39" s="666"/>
    </row>
    <row r="40" spans="1:17" ht="11.45" customHeight="1">
      <c r="A40" s="1676"/>
      <c r="B40" s="1089">
        <v>0.58333333333333304</v>
      </c>
      <c r="C40" s="735">
        <v>27152.530416666665</v>
      </c>
      <c r="D40" s="735">
        <v>22273.629208333336</v>
      </c>
      <c r="E40" s="735">
        <v>21786.433085761622</v>
      </c>
      <c r="F40" s="735">
        <v>19508.309503871733</v>
      </c>
      <c r="G40" s="735">
        <v>22229.839457419126</v>
      </c>
      <c r="H40" s="735">
        <v>24284.284614779568</v>
      </c>
      <c r="I40" s="735">
        <v>25259.70306706944</v>
      </c>
      <c r="J40" s="735">
        <v>23680.224947834668</v>
      </c>
      <c r="K40" s="735">
        <v>19880.608777570684</v>
      </c>
      <c r="L40" s="735">
        <v>25178.909599505951</v>
      </c>
      <c r="M40" s="666"/>
      <c r="N40" s="666"/>
      <c r="O40" s="666"/>
    </row>
    <row r="41" spans="1:17" ht="11.45" customHeight="1">
      <c r="A41" s="1676"/>
      <c r="B41" s="1087">
        <v>0.625</v>
      </c>
      <c r="C41" s="729">
        <v>27330.330416666668</v>
      </c>
      <c r="D41" s="729">
        <v>21626.729208333334</v>
      </c>
      <c r="E41" s="729">
        <v>21685.53457381664</v>
      </c>
      <c r="F41" s="729">
        <v>19480.288207103615</v>
      </c>
      <c r="G41" s="729">
        <v>22162.231810354926</v>
      </c>
      <c r="H41" s="729">
        <v>23938.892584779569</v>
      </c>
      <c r="I41" s="729">
        <v>25055.573584802762</v>
      </c>
      <c r="J41" s="729">
        <v>23373.962599834675</v>
      </c>
      <c r="K41" s="729">
        <v>19669.040368570681</v>
      </c>
      <c r="L41" s="729">
        <v>24768.530850505944</v>
      </c>
      <c r="M41" s="666"/>
      <c r="N41" s="666"/>
      <c r="O41" s="666"/>
    </row>
    <row r="42" spans="1:17" ht="11.45" customHeight="1">
      <c r="A42" s="1676"/>
      <c r="B42" s="834">
        <v>0.66666666666666696</v>
      </c>
      <c r="C42" s="732">
        <v>27750.230416666665</v>
      </c>
      <c r="D42" s="732">
        <v>21568.329208333333</v>
      </c>
      <c r="E42" s="732">
        <v>21393.672225857208</v>
      </c>
      <c r="F42" s="732">
        <v>19643.098836568686</v>
      </c>
      <c r="G42" s="732">
        <v>22476.358523062405</v>
      </c>
      <c r="H42" s="732">
        <v>24380.650299779569</v>
      </c>
      <c r="I42" s="732">
        <v>25178.529644050683</v>
      </c>
      <c r="J42" s="732">
        <v>23684.09418583467</v>
      </c>
      <c r="K42" s="732">
        <v>19860.962934570685</v>
      </c>
      <c r="L42" s="732">
        <v>24864.281561505952</v>
      </c>
      <c r="M42" s="666"/>
      <c r="N42" s="666"/>
      <c r="O42" s="666"/>
    </row>
    <row r="43" spans="1:17" ht="11.45" customHeight="1">
      <c r="A43" s="1676"/>
      <c r="B43" s="834">
        <v>0.70833333333333304</v>
      </c>
      <c r="C43" s="732">
        <v>28344.430416666666</v>
      </c>
      <c r="D43" s="732">
        <v>22087.629208333336</v>
      </c>
      <c r="E43" s="732">
        <v>21557.381144776322</v>
      </c>
      <c r="F43" s="732">
        <v>20295.060118404675</v>
      </c>
      <c r="G43" s="732">
        <v>22952.213278560539</v>
      </c>
      <c r="H43" s="732">
        <v>25126.268493779568</v>
      </c>
      <c r="I43" s="732">
        <v>25891.637818205221</v>
      </c>
      <c r="J43" s="732">
        <v>23999.143515834672</v>
      </c>
      <c r="K43" s="732">
        <v>20454.95733157068</v>
      </c>
      <c r="L43" s="732">
        <v>25201.637000505954</v>
      </c>
      <c r="M43" s="666"/>
      <c r="N43" s="666"/>
      <c r="O43" s="666"/>
    </row>
    <row r="44" spans="1:17" ht="11.45" customHeight="1">
      <c r="A44" s="1676"/>
      <c r="B44" s="834">
        <v>0.75</v>
      </c>
      <c r="C44" s="732">
        <v>28989.530416666665</v>
      </c>
      <c r="D44" s="732">
        <v>22392.22920833333</v>
      </c>
      <c r="E44" s="732">
        <v>21486.832774111914</v>
      </c>
      <c r="F44" s="732">
        <v>20994.779338839322</v>
      </c>
      <c r="G44" s="732">
        <v>23325.603702677421</v>
      </c>
      <c r="H44" s="732">
        <v>25857.642327779566</v>
      </c>
      <c r="I44" s="732">
        <v>25787.774646751732</v>
      </c>
      <c r="J44" s="732">
        <v>24222.977407834671</v>
      </c>
      <c r="K44" s="732">
        <v>20818.619149570684</v>
      </c>
      <c r="L44" s="732">
        <v>25641.925226505951</v>
      </c>
      <c r="M44" s="666"/>
      <c r="N44" s="666"/>
      <c r="O44" s="666"/>
    </row>
    <row r="45" spans="1:17" ht="11.45" customHeight="1">
      <c r="A45" s="1676"/>
      <c r="B45" s="834">
        <v>0.79166666666666696</v>
      </c>
      <c r="C45" s="732">
        <v>29046.030416666665</v>
      </c>
      <c r="D45" s="732">
        <v>22431.729208333334</v>
      </c>
      <c r="E45" s="732">
        <v>21393.003108130306</v>
      </c>
      <c r="F45" s="732">
        <v>21155.566235424962</v>
      </c>
      <c r="G45" s="732">
        <v>23461.552352738458</v>
      </c>
      <c r="H45" s="732">
        <v>25922.100714779575</v>
      </c>
      <c r="I45" s="732">
        <v>26724.860003128713</v>
      </c>
      <c r="J45" s="732">
        <v>24137.052218834669</v>
      </c>
      <c r="K45" s="732">
        <v>20884.77529957068</v>
      </c>
      <c r="L45" s="732">
        <v>25702.001701505949</v>
      </c>
      <c r="M45" s="666"/>
      <c r="N45" s="666"/>
      <c r="O45" s="666"/>
    </row>
    <row r="46" spans="1:17" ht="11.45" customHeight="1">
      <c r="A46" s="1676"/>
      <c r="B46" s="834">
        <v>0.83333333333333304</v>
      </c>
      <c r="C46" s="732">
        <v>28455.330416666664</v>
      </c>
      <c r="D46" s="732">
        <v>22238.429208333335</v>
      </c>
      <c r="E46" s="732">
        <v>21127.260021531543</v>
      </c>
      <c r="F46" s="732">
        <v>21162.473088260838</v>
      </c>
      <c r="G46" s="732">
        <v>23578.102281802781</v>
      </c>
      <c r="H46" s="732">
        <v>26018.282735779569</v>
      </c>
      <c r="I46" s="732">
        <v>26573.153350881748</v>
      </c>
      <c r="J46" s="732">
        <v>24041.847463834671</v>
      </c>
      <c r="K46" s="732">
        <v>20823.006865570682</v>
      </c>
      <c r="L46" s="732">
        <v>25698.47285050595</v>
      </c>
      <c r="M46" s="666"/>
      <c r="N46" s="666"/>
      <c r="O46" s="666"/>
    </row>
    <row r="47" spans="1:17" ht="11.45" customHeight="1">
      <c r="A47" s="1676"/>
      <c r="B47" s="834">
        <v>0.875</v>
      </c>
      <c r="C47" s="732">
        <v>27076.830416666664</v>
      </c>
      <c r="D47" s="732">
        <v>21871.729208333334</v>
      </c>
      <c r="E47" s="732">
        <v>20355.914525303833</v>
      </c>
      <c r="F47" s="732">
        <v>19787.99399001932</v>
      </c>
      <c r="G47" s="732">
        <v>23266.167479951964</v>
      </c>
      <c r="H47" s="732">
        <v>25840.560569779565</v>
      </c>
      <c r="I47" s="732">
        <v>25266.516816292537</v>
      </c>
      <c r="J47" s="732">
        <v>23658.904246834671</v>
      </c>
      <c r="K47" s="732">
        <v>20465.069547570685</v>
      </c>
      <c r="L47" s="732">
        <v>25458.369095505954</v>
      </c>
      <c r="M47" s="666"/>
      <c r="N47" s="666"/>
      <c r="O47" s="666"/>
    </row>
    <row r="48" spans="1:17" ht="11.45" customHeight="1">
      <c r="A48" s="1676"/>
      <c r="B48" s="1089">
        <v>0.91666666666666696</v>
      </c>
      <c r="C48" s="735">
        <v>25033.830416666664</v>
      </c>
      <c r="D48" s="735">
        <v>20965.629208333332</v>
      </c>
      <c r="E48" s="735">
        <v>19136.023825117147</v>
      </c>
      <c r="F48" s="735">
        <v>18341.996673993002</v>
      </c>
      <c r="G48" s="735">
        <v>22235.203064032743</v>
      </c>
      <c r="H48" s="735">
        <v>24870.553728779567</v>
      </c>
      <c r="I48" s="735">
        <v>24381.416138497752</v>
      </c>
      <c r="J48" s="735">
        <v>22309.642231834674</v>
      </c>
      <c r="K48" s="735">
        <v>19344.652349570686</v>
      </c>
      <c r="L48" s="735">
        <v>24472.486784505953</v>
      </c>
      <c r="M48" s="666"/>
      <c r="N48" s="666"/>
      <c r="O48" s="666"/>
    </row>
    <row r="49" spans="1:15" ht="11.45" customHeight="1">
      <c r="A49" s="1676"/>
      <c r="B49" s="1087">
        <v>0.95833333333333304</v>
      </c>
      <c r="C49" s="729">
        <v>22776.43041666667</v>
      </c>
      <c r="D49" s="729">
        <v>19078.829208333333</v>
      </c>
      <c r="E49" s="729">
        <v>17484.415310293432</v>
      </c>
      <c r="F49" s="729">
        <v>16513.924218120268</v>
      </c>
      <c r="G49" s="729">
        <v>20428.786934513802</v>
      </c>
      <c r="H49" s="729">
        <v>22827.106623779568</v>
      </c>
      <c r="I49" s="729">
        <v>22536.339934192791</v>
      </c>
      <c r="J49" s="729">
        <v>20102.881457834668</v>
      </c>
      <c r="K49" s="729">
        <v>17785.979692570683</v>
      </c>
      <c r="L49" s="729">
        <v>22538.774498505947</v>
      </c>
      <c r="M49" s="666"/>
      <c r="N49" s="666"/>
      <c r="O49" s="666"/>
    </row>
    <row r="50" spans="1:15" ht="11.45" customHeight="1">
      <c r="A50" s="1676"/>
      <c r="B50" s="834">
        <v>1</v>
      </c>
      <c r="C50" s="830">
        <v>22594.030416666665</v>
      </c>
      <c r="D50" s="732">
        <v>17477.229208333334</v>
      </c>
      <c r="E50" s="732">
        <v>15758.328103748096</v>
      </c>
      <c r="F50" s="732">
        <v>14897.64734228369</v>
      </c>
      <c r="G50" s="732">
        <v>18997.321202347706</v>
      </c>
      <c r="H50" s="732">
        <v>21297.609765779562</v>
      </c>
      <c r="I50" s="732">
        <v>20581.625208083442</v>
      </c>
      <c r="J50" s="732">
        <v>18521.489338834668</v>
      </c>
      <c r="K50" s="732">
        <v>16119.123125570684</v>
      </c>
      <c r="L50" s="732">
        <v>20991.207307505949</v>
      </c>
      <c r="M50" s="666"/>
      <c r="N50" s="666"/>
      <c r="O50" s="666"/>
    </row>
    <row r="51" spans="1:15" ht="11.45" customHeight="1">
      <c r="A51" s="1676"/>
      <c r="B51" s="834">
        <v>1.0416666666666701</v>
      </c>
      <c r="C51" s="732">
        <v>22660.230416666665</v>
      </c>
      <c r="D51" s="732">
        <v>16690.429208333335</v>
      </c>
      <c r="E51" s="732">
        <v>14897.971627946057</v>
      </c>
      <c r="F51" s="732">
        <v>14191.016803078854</v>
      </c>
      <c r="G51" s="732">
        <v>17758.564484110844</v>
      </c>
      <c r="H51" s="732">
        <v>20238.494465779568</v>
      </c>
      <c r="I51" s="830">
        <v>20097.796419182672</v>
      </c>
      <c r="J51" s="830">
        <v>17544.698338834671</v>
      </c>
      <c r="K51" s="732">
        <v>15443.940610570684</v>
      </c>
      <c r="L51" s="830">
        <v>20377.580983505952</v>
      </c>
      <c r="M51" s="666"/>
      <c r="N51" s="666"/>
      <c r="O51" s="666"/>
    </row>
    <row r="52" spans="1:15" ht="11.45" customHeight="1">
      <c r="A52" s="1676"/>
      <c r="B52" s="834">
        <v>1.0833333333333299</v>
      </c>
      <c r="C52" s="732">
        <v>22897.130416666667</v>
      </c>
      <c r="D52" s="830">
        <v>16686.929208333335</v>
      </c>
      <c r="E52" s="830">
        <v>14723.806341589376</v>
      </c>
      <c r="F52" s="830">
        <v>14096.13986650462</v>
      </c>
      <c r="G52" s="830">
        <v>17624.715751427364</v>
      </c>
      <c r="H52" s="830">
        <v>20136.681044779569</v>
      </c>
      <c r="I52" s="732">
        <v>20167.264561850185</v>
      </c>
      <c r="J52" s="732">
        <v>17648.579615834671</v>
      </c>
      <c r="K52" s="830">
        <v>15375.169981570682</v>
      </c>
      <c r="L52" s="732">
        <v>20436.577659505954</v>
      </c>
      <c r="M52" s="666"/>
      <c r="N52" s="666"/>
      <c r="O52" s="666"/>
    </row>
    <row r="53" spans="1:15" ht="11.45" customHeight="1">
      <c r="A53" s="1676"/>
      <c r="B53" s="834">
        <v>1.125</v>
      </c>
      <c r="C53" s="732">
        <v>23612.430416666666</v>
      </c>
      <c r="D53" s="732">
        <v>16935.429208333335</v>
      </c>
      <c r="E53" s="732">
        <v>14837.193554010821</v>
      </c>
      <c r="F53" s="732">
        <v>14271.662843498405</v>
      </c>
      <c r="G53" s="732">
        <v>17711.401626131767</v>
      </c>
      <c r="H53" s="732">
        <v>20301.668427779572</v>
      </c>
      <c r="I53" s="732">
        <v>20513.61691004071</v>
      </c>
      <c r="J53" s="732">
        <v>18022.363320834669</v>
      </c>
      <c r="K53" s="732">
        <v>15560.153392570683</v>
      </c>
      <c r="L53" s="732">
        <v>20810.913817505949</v>
      </c>
      <c r="M53" s="666"/>
      <c r="N53" s="666"/>
      <c r="O53" s="666"/>
    </row>
    <row r="54" spans="1:15" ht="11.45" customHeight="1">
      <c r="A54" s="1676"/>
      <c r="B54" s="834">
        <v>1.1666666666666701</v>
      </c>
      <c r="C54" s="732">
        <v>25024.430416666666</v>
      </c>
      <c r="D54" s="732">
        <v>17165.929208333335</v>
      </c>
      <c r="E54" s="732">
        <v>15246.842600992362</v>
      </c>
      <c r="F54" s="732">
        <v>14528.042572374854</v>
      </c>
      <c r="G54" s="732">
        <v>17960.600369067924</v>
      </c>
      <c r="H54" s="732">
        <v>20877.209869779566</v>
      </c>
      <c r="I54" s="732">
        <v>21082.85518205574</v>
      </c>
      <c r="J54" s="732">
        <v>18763.156633834671</v>
      </c>
      <c r="K54" s="732">
        <v>16048.701331570686</v>
      </c>
      <c r="L54" s="732">
        <v>21521.157509505949</v>
      </c>
      <c r="M54" s="666"/>
      <c r="N54" s="666"/>
      <c r="O54" s="666"/>
    </row>
    <row r="55" spans="1:15" ht="11.45" customHeight="1">
      <c r="A55" s="1676"/>
      <c r="B55" s="834">
        <v>1.2083333333333299</v>
      </c>
      <c r="C55" s="732">
        <v>27184.930416666666</v>
      </c>
      <c r="D55" s="732">
        <v>17826.429208333335</v>
      </c>
      <c r="E55" s="732">
        <v>16267.351363063883</v>
      </c>
      <c r="F55" s="732">
        <v>15605.996585709316</v>
      </c>
      <c r="G55" s="732">
        <v>18912.362880320183</v>
      </c>
      <c r="H55" s="732">
        <v>22185.296305779564</v>
      </c>
      <c r="I55" s="732">
        <v>22234.441667870909</v>
      </c>
      <c r="J55" s="732">
        <v>20009.864565834672</v>
      </c>
      <c r="K55" s="732">
        <v>17283.355154570683</v>
      </c>
      <c r="L55" s="732">
        <v>22842.234621505948</v>
      </c>
      <c r="M55" s="666"/>
      <c r="N55" s="666"/>
      <c r="O55" s="666"/>
    </row>
    <row r="56" spans="1:15" ht="11.45" customHeight="1">
      <c r="A56" s="1676"/>
      <c r="B56" s="1089">
        <v>1.25</v>
      </c>
      <c r="C56" s="735">
        <v>29356.030416666665</v>
      </c>
      <c r="D56" s="735">
        <v>19491.629208333328</v>
      </c>
      <c r="E56" s="735">
        <v>18933.346003979299</v>
      </c>
      <c r="F56" s="735">
        <v>17594.748226049236</v>
      </c>
      <c r="G56" s="735">
        <v>21094.251413171598</v>
      </c>
      <c r="H56" s="735">
        <v>24678.178531779569</v>
      </c>
      <c r="I56" s="735">
        <v>24680.171423287149</v>
      </c>
      <c r="J56" s="735">
        <v>22608.423364834671</v>
      </c>
      <c r="K56" s="735">
        <v>19761.830189570683</v>
      </c>
      <c r="L56" s="735">
        <v>24969.687549505958</v>
      </c>
      <c r="M56" s="666"/>
      <c r="N56" s="666"/>
      <c r="O56" s="666"/>
    </row>
    <row r="57" spans="1:15" ht="11.45" customHeight="1">
      <c r="A57" s="1676"/>
      <c r="B57" s="836" t="s">
        <v>265</v>
      </c>
      <c r="C57" s="837">
        <f>SUM(C33:C56)</f>
        <v>651511.13</v>
      </c>
      <c r="D57" s="837">
        <f t="shared" ref="D57:L57" si="3">SUM(D33:D56)</f>
        <v>500973.20099999988</v>
      </c>
      <c r="E57" s="837">
        <f t="shared" si="3"/>
        <v>478872.51898100006</v>
      </c>
      <c r="F57" s="837">
        <f t="shared" si="3"/>
        <v>453141.77378571429</v>
      </c>
      <c r="G57" s="837">
        <f t="shared" si="3"/>
        <v>525637.92570967751</v>
      </c>
      <c r="H57" s="837">
        <f t="shared" si="3"/>
        <v>585938.18417870963</v>
      </c>
      <c r="I57" s="837">
        <f t="shared" si="3"/>
        <v>596218.35475057131</v>
      </c>
      <c r="J57" s="837">
        <f t="shared" si="3"/>
        <v>543109.56524003216</v>
      </c>
      <c r="K57" s="837">
        <f t="shared" si="3"/>
        <v>466907.05644069635</v>
      </c>
      <c r="L57" s="837">
        <f t="shared" si="3"/>
        <v>588376.75065014279</v>
      </c>
      <c r="M57" s="666"/>
      <c r="N57" s="666"/>
      <c r="O57" s="666"/>
    </row>
    <row r="58" spans="1:15" ht="11.45" customHeight="1">
      <c r="A58" s="1677" t="s">
        <v>255</v>
      </c>
      <c r="B58" s="1677"/>
      <c r="C58" s="837">
        <f>MAX(C33:C56)</f>
        <v>31223.63041666667</v>
      </c>
      <c r="D58" s="837">
        <f t="shared" ref="D58:L58" si="4">MAX(D33:D56)</f>
        <v>23632.829208333336</v>
      </c>
      <c r="E58" s="837">
        <f t="shared" si="4"/>
        <v>23441.019894975943</v>
      </c>
      <c r="F58" s="837">
        <f t="shared" si="4"/>
        <v>22837.458170956761</v>
      </c>
      <c r="G58" s="837">
        <f t="shared" si="4"/>
        <v>25059.023722618178</v>
      </c>
      <c r="H58" s="837">
        <f t="shared" si="4"/>
        <v>28171.296493779566</v>
      </c>
      <c r="I58" s="837">
        <f t="shared" si="4"/>
        <v>29083.726557086287</v>
      </c>
      <c r="J58" s="837">
        <f t="shared" si="4"/>
        <v>25942.769669834674</v>
      </c>
      <c r="K58" s="837">
        <f t="shared" si="4"/>
        <v>22977.231440570686</v>
      </c>
      <c r="L58" s="837">
        <f t="shared" si="4"/>
        <v>27596.970016505955</v>
      </c>
      <c r="M58" s="666"/>
      <c r="N58" s="666"/>
      <c r="O58" s="666"/>
    </row>
    <row r="59" spans="1:15" ht="11.45" customHeight="1">
      <c r="A59" s="1678" t="s">
        <v>256</v>
      </c>
      <c r="B59" s="1678"/>
      <c r="C59" s="832">
        <f>MIN(C33:C56)</f>
        <v>22594.030416666665</v>
      </c>
      <c r="D59" s="832">
        <f t="shared" ref="D59:L59" si="5">MIN(D33:D56)</f>
        <v>16686.929208333335</v>
      </c>
      <c r="E59" s="832">
        <f t="shared" si="5"/>
        <v>14723.806341589376</v>
      </c>
      <c r="F59" s="832">
        <f t="shared" si="5"/>
        <v>14096.13986650462</v>
      </c>
      <c r="G59" s="832">
        <f t="shared" si="5"/>
        <v>17624.715751427364</v>
      </c>
      <c r="H59" s="832">
        <f t="shared" si="5"/>
        <v>20136.681044779569</v>
      </c>
      <c r="I59" s="832">
        <f t="shared" si="5"/>
        <v>20097.796419182672</v>
      </c>
      <c r="J59" s="832">
        <f t="shared" si="5"/>
        <v>17544.698338834671</v>
      </c>
      <c r="K59" s="832">
        <f t="shared" si="5"/>
        <v>15375.169981570682</v>
      </c>
      <c r="L59" s="832">
        <f t="shared" si="5"/>
        <v>20377.580983505952</v>
      </c>
      <c r="M59" s="666"/>
      <c r="N59" s="666"/>
      <c r="O59" s="666"/>
    </row>
    <row r="60" spans="1:15" ht="11.1" customHeight="1">
      <c r="A60" s="838"/>
      <c r="B60" s="838"/>
      <c r="C60" s="838"/>
      <c r="D60" s="838"/>
      <c r="E60" s="838"/>
      <c r="F60" s="838"/>
      <c r="G60" s="838"/>
      <c r="H60" s="838"/>
      <c r="I60" s="838"/>
      <c r="J60" s="838"/>
      <c r="K60" s="838"/>
      <c r="L60" s="838"/>
    </row>
    <row r="61" spans="1:15">
      <c r="H61" s="265"/>
      <c r="M61" s="266"/>
      <c r="N61" s="266"/>
    </row>
    <row r="62" spans="1:15">
      <c r="H62" s="265"/>
    </row>
  </sheetData>
  <mergeCells count="7">
    <mergeCell ref="A33:A57"/>
    <mergeCell ref="A58:B58"/>
    <mergeCell ref="A59:B59"/>
    <mergeCell ref="A3:B3"/>
    <mergeCell ref="A5:A29"/>
    <mergeCell ref="A30:B30"/>
    <mergeCell ref="A31:B3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8"/>
  <dimension ref="A1:AE63"/>
  <sheetViews>
    <sheetView showGridLines="0" zoomScaleNormal="100" zoomScaleSheetLayoutView="100" workbookViewId="0">
      <selection activeCell="D1" sqref="D1"/>
    </sheetView>
  </sheetViews>
  <sheetFormatPr defaultRowHeight="11.25"/>
  <cols>
    <col min="1" max="1" width="7.7109375" style="264" customWidth="1"/>
    <col min="2" max="2" width="3.7109375" style="264" customWidth="1"/>
    <col min="3" max="12" width="7.28515625" style="264" customWidth="1"/>
    <col min="13" max="13" width="1.7109375" style="264" customWidth="1"/>
    <col min="14" max="14" width="7.28515625" style="264" customWidth="1"/>
    <col min="15" max="15" width="7.28515625" style="273" customWidth="1"/>
    <col min="16" max="16" width="9.7109375" style="273" customWidth="1"/>
    <col min="17" max="17" width="13.5703125" style="273" customWidth="1"/>
    <col min="18" max="18" width="8.140625" style="273" customWidth="1"/>
    <col min="19" max="30" width="9.140625" style="273"/>
    <col min="31" max="31" width="9.140625" style="453"/>
    <col min="32" max="255" width="9.140625" style="264"/>
    <col min="256" max="256" width="3" style="264" customWidth="1"/>
    <col min="257" max="257" width="4.5703125" style="264" customWidth="1"/>
    <col min="258" max="267" width="11.7109375" style="264" customWidth="1"/>
    <col min="268" max="511" width="9.140625" style="264"/>
    <col min="512" max="512" width="3" style="264" customWidth="1"/>
    <col min="513" max="513" width="4.5703125" style="264" customWidth="1"/>
    <col min="514" max="523" width="11.7109375" style="264" customWidth="1"/>
    <col min="524" max="767" width="9.140625" style="264"/>
    <col min="768" max="768" width="3" style="264" customWidth="1"/>
    <col min="769" max="769" width="4.5703125" style="264" customWidth="1"/>
    <col min="770" max="779" width="11.7109375" style="264" customWidth="1"/>
    <col min="780" max="1023" width="9.140625" style="264"/>
    <col min="1024" max="1024" width="3" style="264" customWidth="1"/>
    <col min="1025" max="1025" width="4.5703125" style="264" customWidth="1"/>
    <col min="1026" max="1035" width="11.7109375" style="264" customWidth="1"/>
    <col min="1036" max="1279" width="9.140625" style="264"/>
    <col min="1280" max="1280" width="3" style="264" customWidth="1"/>
    <col min="1281" max="1281" width="4.5703125" style="264" customWidth="1"/>
    <col min="1282" max="1291" width="11.7109375" style="264" customWidth="1"/>
    <col min="1292" max="1535" width="9.140625" style="264"/>
    <col min="1536" max="1536" width="3" style="264" customWidth="1"/>
    <col min="1537" max="1537" width="4.5703125" style="264" customWidth="1"/>
    <col min="1538" max="1547" width="11.7109375" style="264" customWidth="1"/>
    <col min="1548" max="1791" width="9.140625" style="264"/>
    <col min="1792" max="1792" width="3" style="264" customWidth="1"/>
    <col min="1793" max="1793" width="4.5703125" style="264" customWidth="1"/>
    <col min="1794" max="1803" width="11.7109375" style="264" customWidth="1"/>
    <col min="1804" max="2047" width="9.140625" style="264"/>
    <col min="2048" max="2048" width="3" style="264" customWidth="1"/>
    <col min="2049" max="2049" width="4.5703125" style="264" customWidth="1"/>
    <col min="2050" max="2059" width="11.7109375" style="264" customWidth="1"/>
    <col min="2060" max="2303" width="9.140625" style="264"/>
    <col min="2304" max="2304" width="3" style="264" customWidth="1"/>
    <col min="2305" max="2305" width="4.5703125" style="264" customWidth="1"/>
    <col min="2306" max="2315" width="11.7109375" style="264" customWidth="1"/>
    <col min="2316" max="2559" width="9.140625" style="264"/>
    <col min="2560" max="2560" width="3" style="264" customWidth="1"/>
    <col min="2561" max="2561" width="4.5703125" style="264" customWidth="1"/>
    <col min="2562" max="2571" width="11.7109375" style="264" customWidth="1"/>
    <col min="2572" max="2815" width="9.140625" style="264"/>
    <col min="2816" max="2816" width="3" style="264" customWidth="1"/>
    <col min="2817" max="2817" width="4.5703125" style="264" customWidth="1"/>
    <col min="2818" max="2827" width="11.7109375" style="264" customWidth="1"/>
    <col min="2828" max="3071" width="9.140625" style="264"/>
    <col min="3072" max="3072" width="3" style="264" customWidth="1"/>
    <col min="3073" max="3073" width="4.5703125" style="264" customWidth="1"/>
    <col min="3074" max="3083" width="11.7109375" style="264" customWidth="1"/>
    <col min="3084" max="3327" width="9.140625" style="264"/>
    <col min="3328" max="3328" width="3" style="264" customWidth="1"/>
    <col min="3329" max="3329" width="4.5703125" style="264" customWidth="1"/>
    <col min="3330" max="3339" width="11.7109375" style="264" customWidth="1"/>
    <col min="3340" max="3583" width="9.140625" style="264"/>
    <col min="3584" max="3584" width="3" style="264" customWidth="1"/>
    <col min="3585" max="3585" width="4.5703125" style="264" customWidth="1"/>
    <col min="3586" max="3595" width="11.7109375" style="264" customWidth="1"/>
    <col min="3596" max="3839" width="9.140625" style="264"/>
    <col min="3840" max="3840" width="3" style="264" customWidth="1"/>
    <col min="3841" max="3841" width="4.5703125" style="264" customWidth="1"/>
    <col min="3842" max="3851" width="11.7109375" style="264" customWidth="1"/>
    <col min="3852" max="4095" width="9.140625" style="264"/>
    <col min="4096" max="4096" width="3" style="264" customWidth="1"/>
    <col min="4097" max="4097" width="4.5703125" style="264" customWidth="1"/>
    <col min="4098" max="4107" width="11.7109375" style="264" customWidth="1"/>
    <col min="4108" max="4351" width="9.140625" style="264"/>
    <col min="4352" max="4352" width="3" style="264" customWidth="1"/>
    <col min="4353" max="4353" width="4.5703125" style="264" customWidth="1"/>
    <col min="4354" max="4363" width="11.7109375" style="264" customWidth="1"/>
    <col min="4364" max="4607" width="9.140625" style="264"/>
    <col min="4608" max="4608" width="3" style="264" customWidth="1"/>
    <col min="4609" max="4609" width="4.5703125" style="264" customWidth="1"/>
    <col min="4610" max="4619" width="11.7109375" style="264" customWidth="1"/>
    <col min="4620" max="4863" width="9.140625" style="264"/>
    <col min="4864" max="4864" width="3" style="264" customWidth="1"/>
    <col min="4865" max="4865" width="4.5703125" style="264" customWidth="1"/>
    <col min="4866" max="4875" width="11.7109375" style="264" customWidth="1"/>
    <col min="4876" max="5119" width="9.140625" style="264"/>
    <col min="5120" max="5120" width="3" style="264" customWidth="1"/>
    <col min="5121" max="5121" width="4.5703125" style="264" customWidth="1"/>
    <col min="5122" max="5131" width="11.7109375" style="264" customWidth="1"/>
    <col min="5132" max="5375" width="9.140625" style="264"/>
    <col min="5376" max="5376" width="3" style="264" customWidth="1"/>
    <col min="5377" max="5377" width="4.5703125" style="264" customWidth="1"/>
    <col min="5378" max="5387" width="11.7109375" style="264" customWidth="1"/>
    <col min="5388" max="5631" width="9.140625" style="264"/>
    <col min="5632" max="5632" width="3" style="264" customWidth="1"/>
    <col min="5633" max="5633" width="4.5703125" style="264" customWidth="1"/>
    <col min="5634" max="5643" width="11.7109375" style="264" customWidth="1"/>
    <col min="5644" max="5887" width="9.140625" style="264"/>
    <col min="5888" max="5888" width="3" style="264" customWidth="1"/>
    <col min="5889" max="5889" width="4.5703125" style="264" customWidth="1"/>
    <col min="5890" max="5899" width="11.7109375" style="264" customWidth="1"/>
    <col min="5900" max="6143" width="9.140625" style="264"/>
    <col min="6144" max="6144" width="3" style="264" customWidth="1"/>
    <col min="6145" max="6145" width="4.5703125" style="264" customWidth="1"/>
    <col min="6146" max="6155" width="11.7109375" style="264" customWidth="1"/>
    <col min="6156" max="6399" width="9.140625" style="264"/>
    <col min="6400" max="6400" width="3" style="264" customWidth="1"/>
    <col min="6401" max="6401" width="4.5703125" style="264" customWidth="1"/>
    <col min="6402" max="6411" width="11.7109375" style="264" customWidth="1"/>
    <col min="6412" max="6655" width="9.140625" style="264"/>
    <col min="6656" max="6656" width="3" style="264" customWidth="1"/>
    <col min="6657" max="6657" width="4.5703125" style="264" customWidth="1"/>
    <col min="6658" max="6667" width="11.7109375" style="264" customWidth="1"/>
    <col min="6668" max="6911" width="9.140625" style="264"/>
    <col min="6912" max="6912" width="3" style="264" customWidth="1"/>
    <col min="6913" max="6913" width="4.5703125" style="264" customWidth="1"/>
    <col min="6914" max="6923" width="11.7109375" style="264" customWidth="1"/>
    <col min="6924" max="7167" width="9.140625" style="264"/>
    <col min="7168" max="7168" width="3" style="264" customWidth="1"/>
    <col min="7169" max="7169" width="4.5703125" style="264" customWidth="1"/>
    <col min="7170" max="7179" width="11.7109375" style="264" customWidth="1"/>
    <col min="7180" max="7423" width="9.140625" style="264"/>
    <col min="7424" max="7424" width="3" style="264" customWidth="1"/>
    <col min="7425" max="7425" width="4.5703125" style="264" customWidth="1"/>
    <col min="7426" max="7435" width="11.7109375" style="264" customWidth="1"/>
    <col min="7436" max="7679" width="9.140625" style="264"/>
    <col min="7680" max="7680" width="3" style="264" customWidth="1"/>
    <col min="7681" max="7681" width="4.5703125" style="264" customWidth="1"/>
    <col min="7682" max="7691" width="11.7109375" style="264" customWidth="1"/>
    <col min="7692" max="7935" width="9.140625" style="264"/>
    <col min="7936" max="7936" width="3" style="264" customWidth="1"/>
    <col min="7937" max="7937" width="4.5703125" style="264" customWidth="1"/>
    <col min="7938" max="7947" width="11.7109375" style="264" customWidth="1"/>
    <col min="7948" max="8191" width="9.140625" style="264"/>
    <col min="8192" max="8192" width="3" style="264" customWidth="1"/>
    <col min="8193" max="8193" width="4.5703125" style="264" customWidth="1"/>
    <col min="8194" max="8203" width="11.7109375" style="264" customWidth="1"/>
    <col min="8204" max="8447" width="9.140625" style="264"/>
    <col min="8448" max="8448" width="3" style="264" customWidth="1"/>
    <col min="8449" max="8449" width="4.5703125" style="264" customWidth="1"/>
    <col min="8450" max="8459" width="11.7109375" style="264" customWidth="1"/>
    <col min="8460" max="8703" width="9.140625" style="264"/>
    <col min="8704" max="8704" width="3" style="264" customWidth="1"/>
    <col min="8705" max="8705" width="4.5703125" style="264" customWidth="1"/>
    <col min="8706" max="8715" width="11.7109375" style="264" customWidth="1"/>
    <col min="8716" max="8959" width="9.140625" style="264"/>
    <col min="8960" max="8960" width="3" style="264" customWidth="1"/>
    <col min="8961" max="8961" width="4.5703125" style="264" customWidth="1"/>
    <col min="8962" max="8971" width="11.7109375" style="264" customWidth="1"/>
    <col min="8972" max="9215" width="9.140625" style="264"/>
    <col min="9216" max="9216" width="3" style="264" customWidth="1"/>
    <col min="9217" max="9217" width="4.5703125" style="264" customWidth="1"/>
    <col min="9218" max="9227" width="11.7109375" style="264" customWidth="1"/>
    <col min="9228" max="9471" width="9.140625" style="264"/>
    <col min="9472" max="9472" width="3" style="264" customWidth="1"/>
    <col min="9473" max="9473" width="4.5703125" style="264" customWidth="1"/>
    <col min="9474" max="9483" width="11.7109375" style="264" customWidth="1"/>
    <col min="9484" max="9727" width="9.140625" style="264"/>
    <col min="9728" max="9728" width="3" style="264" customWidth="1"/>
    <col min="9729" max="9729" width="4.5703125" style="264" customWidth="1"/>
    <col min="9730" max="9739" width="11.7109375" style="264" customWidth="1"/>
    <col min="9740" max="9983" width="9.140625" style="264"/>
    <col min="9984" max="9984" width="3" style="264" customWidth="1"/>
    <col min="9985" max="9985" width="4.5703125" style="264" customWidth="1"/>
    <col min="9986" max="9995" width="11.7109375" style="264" customWidth="1"/>
    <col min="9996" max="10239" width="9.140625" style="264"/>
    <col min="10240" max="10240" width="3" style="264" customWidth="1"/>
    <col min="10241" max="10241" width="4.5703125" style="264" customWidth="1"/>
    <col min="10242" max="10251" width="11.7109375" style="264" customWidth="1"/>
    <col min="10252" max="10495" width="9.140625" style="264"/>
    <col min="10496" max="10496" width="3" style="264" customWidth="1"/>
    <col min="10497" max="10497" width="4.5703125" style="264" customWidth="1"/>
    <col min="10498" max="10507" width="11.7109375" style="264" customWidth="1"/>
    <col min="10508" max="10751" width="9.140625" style="264"/>
    <col min="10752" max="10752" width="3" style="264" customWidth="1"/>
    <col min="10753" max="10753" width="4.5703125" style="264" customWidth="1"/>
    <col min="10754" max="10763" width="11.7109375" style="264" customWidth="1"/>
    <col min="10764" max="11007" width="9.140625" style="264"/>
    <col min="11008" max="11008" width="3" style="264" customWidth="1"/>
    <col min="11009" max="11009" width="4.5703125" style="264" customWidth="1"/>
    <col min="11010" max="11019" width="11.7109375" style="264" customWidth="1"/>
    <col min="11020" max="11263" width="9.140625" style="264"/>
    <col min="11264" max="11264" width="3" style="264" customWidth="1"/>
    <col min="11265" max="11265" width="4.5703125" style="264" customWidth="1"/>
    <col min="11266" max="11275" width="11.7109375" style="264" customWidth="1"/>
    <col min="11276" max="11519" width="9.140625" style="264"/>
    <col min="11520" max="11520" width="3" style="264" customWidth="1"/>
    <col min="11521" max="11521" width="4.5703125" style="264" customWidth="1"/>
    <col min="11522" max="11531" width="11.7109375" style="264" customWidth="1"/>
    <col min="11532" max="11775" width="9.140625" style="264"/>
    <col min="11776" max="11776" width="3" style="264" customWidth="1"/>
    <col min="11777" max="11777" width="4.5703125" style="264" customWidth="1"/>
    <col min="11778" max="11787" width="11.7109375" style="264" customWidth="1"/>
    <col min="11788" max="12031" width="9.140625" style="264"/>
    <col min="12032" max="12032" width="3" style="264" customWidth="1"/>
    <col min="12033" max="12033" width="4.5703125" style="264" customWidth="1"/>
    <col min="12034" max="12043" width="11.7109375" style="264" customWidth="1"/>
    <col min="12044" max="12287" width="9.140625" style="264"/>
    <col min="12288" max="12288" width="3" style="264" customWidth="1"/>
    <col min="12289" max="12289" width="4.5703125" style="264" customWidth="1"/>
    <col min="12290" max="12299" width="11.7109375" style="264" customWidth="1"/>
    <col min="12300" max="12543" width="9.140625" style="264"/>
    <col min="12544" max="12544" width="3" style="264" customWidth="1"/>
    <col min="12545" max="12545" width="4.5703125" style="264" customWidth="1"/>
    <col min="12546" max="12555" width="11.7109375" style="264" customWidth="1"/>
    <col min="12556" max="12799" width="9.140625" style="264"/>
    <col min="12800" max="12800" width="3" style="264" customWidth="1"/>
    <col min="12801" max="12801" width="4.5703125" style="264" customWidth="1"/>
    <col min="12802" max="12811" width="11.7109375" style="264" customWidth="1"/>
    <col min="12812" max="13055" width="9.140625" style="264"/>
    <col min="13056" max="13056" width="3" style="264" customWidth="1"/>
    <col min="13057" max="13057" width="4.5703125" style="264" customWidth="1"/>
    <col min="13058" max="13067" width="11.7109375" style="264" customWidth="1"/>
    <col min="13068" max="13311" width="9.140625" style="264"/>
    <col min="13312" max="13312" width="3" style="264" customWidth="1"/>
    <col min="13313" max="13313" width="4.5703125" style="264" customWidth="1"/>
    <col min="13314" max="13323" width="11.7109375" style="264" customWidth="1"/>
    <col min="13324" max="13567" width="9.140625" style="264"/>
    <col min="13568" max="13568" width="3" style="264" customWidth="1"/>
    <col min="13569" max="13569" width="4.5703125" style="264" customWidth="1"/>
    <col min="13570" max="13579" width="11.7109375" style="264" customWidth="1"/>
    <col min="13580" max="13823" width="9.140625" style="264"/>
    <col min="13824" max="13824" width="3" style="264" customWidth="1"/>
    <col min="13825" max="13825" width="4.5703125" style="264" customWidth="1"/>
    <col min="13826" max="13835" width="11.7109375" style="264" customWidth="1"/>
    <col min="13836" max="14079" width="9.140625" style="264"/>
    <col min="14080" max="14080" width="3" style="264" customWidth="1"/>
    <col min="14081" max="14081" width="4.5703125" style="264" customWidth="1"/>
    <col min="14082" max="14091" width="11.7109375" style="264" customWidth="1"/>
    <col min="14092" max="14335" width="9.140625" style="264"/>
    <col min="14336" max="14336" width="3" style="264" customWidth="1"/>
    <col min="14337" max="14337" width="4.5703125" style="264" customWidth="1"/>
    <col min="14338" max="14347" width="11.7109375" style="264" customWidth="1"/>
    <col min="14348" max="14591" width="9.140625" style="264"/>
    <col min="14592" max="14592" width="3" style="264" customWidth="1"/>
    <col min="14593" max="14593" width="4.5703125" style="264" customWidth="1"/>
    <col min="14594" max="14603" width="11.7109375" style="264" customWidth="1"/>
    <col min="14604" max="14847" width="9.140625" style="264"/>
    <col min="14848" max="14848" width="3" style="264" customWidth="1"/>
    <col min="14849" max="14849" width="4.5703125" style="264" customWidth="1"/>
    <col min="14850" max="14859" width="11.7109375" style="264" customWidth="1"/>
    <col min="14860" max="15103" width="9.140625" style="264"/>
    <col min="15104" max="15104" width="3" style="264" customWidth="1"/>
    <col min="15105" max="15105" width="4.5703125" style="264" customWidth="1"/>
    <col min="15106" max="15115" width="11.7109375" style="264" customWidth="1"/>
    <col min="15116" max="15359" width="9.140625" style="264"/>
    <col min="15360" max="15360" width="3" style="264" customWidth="1"/>
    <col min="15361" max="15361" width="4.5703125" style="264" customWidth="1"/>
    <col min="15362" max="15371" width="11.7109375" style="264" customWidth="1"/>
    <col min="15372" max="15615" width="9.140625" style="264"/>
    <col min="15616" max="15616" width="3" style="264" customWidth="1"/>
    <col min="15617" max="15617" width="4.5703125" style="264" customWidth="1"/>
    <col min="15618" max="15627" width="11.7109375" style="264" customWidth="1"/>
    <col min="15628" max="15871" width="9.140625" style="264"/>
    <col min="15872" max="15872" width="3" style="264" customWidth="1"/>
    <col min="15873" max="15873" width="4.5703125" style="264" customWidth="1"/>
    <col min="15874" max="15883" width="11.7109375" style="264" customWidth="1"/>
    <col min="15884" max="16127" width="9.140625" style="264"/>
    <col min="16128" max="16128" width="3" style="264" customWidth="1"/>
    <col min="16129" max="16129" width="4.5703125" style="264" customWidth="1"/>
    <col min="16130" max="16139" width="11.7109375" style="264" customWidth="1"/>
    <col min="16140" max="16384" width="9.140625" style="264"/>
  </cols>
  <sheetData>
    <row r="1" spans="1:30" ht="18" customHeight="1">
      <c r="A1" s="628" t="s">
        <v>428</v>
      </c>
      <c r="B1" s="159"/>
      <c r="C1" s="159"/>
      <c r="D1" s="159"/>
      <c r="E1" s="159"/>
      <c r="F1" s="159"/>
      <c r="G1" s="159"/>
      <c r="H1" s="159"/>
      <c r="I1" s="159"/>
      <c r="J1" s="159"/>
      <c r="K1" s="7"/>
      <c r="L1" s="7"/>
      <c r="M1" s="7"/>
      <c r="N1" s="235"/>
      <c r="O1" s="454"/>
      <c r="Q1" s="148"/>
      <c r="R1" s="148"/>
    </row>
    <row r="2" spans="1:30" ht="13.5" customHeight="1">
      <c r="B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8"/>
      <c r="P2" s="8"/>
      <c r="Q2" s="8"/>
      <c r="R2" s="8"/>
    </row>
    <row r="3" spans="1:30" ht="20.25" customHeight="1">
      <c r="A3" s="1683" t="s">
        <v>515</v>
      </c>
      <c r="B3" s="1683"/>
      <c r="C3" s="1683"/>
      <c r="D3" s="1683"/>
      <c r="E3" s="1683"/>
      <c r="F3" s="1683"/>
      <c r="G3" s="1683"/>
      <c r="H3" s="1683"/>
      <c r="I3" s="1683"/>
      <c r="J3" s="1683"/>
      <c r="K3" s="1683"/>
      <c r="L3" s="1683"/>
      <c r="M3" s="270"/>
    </row>
    <row r="4" spans="1:30" ht="48" customHeight="1">
      <c r="A4" s="1685"/>
      <c r="B4" s="1685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2"/>
      <c r="P4" s="274">
        <f>'7.4'!C3</f>
        <v>40945</v>
      </c>
      <c r="Q4" s="274">
        <f>'7.4'!D3</f>
        <v>41299</v>
      </c>
      <c r="R4" s="274">
        <f>'7.4'!E3</f>
        <v>41666</v>
      </c>
      <c r="S4" s="274">
        <f>'7.4'!F3</f>
        <v>42040</v>
      </c>
      <c r="T4" s="274">
        <f>'7.4'!G3</f>
        <v>42388</v>
      </c>
      <c r="U4" s="274">
        <f>'7.4'!H3</f>
        <v>42754</v>
      </c>
      <c r="V4" s="274">
        <f>'7.4'!I3</f>
        <v>43158</v>
      </c>
      <c r="W4" s="274">
        <f>'7.4'!J3</f>
        <v>43488</v>
      </c>
      <c r="X4" s="274">
        <f>'7.4'!K3</f>
        <v>43851</v>
      </c>
      <c r="Y4" s="274">
        <f>'7.4'!L3</f>
        <v>44238</v>
      </c>
      <c r="AB4" s="273" t="s">
        <v>266</v>
      </c>
      <c r="AC4" s="275">
        <f>X4</f>
        <v>43851</v>
      </c>
      <c r="AD4" s="275">
        <f>Y4</f>
        <v>44238</v>
      </c>
    </row>
    <row r="5" spans="1:30" ht="11.1" customHeight="1">
      <c r="A5" s="276"/>
      <c r="B5" s="216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66"/>
      <c r="O5" s="277">
        <f>'7.4'!B5</f>
        <v>0.29166666666666669</v>
      </c>
      <c r="P5" s="278">
        <f>'7.4'!C5</f>
        <v>2908.3884999999991</v>
      </c>
      <c r="Q5" s="278">
        <f>'7.4'!D5</f>
        <v>2103.8630548482829</v>
      </c>
      <c r="R5" s="278">
        <f>'7.4'!E5</f>
        <v>2118.8216310410239</v>
      </c>
      <c r="S5" s="278">
        <f>'7.4'!F5</f>
        <v>1953.2691353326843</v>
      </c>
      <c r="T5" s="278">
        <f>'7.4'!G5</f>
        <v>2201.3380119980397</v>
      </c>
      <c r="U5" s="278">
        <f>'7.4'!H5</f>
        <v>2452.6003164624221</v>
      </c>
      <c r="V5" s="278">
        <f>'7.4'!I5</f>
        <v>2591.3613018396077</v>
      </c>
      <c r="W5" s="278">
        <f>'7.4'!J5</f>
        <v>2345.9263006680926</v>
      </c>
      <c r="X5" s="278">
        <f>'7.4'!K5</f>
        <v>2017.3790236858765</v>
      </c>
      <c r="Y5" s="278">
        <f>'7.4'!L5</f>
        <v>2455.6454134241321</v>
      </c>
      <c r="Z5" s="277">
        <v>0.29166666666666669</v>
      </c>
      <c r="AA5" s="278">
        <f>MIN(P5:W5)</f>
        <v>1953.2691353326843</v>
      </c>
      <c r="AB5" s="278">
        <f>MAX(P5:W5)-AA5</f>
        <v>955.11936466731481</v>
      </c>
      <c r="AC5" s="278">
        <f>X5</f>
        <v>2017.3790236858765</v>
      </c>
      <c r="AD5" s="278">
        <f>Y5</f>
        <v>2455.6454134241321</v>
      </c>
    </row>
    <row r="6" spans="1:30" ht="11.1" customHeight="1">
      <c r="A6" s="276"/>
      <c r="B6" s="216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6"/>
      <c r="O6" s="277">
        <f>'7.4'!B6</f>
        <v>0.33333333333333298</v>
      </c>
      <c r="P6" s="278">
        <f>'7.4'!C6</f>
        <v>2954.2884999999987</v>
      </c>
      <c r="Q6" s="278">
        <f>'7.4'!D6</f>
        <v>2194.6489989709817</v>
      </c>
      <c r="R6" s="278">
        <f>'7.4'!E6</f>
        <v>2194.989631041024</v>
      </c>
      <c r="S6" s="278">
        <f>'7.4'!F6</f>
        <v>2074.6325577326843</v>
      </c>
      <c r="T6" s="278">
        <f>'7.4'!G6</f>
        <v>2334.6570119980397</v>
      </c>
      <c r="U6" s="278">
        <f>'7.4'!H6</f>
        <v>2544.5603164624217</v>
      </c>
      <c r="V6" s="278">
        <f>'7.4'!I6</f>
        <v>2696.6163018396073</v>
      </c>
      <c r="W6" s="278">
        <f>'7.4'!J6</f>
        <v>2412.6233006680927</v>
      </c>
      <c r="X6" s="278">
        <f>'7.4'!K6</f>
        <v>2143.1190236858765</v>
      </c>
      <c r="Y6" s="278">
        <f>'7.4'!L6</f>
        <v>2543.450413424132</v>
      </c>
      <c r="Z6" s="277">
        <v>0.33333333333333298</v>
      </c>
      <c r="AA6" s="278">
        <f>MIN(P6:W6)</f>
        <v>2074.6325577326843</v>
      </c>
      <c r="AB6" s="278">
        <f t="shared" ref="AB6:AB28" si="0">MAX(P6:W6)-AA6</f>
        <v>879.65594226731446</v>
      </c>
      <c r="AC6" s="278">
        <f t="shared" ref="AC6:AC28" si="1">X6</f>
        <v>2143.1190236858765</v>
      </c>
      <c r="AD6" s="278">
        <f t="shared" ref="AD6:AD28" si="2">Y6</f>
        <v>2543.450413424132</v>
      </c>
    </row>
    <row r="7" spans="1:30" ht="11.1" customHeight="1">
      <c r="A7" s="276"/>
      <c r="B7" s="216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66"/>
      <c r="O7" s="277">
        <f>'7.4'!B7</f>
        <v>0.375</v>
      </c>
      <c r="P7" s="278">
        <f>'7.4'!C7</f>
        <v>2901.2884999999997</v>
      </c>
      <c r="Q7" s="278">
        <f>'7.4'!D7</f>
        <v>2223.9489989709818</v>
      </c>
      <c r="R7" s="278">
        <f>'7.4'!E7</f>
        <v>2194.3756310410236</v>
      </c>
      <c r="S7" s="278">
        <f>'7.4'!F7</f>
        <v>2147.9999567326845</v>
      </c>
      <c r="T7" s="278">
        <f>'7.4'!G7</f>
        <v>2346.4560119980388</v>
      </c>
      <c r="U7" s="278">
        <f>'7.4'!H7</f>
        <v>2587.5763164624218</v>
      </c>
      <c r="V7" s="278">
        <f>'7.4'!I7</f>
        <v>2726.900301839607</v>
      </c>
      <c r="W7" s="278">
        <f>'7.4'!J7</f>
        <v>2426.2663006680923</v>
      </c>
      <c r="X7" s="278">
        <f>'7.4'!K7</f>
        <v>2142.9330236858764</v>
      </c>
      <c r="Y7" s="278">
        <f>'7.4'!L7</f>
        <v>2582.3774134241321</v>
      </c>
      <c r="Z7" s="277">
        <v>0.375</v>
      </c>
      <c r="AA7" s="278">
        <f t="shared" ref="AA7:AA28" si="3">MIN(P7:W7)</f>
        <v>2147.9999567326845</v>
      </c>
      <c r="AB7" s="278">
        <f t="shared" si="0"/>
        <v>753.28854326731516</v>
      </c>
      <c r="AC7" s="278">
        <f t="shared" si="1"/>
        <v>2142.9330236858764</v>
      </c>
      <c r="AD7" s="278">
        <f t="shared" si="2"/>
        <v>2582.3774134241321</v>
      </c>
    </row>
    <row r="8" spans="1:30" ht="11.1" customHeight="1">
      <c r="A8" s="276"/>
      <c r="B8" s="216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66"/>
      <c r="O8" s="277">
        <f>'7.4'!B8</f>
        <v>0.41666666666666702</v>
      </c>
      <c r="P8" s="278">
        <f>'7.4'!C8</f>
        <v>2812.7884999999997</v>
      </c>
      <c r="Q8" s="278">
        <f>'7.4'!D8</f>
        <v>2232.7489989709816</v>
      </c>
      <c r="R8" s="278">
        <f>'7.4'!E8</f>
        <v>2200.4136310410245</v>
      </c>
      <c r="S8" s="278">
        <f>'7.4'!F8</f>
        <v>2138.4938278326845</v>
      </c>
      <c r="T8" s="278">
        <f>'7.4'!G8</f>
        <v>2349.5470119980396</v>
      </c>
      <c r="U8" s="278">
        <f>'7.4'!H8</f>
        <v>2638.7143164624217</v>
      </c>
      <c r="V8" s="278">
        <f>'7.4'!I8</f>
        <v>2670.2773018396069</v>
      </c>
      <c r="W8" s="278">
        <f>'7.4'!J8</f>
        <v>2425.4673006680928</v>
      </c>
      <c r="X8" s="278">
        <f>'7.4'!K8</f>
        <v>2066.2190236858764</v>
      </c>
      <c r="Y8" s="278">
        <f>'7.4'!L8</f>
        <v>2577.5094134241317</v>
      </c>
      <c r="Z8" s="277">
        <v>0.41666666666666702</v>
      </c>
      <c r="AA8" s="278">
        <f t="shared" si="3"/>
        <v>2138.4938278326845</v>
      </c>
      <c r="AB8" s="278">
        <f t="shared" si="0"/>
        <v>674.29467216731518</v>
      </c>
      <c r="AC8" s="278">
        <f t="shared" si="1"/>
        <v>2066.2190236858764</v>
      </c>
      <c r="AD8" s="278">
        <f t="shared" si="2"/>
        <v>2577.5094134241317</v>
      </c>
    </row>
    <row r="9" spans="1:30" ht="11.1" customHeight="1">
      <c r="A9" s="276"/>
      <c r="B9" s="216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66"/>
      <c r="O9" s="277">
        <f>'7.4'!B9</f>
        <v>0.45833333333333298</v>
      </c>
      <c r="P9" s="278">
        <f>'7.4'!C9</f>
        <v>2700.5884999999998</v>
      </c>
      <c r="Q9" s="278">
        <f>'7.4'!D9</f>
        <v>2196.6489989709817</v>
      </c>
      <c r="R9" s="278">
        <f>'7.4'!E9</f>
        <v>2155.0226310410239</v>
      </c>
      <c r="S9" s="278">
        <f>'7.4'!F9</f>
        <v>2052.8729706326844</v>
      </c>
      <c r="T9" s="278">
        <f>'7.4'!G9</f>
        <v>2311.1380119980399</v>
      </c>
      <c r="U9" s="278">
        <f>'7.4'!H9</f>
        <v>2536.1673164624217</v>
      </c>
      <c r="V9" s="278">
        <f>'7.4'!I9</f>
        <v>2583.9263018396077</v>
      </c>
      <c r="W9" s="278">
        <f>'7.4'!J9</f>
        <v>2376.9683006680921</v>
      </c>
      <c r="X9" s="278">
        <f>'7.4'!K9</f>
        <v>2002.5950236858764</v>
      </c>
      <c r="Y9" s="278">
        <f>'7.4'!L9</f>
        <v>2509.7204134241324</v>
      </c>
      <c r="Z9" s="277">
        <v>0.45833333333333298</v>
      </c>
      <c r="AA9" s="278">
        <f t="shared" si="3"/>
        <v>2052.8729706326844</v>
      </c>
      <c r="AB9" s="278">
        <f t="shared" si="0"/>
        <v>647.71552936731541</v>
      </c>
      <c r="AC9" s="278">
        <f t="shared" si="1"/>
        <v>2002.5950236858764</v>
      </c>
      <c r="AD9" s="278">
        <f t="shared" si="2"/>
        <v>2509.7204134241324</v>
      </c>
    </row>
    <row r="10" spans="1:30" ht="11.1" customHeight="1">
      <c r="A10" s="276"/>
      <c r="B10" s="216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6"/>
      <c r="O10" s="277">
        <f>'7.4'!B10</f>
        <v>0.5</v>
      </c>
      <c r="P10" s="278">
        <f>'7.4'!C10</f>
        <v>2650.4884999999995</v>
      </c>
      <c r="Q10" s="278">
        <f>'7.4'!D10</f>
        <v>2143.5489989709818</v>
      </c>
      <c r="R10" s="278">
        <f>'7.4'!E10</f>
        <v>2136.6026310410239</v>
      </c>
      <c r="S10" s="278">
        <f>'7.4'!F10</f>
        <v>1960.2654233326841</v>
      </c>
      <c r="T10" s="278">
        <f>'7.4'!G10</f>
        <v>2208.0520119980392</v>
      </c>
      <c r="U10" s="278">
        <f>'7.4'!H10</f>
        <v>2435.9553164624217</v>
      </c>
      <c r="V10" s="278">
        <f>'7.4'!I10</f>
        <v>2487.2373018396079</v>
      </c>
      <c r="W10" s="278">
        <f>'7.4'!J10</f>
        <v>2297.6783006680926</v>
      </c>
      <c r="X10" s="278">
        <f>'7.4'!K10</f>
        <v>1936.2900236858763</v>
      </c>
      <c r="Y10" s="278">
        <f>'7.4'!L10</f>
        <v>2436.5314134241321</v>
      </c>
      <c r="Z10" s="277">
        <v>0.5</v>
      </c>
      <c r="AA10" s="278">
        <f t="shared" si="3"/>
        <v>1960.2654233326841</v>
      </c>
      <c r="AB10" s="278">
        <f t="shared" si="0"/>
        <v>690.22307666731535</v>
      </c>
      <c r="AC10" s="278">
        <f t="shared" si="1"/>
        <v>1936.2900236858763</v>
      </c>
      <c r="AD10" s="278">
        <f t="shared" si="2"/>
        <v>2436.5314134241321</v>
      </c>
    </row>
    <row r="11" spans="1:30" ht="11.1" customHeight="1">
      <c r="A11" s="276"/>
      <c r="B11" s="216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66"/>
      <c r="O11" s="277">
        <f>'7.4'!B11</f>
        <v>0.54166666666666696</v>
      </c>
      <c r="P11" s="278">
        <f>'7.4'!C11</f>
        <v>2584.5884999999998</v>
      </c>
      <c r="Q11" s="278">
        <f>'7.4'!D11</f>
        <v>2225.6489989709821</v>
      </c>
      <c r="R11" s="278">
        <f>'7.4'!E11</f>
        <v>2093.8066310410236</v>
      </c>
      <c r="S11" s="278">
        <f>'7.4'!F11</f>
        <v>1882.0585056326843</v>
      </c>
      <c r="T11" s="278">
        <f>'7.4'!G11</f>
        <v>2138.2060119980392</v>
      </c>
      <c r="U11" s="278">
        <f>'7.4'!H11</f>
        <v>2334.8033164624217</v>
      </c>
      <c r="V11" s="278">
        <f>'7.4'!I11</f>
        <v>2452.1243018396076</v>
      </c>
      <c r="W11" s="278">
        <f>'7.4'!J11</f>
        <v>2249.7793006680927</v>
      </c>
      <c r="X11" s="278">
        <f>'7.4'!K11</f>
        <v>1900.0320236858763</v>
      </c>
      <c r="Y11" s="278">
        <f>'7.4'!L11</f>
        <v>2386.4544134241319</v>
      </c>
      <c r="Z11" s="277">
        <v>0.54166666666666696</v>
      </c>
      <c r="AA11" s="278">
        <f t="shared" si="3"/>
        <v>1882.0585056326843</v>
      </c>
      <c r="AB11" s="278">
        <f t="shared" si="0"/>
        <v>702.52999436731557</v>
      </c>
      <c r="AC11" s="278">
        <f t="shared" si="1"/>
        <v>1900.0320236858763</v>
      </c>
      <c r="AD11" s="278">
        <f t="shared" si="2"/>
        <v>2386.4544134241319</v>
      </c>
    </row>
    <row r="12" spans="1:30" ht="11.1" customHeight="1">
      <c r="A12" s="276"/>
      <c r="B12" s="216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66"/>
      <c r="O12" s="277">
        <f>'7.4'!B12</f>
        <v>0.58333333333333304</v>
      </c>
      <c r="P12" s="278">
        <f>'7.4'!C12</f>
        <v>2568.9884999999995</v>
      </c>
      <c r="Q12" s="278">
        <f>'7.4'!D12</f>
        <v>2104.3489989709819</v>
      </c>
      <c r="R12" s="278">
        <f>'7.4'!E12</f>
        <v>2045.0836310410239</v>
      </c>
      <c r="S12" s="278">
        <f>'7.4'!F12</f>
        <v>1835.0364464326844</v>
      </c>
      <c r="T12" s="278">
        <f>'7.4'!G12</f>
        <v>2084.5030119980393</v>
      </c>
      <c r="U12" s="278">
        <f>'7.4'!H12</f>
        <v>2274.758316462422</v>
      </c>
      <c r="V12" s="278">
        <f>'7.4'!I12</f>
        <v>2368.342301839607</v>
      </c>
      <c r="W12" s="278">
        <f>'7.4'!J12</f>
        <v>2215.539300668092</v>
      </c>
      <c r="X12" s="278">
        <f>'7.4'!K12</f>
        <v>1866.7330236858763</v>
      </c>
      <c r="Y12" s="278">
        <f>'7.4'!L12</f>
        <v>2356.5284134241319</v>
      </c>
      <c r="Z12" s="277">
        <v>0.58333333333333304</v>
      </c>
      <c r="AA12" s="278">
        <f t="shared" si="3"/>
        <v>1835.0364464326844</v>
      </c>
      <c r="AB12" s="278">
        <f t="shared" si="0"/>
        <v>733.95205356731503</v>
      </c>
      <c r="AC12" s="278">
        <f t="shared" si="1"/>
        <v>1866.7330236858763</v>
      </c>
      <c r="AD12" s="278">
        <f t="shared" si="2"/>
        <v>2356.5284134241319</v>
      </c>
    </row>
    <row r="13" spans="1:30" ht="11.1" customHeight="1">
      <c r="A13" s="276"/>
      <c r="B13" s="216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66"/>
      <c r="O13" s="277">
        <f>'7.4'!B13</f>
        <v>0.625</v>
      </c>
      <c r="P13" s="278">
        <f>'7.4'!C13</f>
        <v>2585.6884999999993</v>
      </c>
      <c r="Q13" s="278">
        <f>'7.4'!D13</f>
        <v>2043.3489989709817</v>
      </c>
      <c r="R13" s="278">
        <f>'7.4'!E13</f>
        <v>2035.5446310410241</v>
      </c>
      <c r="S13" s="278">
        <f>'7.4'!F13</f>
        <v>1832.4015887326841</v>
      </c>
      <c r="T13" s="278">
        <f>'7.4'!G13</f>
        <v>2078.1570119980393</v>
      </c>
      <c r="U13" s="278">
        <f>'7.4'!H13</f>
        <v>2242.4393164624221</v>
      </c>
      <c r="V13" s="278">
        <f>'7.4'!I13</f>
        <v>2349.304301839607</v>
      </c>
      <c r="W13" s="278">
        <f>'7.4'!J13</f>
        <v>2186.7923006680926</v>
      </c>
      <c r="X13" s="278">
        <f>'7.4'!K13</f>
        <v>1846.3320236858763</v>
      </c>
      <c r="Y13" s="278">
        <f>'7.4'!L13</f>
        <v>2318.1874134241316</v>
      </c>
      <c r="Z13" s="277">
        <v>0.625</v>
      </c>
      <c r="AA13" s="278">
        <f t="shared" si="3"/>
        <v>1832.4015887326841</v>
      </c>
      <c r="AB13" s="278">
        <f t="shared" si="0"/>
        <v>753.28691126731519</v>
      </c>
      <c r="AC13" s="278">
        <f t="shared" si="1"/>
        <v>1846.3320236858763</v>
      </c>
      <c r="AD13" s="278">
        <f t="shared" si="2"/>
        <v>2318.1874134241316</v>
      </c>
    </row>
    <row r="14" spans="1:30" ht="11.1" customHeight="1">
      <c r="A14" s="276"/>
      <c r="B14" s="216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66"/>
      <c r="O14" s="277">
        <f>'7.4'!B14</f>
        <v>0.66666666666666696</v>
      </c>
      <c r="P14" s="278">
        <f>'7.4'!C14</f>
        <v>2625.5884999999998</v>
      </c>
      <c r="Q14" s="278">
        <f>'7.4'!D14</f>
        <v>2037.7489989709816</v>
      </c>
      <c r="R14" s="278">
        <f>'7.4'!E14</f>
        <v>2008.242631041024</v>
      </c>
      <c r="S14" s="278">
        <f>'7.4'!F14</f>
        <v>1847.7050204326845</v>
      </c>
      <c r="T14" s="278">
        <f>'7.4'!G14</f>
        <v>2107.6250119980396</v>
      </c>
      <c r="U14" s="278">
        <f>'7.4'!H14</f>
        <v>2283.8203164624219</v>
      </c>
      <c r="V14" s="278">
        <f>'7.4'!I14</f>
        <v>2360.7003018396072</v>
      </c>
      <c r="W14" s="278">
        <f>'7.4'!J14</f>
        <v>2215.6543006680931</v>
      </c>
      <c r="X14" s="278">
        <f>'7.4'!K14</f>
        <v>1864.6110236858763</v>
      </c>
      <c r="Y14" s="278">
        <f>'7.4'!L14</f>
        <v>2327.0314134241316</v>
      </c>
      <c r="Z14" s="277">
        <v>0.66666666666666696</v>
      </c>
      <c r="AA14" s="278">
        <f t="shared" si="3"/>
        <v>1847.7050204326845</v>
      </c>
      <c r="AB14" s="278">
        <f t="shared" si="0"/>
        <v>777.88347956731536</v>
      </c>
      <c r="AC14" s="278">
        <f t="shared" si="1"/>
        <v>1864.6110236858763</v>
      </c>
      <c r="AD14" s="278">
        <f t="shared" si="2"/>
        <v>2327.0314134241316</v>
      </c>
    </row>
    <row r="15" spans="1:30" ht="11.1" customHeight="1">
      <c r="A15" s="276"/>
      <c r="B15" s="216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6"/>
      <c r="O15" s="277">
        <f>'7.4'!B15</f>
        <v>0.70833333333333304</v>
      </c>
      <c r="P15" s="278">
        <f>'7.4'!C15</f>
        <v>2681.8884999999991</v>
      </c>
      <c r="Q15" s="278">
        <f>'7.4'!D15</f>
        <v>2086.748998970982</v>
      </c>
      <c r="R15" s="278">
        <f>'7.4'!E15</f>
        <v>2023.6326310410241</v>
      </c>
      <c r="S15" s="278">
        <f>'7.4'!F15</f>
        <v>1909.0109820326841</v>
      </c>
      <c r="T15" s="278">
        <f>'7.4'!G15</f>
        <v>2152.2500119980396</v>
      </c>
      <c r="U15" s="278">
        <f>'7.4'!H15</f>
        <v>2353.6263164624215</v>
      </c>
      <c r="V15" s="278">
        <f>'7.4'!I15</f>
        <v>2427.5773018396076</v>
      </c>
      <c r="W15" s="278">
        <f>'7.4'!J15</f>
        <v>2244.9323006680929</v>
      </c>
      <c r="X15" s="278">
        <f>'7.4'!K15</f>
        <v>1920.5780236858766</v>
      </c>
      <c r="Y15" s="278">
        <f>'7.4'!L15</f>
        <v>2358.6744134241321</v>
      </c>
      <c r="Z15" s="277">
        <v>0.70833333333333304</v>
      </c>
      <c r="AA15" s="278">
        <f t="shared" si="3"/>
        <v>1909.0109820326841</v>
      </c>
      <c r="AB15" s="278">
        <f t="shared" si="0"/>
        <v>772.87751796731504</v>
      </c>
      <c r="AC15" s="278">
        <f t="shared" si="1"/>
        <v>1920.5780236858766</v>
      </c>
      <c r="AD15" s="278">
        <f t="shared" si="2"/>
        <v>2358.6744134241321</v>
      </c>
    </row>
    <row r="16" spans="1:30" ht="11.1" customHeight="1">
      <c r="A16" s="276"/>
      <c r="B16" s="21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66"/>
      <c r="O16" s="277">
        <f>'7.4'!B16</f>
        <v>0.75</v>
      </c>
      <c r="P16" s="278">
        <f>'7.4'!C16</f>
        <v>2742.9884999999995</v>
      </c>
      <c r="Q16" s="278">
        <f>'7.4'!D16</f>
        <v>2115.6489989709821</v>
      </c>
      <c r="R16" s="278">
        <f>'7.4'!E16</f>
        <v>2017.0806310410239</v>
      </c>
      <c r="S16" s="278">
        <f>'7.4'!F16</f>
        <v>1974.8062833326842</v>
      </c>
      <c r="T16" s="278">
        <f>'7.4'!G16</f>
        <v>2187.2840119980392</v>
      </c>
      <c r="U16" s="278">
        <f>'7.4'!H16</f>
        <v>2422.0823164624221</v>
      </c>
      <c r="V16" s="278">
        <f>'7.4'!I16</f>
        <v>2417.7273018396072</v>
      </c>
      <c r="W16" s="278">
        <f>'7.4'!J16</f>
        <v>2265.2783006680925</v>
      </c>
      <c r="X16" s="278">
        <f>'7.4'!K16</f>
        <v>1954.9770236858765</v>
      </c>
      <c r="Y16" s="278">
        <f>'7.4'!L16</f>
        <v>2399.9404134241322</v>
      </c>
      <c r="Z16" s="277">
        <v>0.75</v>
      </c>
      <c r="AA16" s="278">
        <f t="shared" si="3"/>
        <v>1974.8062833326842</v>
      </c>
      <c r="AB16" s="278">
        <f t="shared" si="0"/>
        <v>768.18221666731529</v>
      </c>
      <c r="AC16" s="278">
        <f t="shared" si="1"/>
        <v>1954.9770236858765</v>
      </c>
      <c r="AD16" s="278">
        <f t="shared" si="2"/>
        <v>2399.9404134241322</v>
      </c>
    </row>
    <row r="17" spans="1:30" ht="11.1" customHeight="1">
      <c r="A17" s="276"/>
      <c r="B17" s="216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66"/>
      <c r="O17" s="277">
        <f>'7.4'!B17</f>
        <v>0.79166666666666696</v>
      </c>
      <c r="P17" s="278">
        <f>'7.4'!C17</f>
        <v>2748.2885000000001</v>
      </c>
      <c r="Q17" s="278">
        <f>'7.4'!D17</f>
        <v>2119.3489989709819</v>
      </c>
      <c r="R17" s="278">
        <f>'7.4'!E17</f>
        <v>2008.374631041024</v>
      </c>
      <c r="S17" s="278">
        <f>'7.4'!F17</f>
        <v>1989.9747410326843</v>
      </c>
      <c r="T17" s="278">
        <f>'7.4'!G17</f>
        <v>2200.0360119980396</v>
      </c>
      <c r="U17" s="278">
        <f>'7.4'!H17</f>
        <v>2428.184316462422</v>
      </c>
      <c r="V17" s="278">
        <f>'7.4'!I17</f>
        <v>2505.7143018396073</v>
      </c>
      <c r="W17" s="278">
        <f>'7.4'!J17</f>
        <v>2257.1453006680931</v>
      </c>
      <c r="X17" s="278">
        <f>'7.4'!K17</f>
        <v>1960.5930236858765</v>
      </c>
      <c r="Y17" s="278">
        <f>'7.4'!L17</f>
        <v>2405.497413424132</v>
      </c>
      <c r="Z17" s="277">
        <v>0.79166666666666696</v>
      </c>
      <c r="AA17" s="278">
        <f t="shared" si="3"/>
        <v>1989.9747410326843</v>
      </c>
      <c r="AB17" s="278">
        <f t="shared" si="0"/>
        <v>758.31375896731583</v>
      </c>
      <c r="AC17" s="278">
        <f t="shared" si="1"/>
        <v>1960.5930236858765</v>
      </c>
      <c r="AD17" s="278">
        <f t="shared" si="2"/>
        <v>2405.497413424132</v>
      </c>
    </row>
    <row r="18" spans="1:30" ht="11.1" customHeight="1">
      <c r="A18" s="276"/>
      <c r="B18" s="216"/>
      <c r="C18" s="25"/>
      <c r="D18" s="25"/>
      <c r="E18" s="25"/>
      <c r="F18" s="25"/>
      <c r="G18" s="25"/>
      <c r="H18" s="25"/>
      <c r="I18" s="691"/>
      <c r="J18" s="691"/>
      <c r="K18" s="691"/>
      <c r="L18" s="691"/>
      <c r="M18" s="691"/>
      <c r="N18" s="668"/>
      <c r="O18" s="277">
        <f>'7.4'!B18</f>
        <v>0.83333333333333304</v>
      </c>
      <c r="P18" s="278">
        <f>'7.4'!C18</f>
        <v>2692.3884999999991</v>
      </c>
      <c r="Q18" s="278">
        <f>'7.4'!D18</f>
        <v>2101.0489989709822</v>
      </c>
      <c r="R18" s="278">
        <f>'7.4'!E18</f>
        <v>1983.4026310410241</v>
      </c>
      <c r="S18" s="278">
        <f>'7.4'!F18</f>
        <v>1990.5735591326841</v>
      </c>
      <c r="T18" s="278">
        <f>'7.4'!G18</f>
        <v>2210.9910119980395</v>
      </c>
      <c r="U18" s="278">
        <f>'7.4'!H18</f>
        <v>2437.1683164624214</v>
      </c>
      <c r="V18" s="278">
        <f>'7.4'!I18</f>
        <v>2491.3843018396069</v>
      </c>
      <c r="W18" s="278">
        <f>'7.4'!J18</f>
        <v>2248.4173006680926</v>
      </c>
      <c r="X18" s="278">
        <f>'7.4'!K18</f>
        <v>1954.5760236858764</v>
      </c>
      <c r="Y18" s="278">
        <f>'7.4'!L18</f>
        <v>2405.2694134241324</v>
      </c>
      <c r="Z18" s="277">
        <v>0.83333333333333304</v>
      </c>
      <c r="AA18" s="278">
        <f t="shared" si="3"/>
        <v>1983.4026310410241</v>
      </c>
      <c r="AB18" s="278">
        <f t="shared" si="0"/>
        <v>708.98586895897506</v>
      </c>
      <c r="AC18" s="278">
        <f t="shared" si="1"/>
        <v>1954.5760236858764</v>
      </c>
      <c r="AD18" s="278">
        <f t="shared" si="2"/>
        <v>2405.2694134241324</v>
      </c>
    </row>
    <row r="19" spans="1:30" ht="15" customHeight="1">
      <c r="A19" s="655" t="s">
        <v>516</v>
      </c>
      <c r="B19" s="655"/>
      <c r="C19" s="655"/>
      <c r="D19" s="655"/>
      <c r="E19" s="655"/>
      <c r="F19" s="655"/>
      <c r="G19" s="655"/>
      <c r="H19" s="655"/>
      <c r="I19" s="707"/>
      <c r="J19" s="707"/>
      <c r="K19" s="707"/>
      <c r="L19" s="707"/>
      <c r="M19" s="708"/>
      <c r="N19" s="668"/>
      <c r="O19" s="277">
        <f>'7.4'!B19</f>
        <v>0.875</v>
      </c>
      <c r="P19" s="278">
        <f>'7.4'!C19</f>
        <v>2562.1884999999993</v>
      </c>
      <c r="Q19" s="278">
        <f>'7.4'!D19</f>
        <v>2066.4489989709818</v>
      </c>
      <c r="R19" s="278">
        <f>'7.4'!E19</f>
        <v>1911.1726310410238</v>
      </c>
      <c r="S19" s="278">
        <f>'7.4'!F19</f>
        <v>1861.1223130326841</v>
      </c>
      <c r="T19" s="278">
        <f>'7.4'!G19</f>
        <v>2181.6590119980392</v>
      </c>
      <c r="U19" s="278">
        <f>'7.4'!H19</f>
        <v>2420.5483164624216</v>
      </c>
      <c r="V19" s="278">
        <f>'7.4'!I19</f>
        <v>2368.6753018396071</v>
      </c>
      <c r="W19" s="278">
        <f>'7.4'!J19</f>
        <v>2212.6813006680923</v>
      </c>
      <c r="X19" s="278">
        <f>'7.4'!K19</f>
        <v>1919.8670236858763</v>
      </c>
      <c r="Y19" s="278">
        <f>'7.4'!L19</f>
        <v>2382.5424134241316</v>
      </c>
      <c r="Z19" s="277">
        <v>0.875</v>
      </c>
      <c r="AA19" s="278">
        <f t="shared" si="3"/>
        <v>1861.1223130326841</v>
      </c>
      <c r="AB19" s="278">
        <f t="shared" si="0"/>
        <v>701.06618696731516</v>
      </c>
      <c r="AC19" s="278">
        <f t="shared" si="1"/>
        <v>1919.8670236858763</v>
      </c>
      <c r="AD19" s="278">
        <f t="shared" si="2"/>
        <v>2382.5424134241316</v>
      </c>
    </row>
    <row r="20" spans="1:30" ht="12.75" customHeight="1">
      <c r="N20" s="266"/>
      <c r="O20" s="277">
        <f>'7.4'!B20</f>
        <v>0.91666666666666696</v>
      </c>
      <c r="P20" s="278">
        <f>'7.4'!C20</f>
        <v>2368.8884999999996</v>
      </c>
      <c r="Q20" s="278">
        <f>'7.4'!D20</f>
        <v>1980.7489989709818</v>
      </c>
      <c r="R20" s="278">
        <f>'7.4'!E20</f>
        <v>1796.7866310410238</v>
      </c>
      <c r="S20" s="278">
        <f>'7.4'!F20</f>
        <v>1725.0926551326843</v>
      </c>
      <c r="T20" s="278">
        <f>'7.4'!G20</f>
        <v>2085.1040119980398</v>
      </c>
      <c r="U20" s="278">
        <f>'7.4'!H20</f>
        <v>2329.7683164624218</v>
      </c>
      <c r="V20" s="278">
        <f>'7.4'!I20</f>
        <v>2285.6313018396072</v>
      </c>
      <c r="W20" s="278">
        <f>'7.4'!J20</f>
        <v>2087.2173006680928</v>
      </c>
      <c r="X20" s="278">
        <f>'7.4'!K20</f>
        <v>1813.7950236858765</v>
      </c>
      <c r="Y20" s="278">
        <f>'7.4'!L20</f>
        <v>2290.2484134241317</v>
      </c>
      <c r="Z20" s="277">
        <v>0.91666666666666696</v>
      </c>
      <c r="AA20" s="278">
        <f t="shared" si="3"/>
        <v>1725.0926551326843</v>
      </c>
      <c r="AB20" s="278">
        <f t="shared" si="0"/>
        <v>643.79584486731528</v>
      </c>
      <c r="AC20" s="278">
        <f t="shared" si="1"/>
        <v>1813.7950236858765</v>
      </c>
      <c r="AD20" s="278">
        <f t="shared" si="2"/>
        <v>2290.2484134241317</v>
      </c>
    </row>
    <row r="21" spans="1:30" ht="11.1" customHeight="1">
      <c r="A21" s="276"/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66"/>
      <c r="O21" s="277">
        <f>'7.4'!B21</f>
        <v>0.95833333333333304</v>
      </c>
      <c r="P21" s="278">
        <f>'7.4'!C21</f>
        <v>2155.4884999999995</v>
      </c>
      <c r="Q21" s="278">
        <f>'7.4'!D21</f>
        <v>1802.6489989709819</v>
      </c>
      <c r="R21" s="278">
        <f>'7.4'!E21</f>
        <v>1641.8436310410239</v>
      </c>
      <c r="S21" s="278">
        <f>'7.4'!F21</f>
        <v>1553.1324124326839</v>
      </c>
      <c r="T21" s="278">
        <f>'7.4'!G21</f>
        <v>1915.8120119980395</v>
      </c>
      <c r="U21" s="278">
        <f>'7.4'!H21</f>
        <v>2138.4973164624221</v>
      </c>
      <c r="V21" s="278">
        <f>'7.4'!I21</f>
        <v>2112.6863018396079</v>
      </c>
      <c r="W21" s="278">
        <f>'7.4'!J21</f>
        <v>1880.4143006680929</v>
      </c>
      <c r="X21" s="278">
        <f>'7.4'!K21</f>
        <v>1666.4400236858764</v>
      </c>
      <c r="Y21" s="278">
        <f>'7.4'!L21</f>
        <v>2109.3494134241319</v>
      </c>
      <c r="Z21" s="277">
        <v>0.95833333333333304</v>
      </c>
      <c r="AA21" s="278">
        <f t="shared" si="3"/>
        <v>1553.1324124326839</v>
      </c>
      <c r="AB21" s="278">
        <f t="shared" si="0"/>
        <v>602.35608756731563</v>
      </c>
      <c r="AC21" s="278">
        <f t="shared" si="1"/>
        <v>1666.4400236858764</v>
      </c>
      <c r="AD21" s="278">
        <f t="shared" si="2"/>
        <v>2109.3494134241319</v>
      </c>
    </row>
    <row r="22" spans="1:30" ht="11.1" customHeight="1">
      <c r="A22" s="276"/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66"/>
      <c r="O22" s="277">
        <f>'7.4'!B22</f>
        <v>1</v>
      </c>
      <c r="P22" s="278">
        <f>'7.4'!C22</f>
        <v>2137.9884999999995</v>
      </c>
      <c r="Q22" s="278">
        <f>'7.4'!D22</f>
        <v>1651.248998970982</v>
      </c>
      <c r="R22" s="278">
        <f>'7.4'!E22</f>
        <v>1480.1316310410236</v>
      </c>
      <c r="S22" s="278">
        <f>'7.4'!F22</f>
        <v>1401.1587703326841</v>
      </c>
      <c r="T22" s="278">
        <f>'7.4'!G22</f>
        <v>1781.6290119980392</v>
      </c>
      <c r="U22" s="278">
        <f>'7.4'!H22</f>
        <v>1995.1463164624222</v>
      </c>
      <c r="V22" s="278">
        <f>'7.4'!I22</f>
        <v>1929.6453018396076</v>
      </c>
      <c r="W22" s="278">
        <f>'7.4'!J22</f>
        <v>1733.1783006680926</v>
      </c>
      <c r="X22" s="278">
        <f>'7.4'!K22</f>
        <v>1508.2010236858764</v>
      </c>
      <c r="Y22" s="278">
        <f>'7.4'!L22</f>
        <v>1964.4714134241322</v>
      </c>
      <c r="Z22" s="277">
        <v>1</v>
      </c>
      <c r="AA22" s="278">
        <f t="shared" si="3"/>
        <v>1401.1587703326841</v>
      </c>
      <c r="AB22" s="278">
        <f t="shared" si="0"/>
        <v>736.82972966731541</v>
      </c>
      <c r="AC22" s="278">
        <f t="shared" si="1"/>
        <v>1508.2010236858764</v>
      </c>
      <c r="AD22" s="278">
        <f t="shared" si="2"/>
        <v>1964.4714134241322</v>
      </c>
    </row>
    <row r="23" spans="1:30" ht="11.1" customHeight="1">
      <c r="A23" s="276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66"/>
      <c r="O23" s="277">
        <f>'7.4'!B23</f>
        <v>1.0416666666666701</v>
      </c>
      <c r="P23" s="278">
        <f>'7.4'!C23</f>
        <v>2144.3884999999996</v>
      </c>
      <c r="Q23" s="278">
        <f>'7.4'!D23</f>
        <v>1576.9489989709818</v>
      </c>
      <c r="R23" s="278">
        <f>'7.4'!E23</f>
        <v>1399.3916310410239</v>
      </c>
      <c r="S23" s="278">
        <f>'7.4'!F23</f>
        <v>1334.7265074326838</v>
      </c>
      <c r="T23" s="278">
        <f>'7.4'!G23</f>
        <v>1665.4260119980393</v>
      </c>
      <c r="U23" s="278">
        <f>'7.4'!H23</f>
        <v>1895.9083164624219</v>
      </c>
      <c r="V23" s="278">
        <f>'7.4'!I23</f>
        <v>1884.2693018396076</v>
      </c>
      <c r="W23" s="278">
        <f>'7.4'!J23</f>
        <v>1640.9033006680925</v>
      </c>
      <c r="X23" s="278">
        <f>'7.4'!K23</f>
        <v>1443.7620236858763</v>
      </c>
      <c r="Y23" s="278">
        <f>'7.4'!L23</f>
        <v>1907.1094134241318</v>
      </c>
      <c r="Z23" s="277">
        <v>1.0416666666666701</v>
      </c>
      <c r="AA23" s="278">
        <f t="shared" si="3"/>
        <v>1334.7265074326838</v>
      </c>
      <c r="AB23" s="278">
        <f t="shared" si="0"/>
        <v>809.66199256731579</v>
      </c>
      <c r="AC23" s="278">
        <f t="shared" si="1"/>
        <v>1443.7620236858763</v>
      </c>
      <c r="AD23" s="278">
        <f t="shared" si="2"/>
        <v>1907.1094134241318</v>
      </c>
    </row>
    <row r="24" spans="1:30" ht="11.1" customHeight="1">
      <c r="A24" s="276"/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66"/>
      <c r="O24" s="277">
        <f>'7.4'!B24</f>
        <v>1.0833333333333299</v>
      </c>
      <c r="P24" s="278">
        <f>'7.4'!C24</f>
        <v>2166.5884999999994</v>
      </c>
      <c r="Q24" s="278">
        <f>'7.4'!D24</f>
        <v>1576.748998970982</v>
      </c>
      <c r="R24" s="278">
        <f>'7.4'!E24</f>
        <v>1383.0646310410239</v>
      </c>
      <c r="S24" s="278">
        <f>'7.4'!F24</f>
        <v>1325.833667132684</v>
      </c>
      <c r="T24" s="278">
        <f>'7.4'!G24</f>
        <v>1652.9030119980393</v>
      </c>
      <c r="U24" s="278">
        <f>'7.4'!H24</f>
        <v>1886.3903164624217</v>
      </c>
      <c r="V24" s="278">
        <f>'7.4'!I24</f>
        <v>1890.7623018396071</v>
      </c>
      <c r="W24" s="278">
        <f>'7.4'!J24</f>
        <v>1650.7973006680925</v>
      </c>
      <c r="X24" s="278">
        <f>'7.4'!K24</f>
        <v>1436.1510236858765</v>
      </c>
      <c r="Y24" s="278">
        <f>'7.4'!L24</f>
        <v>1912.5774134241315</v>
      </c>
      <c r="Z24" s="277">
        <v>1.0833333333333299</v>
      </c>
      <c r="AA24" s="278">
        <f t="shared" si="3"/>
        <v>1325.833667132684</v>
      </c>
      <c r="AB24" s="278">
        <f t="shared" si="0"/>
        <v>840.75483286731537</v>
      </c>
      <c r="AC24" s="278">
        <f t="shared" si="1"/>
        <v>1436.1510236858765</v>
      </c>
      <c r="AD24" s="278">
        <f t="shared" si="2"/>
        <v>1912.5774134241315</v>
      </c>
    </row>
    <row r="25" spans="1:30" ht="11.1" customHeight="1">
      <c r="A25" s="276"/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66"/>
      <c r="O25" s="277">
        <f>'7.4'!B25</f>
        <v>1.125</v>
      </c>
      <c r="P25" s="278">
        <f>'7.4'!C25</f>
        <v>2234.1884999999997</v>
      </c>
      <c r="Q25" s="278">
        <f>'7.4'!D25</f>
        <v>1600.1489989709823</v>
      </c>
      <c r="R25" s="278">
        <f>'7.4'!E25</f>
        <v>1393.750631041024</v>
      </c>
      <c r="S25" s="278">
        <f>'7.4'!F25</f>
        <v>1342.3667297326845</v>
      </c>
      <c r="T25" s="278">
        <f>'7.4'!G25</f>
        <v>1660.9950119980394</v>
      </c>
      <c r="U25" s="278">
        <f>'7.4'!H25</f>
        <v>1901.8053164624221</v>
      </c>
      <c r="V25" s="278">
        <f>'7.4'!I25</f>
        <v>1923.1903018396076</v>
      </c>
      <c r="W25" s="278">
        <f>'7.4'!J25</f>
        <v>1686.8763006680929</v>
      </c>
      <c r="X25" s="278">
        <f>'7.4'!K25</f>
        <v>1452.7270236858762</v>
      </c>
      <c r="Y25" s="278">
        <f>'7.4'!L25</f>
        <v>1947.5604134241316</v>
      </c>
      <c r="Z25" s="277">
        <v>1.125</v>
      </c>
      <c r="AA25" s="278">
        <f t="shared" si="3"/>
        <v>1342.3667297326845</v>
      </c>
      <c r="AB25" s="278">
        <f t="shared" si="0"/>
        <v>891.82177026731529</v>
      </c>
      <c r="AC25" s="278">
        <f t="shared" si="1"/>
        <v>1452.7270236858762</v>
      </c>
      <c r="AD25" s="278">
        <f t="shared" si="2"/>
        <v>1947.5604134241316</v>
      </c>
    </row>
    <row r="26" spans="1:30" ht="11.1" customHeight="1">
      <c r="A26" s="276"/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66"/>
      <c r="O26" s="277">
        <f>'7.4'!B26</f>
        <v>1.1666666666666701</v>
      </c>
      <c r="P26" s="278">
        <f>'7.4'!C26</f>
        <v>2367.7884999999997</v>
      </c>
      <c r="Q26" s="278">
        <f>'7.4'!D26</f>
        <v>1621.9489989709818</v>
      </c>
      <c r="R26" s="278">
        <f>'7.4'!E26</f>
        <v>1432.1426310410238</v>
      </c>
      <c r="S26" s="278">
        <f>'7.4'!F26</f>
        <v>1366.4663079326842</v>
      </c>
      <c r="T26" s="278">
        <f>'7.4'!G26</f>
        <v>1684.3140119980392</v>
      </c>
      <c r="U26" s="278">
        <f>'7.4'!H26</f>
        <v>1955.702316462422</v>
      </c>
      <c r="V26" s="278">
        <f>'7.4'!I26</f>
        <v>1976.4903018396071</v>
      </c>
      <c r="W26" s="278">
        <f>'7.4'!J26</f>
        <v>1755.2353006680926</v>
      </c>
      <c r="X26" s="278">
        <f>'7.4'!K26</f>
        <v>1498.5350236858762</v>
      </c>
      <c r="Y26" s="278">
        <f>'7.4'!L26</f>
        <v>2014.181413424132</v>
      </c>
      <c r="Z26" s="277">
        <v>1.1666666666666701</v>
      </c>
      <c r="AA26" s="278">
        <f t="shared" si="3"/>
        <v>1366.4663079326842</v>
      </c>
      <c r="AB26" s="278">
        <f t="shared" si="0"/>
        <v>1001.3221920673154</v>
      </c>
      <c r="AC26" s="278">
        <f t="shared" si="1"/>
        <v>1498.5350236858762</v>
      </c>
      <c r="AD26" s="278">
        <f t="shared" si="2"/>
        <v>2014.181413424132</v>
      </c>
    </row>
    <row r="27" spans="1:30" ht="11.1" customHeight="1">
      <c r="A27" s="276"/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66"/>
      <c r="O27" s="277">
        <f>'7.4'!B27</f>
        <v>1.2083333333333299</v>
      </c>
      <c r="P27" s="278">
        <f>'7.4'!C27</f>
        <v>2571.7884999999997</v>
      </c>
      <c r="Q27" s="278">
        <f>'7.4'!D27</f>
        <v>1684.248998970982</v>
      </c>
      <c r="R27" s="278">
        <f>'7.4'!E27</f>
        <v>1527.8766310410235</v>
      </c>
      <c r="S27" s="278">
        <f>'7.4'!F27</f>
        <v>1467.8294474326844</v>
      </c>
      <c r="T27" s="278">
        <f>'7.4'!G27</f>
        <v>1773.4780119980392</v>
      </c>
      <c r="U27" s="278">
        <f>'7.4'!H27</f>
        <v>2078.240316462422</v>
      </c>
      <c r="V27" s="278">
        <f>'7.4'!I27</f>
        <v>2084.5113018396073</v>
      </c>
      <c r="W27" s="278">
        <f>'7.4'!J27</f>
        <v>1872.4783006680927</v>
      </c>
      <c r="X27" s="278">
        <f>'7.4'!K27</f>
        <v>1615.4220236858764</v>
      </c>
      <c r="Y27" s="278">
        <f>'7.4'!L27</f>
        <v>2137.8074134241319</v>
      </c>
      <c r="Z27" s="277">
        <v>1.2083333333333299</v>
      </c>
      <c r="AA27" s="278">
        <f t="shared" si="3"/>
        <v>1467.8294474326844</v>
      </c>
      <c r="AB27" s="278">
        <f t="shared" si="0"/>
        <v>1103.9590525673152</v>
      </c>
      <c r="AC27" s="278">
        <f t="shared" si="1"/>
        <v>1615.4220236858764</v>
      </c>
      <c r="AD27" s="278">
        <f t="shared" si="2"/>
        <v>2137.8074134241319</v>
      </c>
    </row>
    <row r="28" spans="1:30" ht="11.1" customHeight="1">
      <c r="A28" s="276"/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66"/>
      <c r="O28" s="277">
        <f>'7.4'!B28</f>
        <v>1.25</v>
      </c>
      <c r="P28" s="278">
        <f>'7.4'!C28</f>
        <v>2777.2884999999997</v>
      </c>
      <c r="Q28" s="278">
        <f>'7.4'!D28</f>
        <v>1842.6489989709821</v>
      </c>
      <c r="R28" s="278">
        <f>'7.4'!E28</f>
        <v>1777.5406310410201</v>
      </c>
      <c r="S28" s="278">
        <f>'7.4'!F28</f>
        <v>1659.7278114326841</v>
      </c>
      <c r="T28" s="278">
        <f>'7.4'!G28</f>
        <v>1977.3327462969796</v>
      </c>
      <c r="U28" s="278">
        <f>'7.4'!H28</f>
        <v>2311.6453164624218</v>
      </c>
      <c r="V28" s="278">
        <f>'7.4'!I28</f>
        <v>2313.5433018396079</v>
      </c>
      <c r="W28" s="278">
        <f>'7.4'!J28</f>
        <v>2115.2913006680928</v>
      </c>
      <c r="X28" s="278">
        <f>'7.4'!K28</f>
        <v>1850.8520236858765</v>
      </c>
      <c r="Y28" s="278">
        <f>'7.4'!L28</f>
        <v>2336.776413424132</v>
      </c>
      <c r="Z28" s="277">
        <v>1.25</v>
      </c>
      <c r="AA28" s="278">
        <f t="shared" si="3"/>
        <v>1659.7278114326841</v>
      </c>
      <c r="AB28" s="278">
        <f t="shared" si="0"/>
        <v>1117.5606885673155</v>
      </c>
      <c r="AC28" s="278">
        <f t="shared" si="1"/>
        <v>1850.8520236858765</v>
      </c>
      <c r="AD28" s="278">
        <f t="shared" si="2"/>
        <v>2336.776413424132</v>
      </c>
    </row>
    <row r="29" spans="1:30" ht="12.95" customHeight="1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66"/>
      <c r="O29" s="278"/>
      <c r="P29" s="279"/>
      <c r="Q29" s="279"/>
      <c r="R29" s="278"/>
      <c r="S29" s="278"/>
      <c r="T29" s="278"/>
    </row>
    <row r="30" spans="1:30" ht="12.95" customHeight="1">
      <c r="A30" s="276"/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P30" s="279"/>
      <c r="Q30" s="280" t="str">
        <f>'7.4'!A30</f>
        <v>Maximum</v>
      </c>
      <c r="S30" s="278"/>
    </row>
    <row r="31" spans="1:30" ht="12.95" customHeight="1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P31" s="275">
        <f>P4</f>
        <v>40945</v>
      </c>
      <c r="Q31" s="278">
        <f>'7.4'!C30</f>
        <v>2954.2884999999987</v>
      </c>
    </row>
    <row r="32" spans="1:30" ht="11.1" customHeight="1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P32" s="275">
        <f>Q4</f>
        <v>41299</v>
      </c>
      <c r="Q32" s="278">
        <f>'7.4'!D30</f>
        <v>2232.7489989709816</v>
      </c>
    </row>
    <row r="33" spans="1:25" ht="11.1" customHeight="1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81"/>
      <c r="O33" s="440"/>
      <c r="P33" s="275">
        <f>R4</f>
        <v>41666</v>
      </c>
      <c r="Q33" s="278">
        <f>'7.4'!E30</f>
        <v>2200.4136310410245</v>
      </c>
      <c r="R33" s="440"/>
      <c r="S33" s="440"/>
      <c r="T33" s="440"/>
      <c r="U33" s="440"/>
      <c r="V33" s="440"/>
      <c r="W33" s="440"/>
      <c r="X33" s="440"/>
    </row>
    <row r="34" spans="1:25" ht="11.1" customHeight="1">
      <c r="A34" s="276"/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P34" s="275">
        <f>S4</f>
        <v>42040</v>
      </c>
      <c r="Q34" s="278">
        <f>'7.4'!F30</f>
        <v>2147.9999567326845</v>
      </c>
    </row>
    <row r="35" spans="1:25" ht="11.1" customHeight="1">
      <c r="A35" s="276"/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P35" s="275">
        <f>T4</f>
        <v>42388</v>
      </c>
      <c r="Q35" s="278">
        <f>'7.4'!G30</f>
        <v>2349.5470119980396</v>
      </c>
    </row>
    <row r="36" spans="1:25" ht="11.1" customHeight="1">
      <c r="A36" s="276"/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P36" s="275">
        <f>U4</f>
        <v>42754</v>
      </c>
      <c r="Q36" s="278">
        <f>'7.4'!H30</f>
        <v>2638.7143164624217</v>
      </c>
      <c r="R36" s="441"/>
    </row>
    <row r="37" spans="1:25" ht="11.1" customHeight="1">
      <c r="A37" s="276"/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P37" s="275">
        <f>V4</f>
        <v>43158</v>
      </c>
      <c r="Q37" s="278">
        <f>'7.4'!I30</f>
        <v>2726.900301839607</v>
      </c>
    </row>
    <row r="38" spans="1:25" ht="11.1" customHeight="1">
      <c r="A38" s="276"/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P38" s="275">
        <f>W4</f>
        <v>43488</v>
      </c>
      <c r="Q38" s="278">
        <f>'7.4'!J30</f>
        <v>2426.2663006680923</v>
      </c>
    </row>
    <row r="39" spans="1:25" ht="15.75" customHeight="1">
      <c r="A39" s="1684" t="s">
        <v>462</v>
      </c>
      <c r="B39" s="1684"/>
      <c r="C39" s="1684"/>
      <c r="D39" s="1684"/>
      <c r="E39" s="1684"/>
      <c r="F39" s="1684"/>
      <c r="G39" s="1684"/>
      <c r="H39" s="1684"/>
      <c r="I39" s="1684"/>
      <c r="J39" s="1684"/>
      <c r="K39" s="1684"/>
      <c r="L39" s="1684"/>
      <c r="M39" s="476"/>
      <c r="P39" s="275">
        <f>X4</f>
        <v>43851</v>
      </c>
      <c r="Q39" s="278">
        <f>'7.4'!K30</f>
        <v>2143.1190236858765</v>
      </c>
    </row>
    <row r="40" spans="1:25" ht="11.1" customHeight="1">
      <c r="A40" s="276"/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P40" s="275">
        <f>Y4</f>
        <v>44238</v>
      </c>
      <c r="Q40" s="278">
        <f>'7.4'!L30</f>
        <v>2582.3774134241321</v>
      </c>
    </row>
    <row r="41" spans="1:25" ht="15.75" customHeight="1">
      <c r="O41" s="453"/>
      <c r="P41" s="453"/>
      <c r="Q41" s="453"/>
      <c r="R41" s="453"/>
      <c r="S41" s="453"/>
      <c r="T41" s="453"/>
      <c r="U41" s="453"/>
      <c r="V41" s="453"/>
      <c r="W41" s="453"/>
      <c r="X41" s="453"/>
      <c r="Y41" s="453"/>
    </row>
    <row r="42" spans="1:25" ht="11.1" customHeight="1">
      <c r="A42" s="276"/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</row>
    <row r="43" spans="1:25" ht="11.1" customHeight="1">
      <c r="A43" s="276"/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P43" s="275">
        <f>P4</f>
        <v>40945</v>
      </c>
      <c r="Q43" s="275">
        <f t="shared" ref="Q43:Y43" si="4">Q4</f>
        <v>41299</v>
      </c>
      <c r="R43" s="275">
        <f t="shared" si="4"/>
        <v>41666</v>
      </c>
      <c r="S43" s="275">
        <f t="shared" si="4"/>
        <v>42040</v>
      </c>
      <c r="T43" s="275">
        <f t="shared" si="4"/>
        <v>42388</v>
      </c>
      <c r="U43" s="275">
        <f t="shared" si="4"/>
        <v>42754</v>
      </c>
      <c r="V43" s="275">
        <f t="shared" si="4"/>
        <v>43158</v>
      </c>
      <c r="W43" s="275">
        <f t="shared" si="4"/>
        <v>43488</v>
      </c>
      <c r="X43" s="275">
        <f t="shared" si="4"/>
        <v>43851</v>
      </c>
      <c r="Y43" s="275">
        <f t="shared" si="4"/>
        <v>44238</v>
      </c>
    </row>
    <row r="44" spans="1:25" ht="11.1" customHeight="1">
      <c r="A44" s="276"/>
      <c r="B44" s="276"/>
      <c r="C44" s="276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O44" s="282" t="s">
        <v>267</v>
      </c>
      <c r="P44" s="278">
        <v>30288</v>
      </c>
      <c r="Q44" s="278">
        <v>21082.6</v>
      </c>
      <c r="R44" s="278">
        <v>22563.7</v>
      </c>
      <c r="S44" s="278">
        <v>10812.8</v>
      </c>
      <c r="T44" s="278">
        <v>13577.9</v>
      </c>
      <c r="U44" s="278">
        <v>16637.900000000001</v>
      </c>
      <c r="V44" s="278">
        <v>14792.9</v>
      </c>
      <c r="W44" s="278">
        <v>22278.399999999998</v>
      </c>
      <c r="X44" s="278">
        <v>14995.699999999999</v>
      </c>
      <c r="Y44" s="278">
        <v>9410.8970059287258</v>
      </c>
    </row>
    <row r="45" spans="1:25" ht="11.1" customHeight="1">
      <c r="A45" s="276"/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O45" s="282" t="s">
        <v>268</v>
      </c>
      <c r="P45" s="278">
        <v>31109</v>
      </c>
      <c r="Q45" s="278">
        <v>24868</v>
      </c>
      <c r="R45" s="278">
        <v>24246</v>
      </c>
      <c r="S45" s="278">
        <v>29497.1</v>
      </c>
      <c r="T45" s="278">
        <v>34544.800000000003</v>
      </c>
      <c r="U45" s="278">
        <v>34571.4</v>
      </c>
      <c r="V45" s="278">
        <v>42333.3</v>
      </c>
      <c r="W45" s="278">
        <v>28752</v>
      </c>
      <c r="X45" s="278">
        <v>25504.6</v>
      </c>
      <c r="Y45" s="278">
        <v>45448.627</v>
      </c>
    </row>
    <row r="46" spans="1:25" ht="11.1" customHeight="1">
      <c r="A46" s="276"/>
      <c r="B46" s="276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O46" s="282" t="s">
        <v>94</v>
      </c>
      <c r="P46" s="278">
        <v>498</v>
      </c>
      <c r="Q46" s="278">
        <v>445.5</v>
      </c>
      <c r="R46" s="278">
        <v>432.4</v>
      </c>
      <c r="S46" s="278">
        <v>477.7</v>
      </c>
      <c r="T46" s="278">
        <v>396.3</v>
      </c>
      <c r="U46" s="278">
        <v>405.8</v>
      </c>
      <c r="V46" s="278">
        <v>355.8</v>
      </c>
      <c r="W46" s="278">
        <v>376.6</v>
      </c>
      <c r="X46" s="278">
        <v>367.2</v>
      </c>
      <c r="Y46" s="278">
        <v>320.03533757462799</v>
      </c>
    </row>
    <row r="47" spans="1:25" ht="11.1" customHeight="1">
      <c r="A47" s="276"/>
      <c r="B47" s="276"/>
      <c r="C47" s="276"/>
      <c r="D47" s="276"/>
      <c r="E47" s="276"/>
      <c r="F47" s="276"/>
      <c r="G47" s="276"/>
      <c r="H47" s="276"/>
      <c r="I47" s="276"/>
      <c r="J47" s="276"/>
      <c r="K47" s="276"/>
      <c r="L47" s="276"/>
      <c r="M47" s="276"/>
      <c r="P47" s="278">
        <f t="shared" ref="P47:X47" si="5">SUM(P44:P46)</f>
        <v>61895</v>
      </c>
      <c r="Q47" s="278">
        <f t="shared" si="5"/>
        <v>46396.1</v>
      </c>
      <c r="R47" s="278">
        <f t="shared" si="5"/>
        <v>47242.1</v>
      </c>
      <c r="S47" s="278">
        <f t="shared" si="5"/>
        <v>40787.599999999991</v>
      </c>
      <c r="T47" s="278">
        <f t="shared" si="5"/>
        <v>48519.000000000007</v>
      </c>
      <c r="U47" s="278">
        <f t="shared" si="5"/>
        <v>51615.100000000006</v>
      </c>
      <c r="V47" s="278">
        <f t="shared" si="5"/>
        <v>57482.000000000007</v>
      </c>
      <c r="W47" s="278">
        <f t="shared" si="5"/>
        <v>51406.999999999993</v>
      </c>
      <c r="X47" s="278">
        <f t="shared" si="5"/>
        <v>40867.499999999993</v>
      </c>
      <c r="Y47" s="278">
        <f>SUM(Y44:Y46)</f>
        <v>55179.559343503352</v>
      </c>
    </row>
    <row r="48" spans="1:25" ht="11.1" customHeight="1">
      <c r="A48" s="276"/>
      <c r="B48" s="276"/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P48" s="278">
        <f>'7.4'!C29</f>
        <v>61644.824000000001</v>
      </c>
      <c r="Q48" s="278">
        <f>'7.4'!D29</f>
        <v>47333.090031180858</v>
      </c>
      <c r="R48" s="278">
        <f>'7.4'!E29</f>
        <v>44959.095144984552</v>
      </c>
      <c r="S48" s="278">
        <f>'7.4'!F29</f>
        <v>42626.557620384425</v>
      </c>
      <c r="T48" s="278">
        <f>'7.4'!G29</f>
        <v>49288.89302225189</v>
      </c>
      <c r="U48" s="278">
        <f>'7.4'!H29</f>
        <v>54886.108595098136</v>
      </c>
      <c r="V48" s="278">
        <f>'7.4'!I29</f>
        <v>55898.598244150569</v>
      </c>
      <c r="W48" s="278">
        <f>'7.4'!J29</f>
        <v>50803.541216034224</v>
      </c>
      <c r="X48" s="278">
        <f>'7.4'!K29</f>
        <v>43782.719568461034</v>
      </c>
      <c r="Y48" s="278">
        <f>'7.4'!L29</f>
        <v>55065.441922179154</v>
      </c>
    </row>
    <row r="49" spans="1:25" ht="11.1" customHeight="1">
      <c r="A49" s="276"/>
      <c r="B49" s="276"/>
      <c r="C49" s="276"/>
      <c r="D49" s="276"/>
      <c r="E49" s="276"/>
      <c r="F49" s="276"/>
      <c r="G49" s="276"/>
      <c r="H49" s="276"/>
      <c r="I49" s="276"/>
      <c r="J49" s="276"/>
      <c r="K49" s="276"/>
      <c r="L49" s="276"/>
      <c r="M49" s="276"/>
      <c r="P49" s="278">
        <f>P48-P47</f>
        <v>-250.17599999999948</v>
      </c>
      <c r="Q49" s="278">
        <f t="shared" ref="Q49:Y49" si="6">Q48-Q47</f>
        <v>936.99003118085966</v>
      </c>
      <c r="R49" s="278">
        <f t="shared" si="6"/>
        <v>-2283.0048550154461</v>
      </c>
      <c r="S49" s="278">
        <f t="shared" si="6"/>
        <v>1838.9576203844335</v>
      </c>
      <c r="T49" s="278">
        <f t="shared" si="6"/>
        <v>769.89302225188294</v>
      </c>
      <c r="U49" s="278">
        <f t="shared" si="6"/>
        <v>3271.0085950981302</v>
      </c>
      <c r="V49" s="278">
        <f t="shared" si="6"/>
        <v>-1583.4017558494379</v>
      </c>
      <c r="W49" s="278">
        <f t="shared" si="6"/>
        <v>-603.45878396576882</v>
      </c>
      <c r="X49" s="278">
        <f t="shared" si="6"/>
        <v>2915.2195684610415</v>
      </c>
      <c r="Y49" s="278">
        <f t="shared" si="6"/>
        <v>-114.11742132419749</v>
      </c>
    </row>
    <row r="50" spans="1:25" ht="11.1" customHeight="1">
      <c r="A50" s="276"/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6"/>
    </row>
    <row r="51" spans="1:25" ht="11.1" customHeight="1">
      <c r="A51" s="276"/>
      <c r="B51" s="276"/>
      <c r="C51" s="276"/>
      <c r="D51" s="276"/>
      <c r="E51" s="276"/>
      <c r="F51" s="276"/>
      <c r="G51" s="276"/>
      <c r="H51" s="276"/>
      <c r="I51" s="276"/>
      <c r="J51" s="276"/>
      <c r="K51" s="276"/>
      <c r="L51" s="276"/>
      <c r="M51" s="276"/>
      <c r="P51" s="275">
        <f>P43</f>
        <v>40945</v>
      </c>
      <c r="Q51" s="275">
        <f t="shared" ref="Q51:Y51" si="7">Q43</f>
        <v>41299</v>
      </c>
      <c r="R51" s="275">
        <f t="shared" si="7"/>
        <v>41666</v>
      </c>
      <c r="S51" s="275">
        <f t="shared" si="7"/>
        <v>42040</v>
      </c>
      <c r="T51" s="275">
        <f t="shared" si="7"/>
        <v>42388</v>
      </c>
      <c r="U51" s="275">
        <f t="shared" si="7"/>
        <v>42754</v>
      </c>
      <c r="V51" s="275">
        <f t="shared" si="7"/>
        <v>43158</v>
      </c>
      <c r="W51" s="275">
        <f t="shared" si="7"/>
        <v>43488</v>
      </c>
      <c r="X51" s="275">
        <f t="shared" si="7"/>
        <v>43851</v>
      </c>
      <c r="Y51" s="275">
        <f t="shared" si="7"/>
        <v>44238</v>
      </c>
    </row>
    <row r="52" spans="1:25" ht="11.1" customHeight="1">
      <c r="A52" s="276"/>
      <c r="B52" s="276"/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O52" s="273" t="str">
        <f>O44</f>
        <v>Tok plynu ze zahraničí pro ČR</v>
      </c>
      <c r="P52" s="283">
        <f>P44/P$47</f>
        <v>0.48934485822764356</v>
      </c>
      <c r="Q52" s="283">
        <f t="shared" ref="Q52:X52" si="8">Q44/Q$47</f>
        <v>0.45440457279814467</v>
      </c>
      <c r="R52" s="283">
        <f t="shared" si="8"/>
        <v>0.47761848012683605</v>
      </c>
      <c r="S52" s="283">
        <f t="shared" si="8"/>
        <v>0.26510017750492798</v>
      </c>
      <c r="T52" s="283">
        <f t="shared" si="8"/>
        <v>0.27984707021991378</v>
      </c>
      <c r="U52" s="283">
        <f t="shared" si="8"/>
        <v>0.32234559266571217</v>
      </c>
      <c r="V52" s="283">
        <f t="shared" si="8"/>
        <v>0.25734838732124837</v>
      </c>
      <c r="W52" s="283">
        <f t="shared" si="8"/>
        <v>0.43337288696091975</v>
      </c>
      <c r="X52" s="283">
        <f t="shared" si="8"/>
        <v>0.36693460573805597</v>
      </c>
      <c r="Y52" s="283">
        <f>Y44/Y$47</f>
        <v>0.17055041971872384</v>
      </c>
    </row>
    <row r="53" spans="1:25" ht="11.1" customHeight="1">
      <c r="A53" s="276"/>
      <c r="B53" s="276"/>
      <c r="C53" s="276"/>
      <c r="D53" s="276"/>
      <c r="E53" s="276"/>
      <c r="F53" s="276"/>
      <c r="G53" s="276"/>
      <c r="H53" s="276"/>
      <c r="I53" s="276"/>
      <c r="J53" s="276"/>
      <c r="K53" s="276"/>
      <c r="L53" s="276"/>
      <c r="M53" s="276"/>
      <c r="O53" s="273" t="str">
        <f t="shared" ref="O53:O54" si="9">O45</f>
        <v>Tok plynu ze zásobníků plynu pro ČR</v>
      </c>
      <c r="P53" s="283">
        <f>P45/P$47</f>
        <v>0.50260925761370068</v>
      </c>
      <c r="Q53" s="283">
        <f t="shared" ref="Q53:Y53" si="10">Q45/Q$47</f>
        <v>0.53599332702533187</v>
      </c>
      <c r="R53" s="283">
        <f t="shared" si="10"/>
        <v>0.51322866680355028</v>
      </c>
      <c r="S53" s="283">
        <f t="shared" si="10"/>
        <v>0.72318792966489831</v>
      </c>
      <c r="T53" s="283">
        <f t="shared" si="10"/>
        <v>0.71198499556874617</v>
      </c>
      <c r="U53" s="283">
        <f t="shared" si="10"/>
        <v>0.66979236696238109</v>
      </c>
      <c r="V53" s="283">
        <f t="shared" si="10"/>
        <v>0.73646184892662048</v>
      </c>
      <c r="W53" s="283">
        <f t="shared" si="10"/>
        <v>0.55930126247398226</v>
      </c>
      <c r="X53" s="283">
        <f t="shared" si="10"/>
        <v>0.62408025937480893</v>
      </c>
      <c r="Y53" s="283">
        <f t="shared" si="10"/>
        <v>0.82364969094938889</v>
      </c>
    </row>
    <row r="54" spans="1:25" ht="11.1" customHeight="1">
      <c r="A54" s="276"/>
      <c r="B54" s="276"/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O54" s="273" t="str">
        <f t="shared" si="9"/>
        <v>Výroba plynu v ČR</v>
      </c>
      <c r="P54" s="283">
        <f>P46/P$47</f>
        <v>8.0458841586557878E-3</v>
      </c>
      <c r="Q54" s="283">
        <f t="shared" ref="Q54:Y54" si="11">Q46/Q$47</f>
        <v>9.6021001765234579E-3</v>
      </c>
      <c r="R54" s="283">
        <f t="shared" si="11"/>
        <v>9.1528530696137547E-3</v>
      </c>
      <c r="S54" s="283">
        <f t="shared" si="11"/>
        <v>1.1711892830173879E-2</v>
      </c>
      <c r="T54" s="283">
        <f t="shared" si="11"/>
        <v>8.1679342113398865E-3</v>
      </c>
      <c r="U54" s="283">
        <f t="shared" si="11"/>
        <v>7.8620403719066694E-3</v>
      </c>
      <c r="V54" s="283">
        <f t="shared" si="11"/>
        <v>6.1897637521311014E-3</v>
      </c>
      <c r="W54" s="283">
        <f t="shared" si="11"/>
        <v>7.3258505650981402E-3</v>
      </c>
      <c r="X54" s="283">
        <f t="shared" si="11"/>
        <v>8.9851348871352547E-3</v>
      </c>
      <c r="Y54" s="283">
        <f t="shared" si="11"/>
        <v>5.7998893318873127E-3</v>
      </c>
    </row>
    <row r="55" spans="1:25" ht="11.1" customHeight="1">
      <c r="A55" s="276"/>
      <c r="B55" s="276"/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  <c r="P55" s="284">
        <f>SUM(P52:P54)</f>
        <v>1</v>
      </c>
      <c r="Q55" s="284">
        <f t="shared" ref="Q55:Y55" si="12">SUM(Q52:Q54)</f>
        <v>1</v>
      </c>
      <c r="R55" s="284">
        <f t="shared" si="12"/>
        <v>1</v>
      </c>
      <c r="S55" s="284">
        <f t="shared" si="12"/>
        <v>1.0000000000000002</v>
      </c>
      <c r="T55" s="284">
        <f t="shared" si="12"/>
        <v>0.99999999999999978</v>
      </c>
      <c r="U55" s="284">
        <f t="shared" si="12"/>
        <v>0.99999999999999989</v>
      </c>
      <c r="V55" s="284">
        <f t="shared" si="12"/>
        <v>1</v>
      </c>
      <c r="W55" s="284">
        <f t="shared" si="12"/>
        <v>1.0000000000000002</v>
      </c>
      <c r="X55" s="284">
        <f t="shared" si="12"/>
        <v>1.0000000000000002</v>
      </c>
      <c r="Y55" s="284">
        <f t="shared" si="12"/>
        <v>1</v>
      </c>
    </row>
    <row r="56" spans="1:25" ht="11.1" customHeight="1">
      <c r="A56" s="276"/>
      <c r="B56" s="276"/>
      <c r="C56" s="276"/>
      <c r="D56" s="276"/>
      <c r="E56" s="276"/>
      <c r="F56" s="276"/>
      <c r="G56" s="276"/>
      <c r="H56" s="276"/>
      <c r="I56" s="276"/>
      <c r="J56" s="276"/>
      <c r="K56" s="276"/>
      <c r="L56" s="276"/>
      <c r="M56" s="276"/>
      <c r="O56" s="453"/>
      <c r="P56" s="453"/>
      <c r="Q56" s="453"/>
      <c r="R56" s="453"/>
      <c r="S56" s="453"/>
      <c r="T56" s="453"/>
      <c r="U56" s="453"/>
      <c r="V56" s="453"/>
      <c r="W56" s="453"/>
      <c r="X56" s="453"/>
      <c r="Y56" s="453"/>
    </row>
    <row r="57" spans="1:25" ht="11.1" customHeight="1">
      <c r="A57" s="276"/>
      <c r="B57" s="276"/>
      <c r="C57" s="276"/>
      <c r="D57" s="276"/>
      <c r="E57" s="276"/>
      <c r="F57" s="276"/>
      <c r="G57" s="276"/>
      <c r="H57" s="276"/>
      <c r="I57" s="276"/>
      <c r="J57" s="276"/>
      <c r="K57" s="276"/>
      <c r="L57" s="276"/>
      <c r="M57" s="276"/>
      <c r="O57" s="453"/>
      <c r="P57" s="453"/>
      <c r="Q57" s="453"/>
      <c r="R57" s="453"/>
      <c r="S57" s="453"/>
      <c r="T57" s="453"/>
      <c r="U57" s="453"/>
      <c r="V57" s="453"/>
      <c r="W57" s="453"/>
      <c r="X57" s="453"/>
      <c r="Y57" s="453"/>
    </row>
    <row r="58" spans="1:25" ht="11.1" customHeight="1">
      <c r="A58" s="276"/>
      <c r="B58" s="276"/>
      <c r="C58" s="276"/>
      <c r="D58" s="276"/>
      <c r="E58" s="276"/>
      <c r="F58" s="276"/>
      <c r="G58" s="276"/>
      <c r="H58" s="276"/>
      <c r="I58" s="276"/>
      <c r="J58" s="276"/>
      <c r="K58" s="276"/>
      <c r="L58" s="276"/>
      <c r="M58" s="276"/>
    </row>
    <row r="59" spans="1:25" ht="11.1" customHeight="1">
      <c r="A59" s="276"/>
      <c r="B59" s="276"/>
      <c r="C59" s="276"/>
      <c r="D59" s="276"/>
      <c r="E59" s="276"/>
      <c r="F59" s="276"/>
      <c r="G59" s="276"/>
      <c r="H59" s="276"/>
      <c r="I59" s="276"/>
      <c r="J59" s="276"/>
      <c r="K59" s="276"/>
      <c r="L59" s="276"/>
      <c r="M59" s="276"/>
    </row>
    <row r="60" spans="1:25" ht="11.1" customHeight="1">
      <c r="A60" s="276"/>
      <c r="B60" s="276"/>
      <c r="C60" s="276"/>
      <c r="D60" s="276"/>
      <c r="E60" s="276"/>
      <c r="F60" s="276"/>
      <c r="G60" s="276"/>
      <c r="H60" s="276"/>
      <c r="I60" s="276"/>
      <c r="J60" s="276"/>
      <c r="K60" s="276"/>
      <c r="L60" s="276"/>
      <c r="M60" s="276"/>
    </row>
    <row r="61" spans="1:25" ht="11.1" customHeight="1"/>
    <row r="62" spans="1:25">
      <c r="H62" s="265"/>
      <c r="N62" s="266"/>
      <c r="O62" s="278"/>
    </row>
    <row r="63" spans="1:25">
      <c r="H63" s="265"/>
    </row>
  </sheetData>
  <mergeCells count="3">
    <mergeCell ref="A3:L3"/>
    <mergeCell ref="A39:L39"/>
    <mergeCell ref="A4:B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9"/>
  <dimension ref="A1:AB63"/>
  <sheetViews>
    <sheetView showGridLines="0" topLeftCell="A4" zoomScaleNormal="100" zoomScaleSheetLayoutView="100" workbookViewId="0">
      <selection activeCell="D1" sqref="D1"/>
    </sheetView>
  </sheetViews>
  <sheetFormatPr defaultRowHeight="11.25"/>
  <cols>
    <col min="1" max="1" width="7.85546875" style="7" customWidth="1"/>
    <col min="2" max="8" width="9.7109375" style="7" customWidth="1"/>
    <col min="9" max="9" width="1.7109375" style="7" customWidth="1"/>
    <col min="10" max="10" width="8.140625" style="7" customWidth="1"/>
    <col min="11" max="15" width="9.7109375" style="7" customWidth="1"/>
    <col min="16" max="16" width="9.5703125" style="7" customWidth="1"/>
    <col min="17" max="245" width="9.140625" style="7"/>
    <col min="246" max="258" width="10.7109375" style="7" customWidth="1"/>
    <col min="259" max="501" width="9.140625" style="7"/>
    <col min="502" max="514" width="10.7109375" style="7" customWidth="1"/>
    <col min="515" max="757" width="9.140625" style="7"/>
    <col min="758" max="770" width="10.7109375" style="7" customWidth="1"/>
    <col min="771" max="1013" width="9.140625" style="7"/>
    <col min="1014" max="1026" width="10.7109375" style="7" customWidth="1"/>
    <col min="1027" max="1269" width="9.140625" style="7"/>
    <col min="1270" max="1282" width="10.7109375" style="7" customWidth="1"/>
    <col min="1283" max="1525" width="9.140625" style="7"/>
    <col min="1526" max="1538" width="10.7109375" style="7" customWidth="1"/>
    <col min="1539" max="1781" width="9.140625" style="7"/>
    <col min="1782" max="1794" width="10.7109375" style="7" customWidth="1"/>
    <col min="1795" max="2037" width="9.140625" style="7"/>
    <col min="2038" max="2050" width="10.7109375" style="7" customWidth="1"/>
    <col min="2051" max="2293" width="9.140625" style="7"/>
    <col min="2294" max="2306" width="10.7109375" style="7" customWidth="1"/>
    <col min="2307" max="2549" width="9.140625" style="7"/>
    <col min="2550" max="2562" width="10.7109375" style="7" customWidth="1"/>
    <col min="2563" max="2805" width="9.140625" style="7"/>
    <col min="2806" max="2818" width="10.7109375" style="7" customWidth="1"/>
    <col min="2819" max="3061" width="9.140625" style="7"/>
    <col min="3062" max="3074" width="10.7109375" style="7" customWidth="1"/>
    <col min="3075" max="3317" width="9.140625" style="7"/>
    <col min="3318" max="3330" width="10.7109375" style="7" customWidth="1"/>
    <col min="3331" max="3573" width="9.140625" style="7"/>
    <col min="3574" max="3586" width="10.7109375" style="7" customWidth="1"/>
    <col min="3587" max="3829" width="9.140625" style="7"/>
    <col min="3830" max="3842" width="10.7109375" style="7" customWidth="1"/>
    <col min="3843" max="4085" width="9.140625" style="7"/>
    <col min="4086" max="4098" width="10.7109375" style="7" customWidth="1"/>
    <col min="4099" max="4341" width="9.140625" style="7"/>
    <col min="4342" max="4354" width="10.7109375" style="7" customWidth="1"/>
    <col min="4355" max="4597" width="9.140625" style="7"/>
    <col min="4598" max="4610" width="10.7109375" style="7" customWidth="1"/>
    <col min="4611" max="4853" width="9.140625" style="7"/>
    <col min="4854" max="4866" width="10.7109375" style="7" customWidth="1"/>
    <col min="4867" max="5109" width="9.140625" style="7"/>
    <col min="5110" max="5122" width="10.7109375" style="7" customWidth="1"/>
    <col min="5123" max="5365" width="9.140625" style="7"/>
    <col min="5366" max="5378" width="10.7109375" style="7" customWidth="1"/>
    <col min="5379" max="5621" width="9.140625" style="7"/>
    <col min="5622" max="5634" width="10.7109375" style="7" customWidth="1"/>
    <col min="5635" max="5877" width="9.140625" style="7"/>
    <col min="5878" max="5890" width="10.7109375" style="7" customWidth="1"/>
    <col min="5891" max="6133" width="9.140625" style="7"/>
    <col min="6134" max="6146" width="10.7109375" style="7" customWidth="1"/>
    <col min="6147" max="6389" width="9.140625" style="7"/>
    <col min="6390" max="6402" width="10.7109375" style="7" customWidth="1"/>
    <col min="6403" max="6645" width="9.140625" style="7"/>
    <col min="6646" max="6658" width="10.7109375" style="7" customWidth="1"/>
    <col min="6659" max="6901" width="9.140625" style="7"/>
    <col min="6902" max="6914" width="10.7109375" style="7" customWidth="1"/>
    <col min="6915" max="7157" width="9.140625" style="7"/>
    <col min="7158" max="7170" width="10.7109375" style="7" customWidth="1"/>
    <col min="7171" max="7413" width="9.140625" style="7"/>
    <col min="7414" max="7426" width="10.7109375" style="7" customWidth="1"/>
    <col min="7427" max="7669" width="9.140625" style="7"/>
    <col min="7670" max="7682" width="10.7109375" style="7" customWidth="1"/>
    <col min="7683" max="7925" width="9.140625" style="7"/>
    <col min="7926" max="7938" width="10.7109375" style="7" customWidth="1"/>
    <col min="7939" max="8181" width="9.140625" style="7"/>
    <col min="8182" max="8194" width="10.7109375" style="7" customWidth="1"/>
    <col min="8195" max="8437" width="9.140625" style="7"/>
    <col min="8438" max="8450" width="10.7109375" style="7" customWidth="1"/>
    <col min="8451" max="8693" width="9.140625" style="7"/>
    <col min="8694" max="8706" width="10.7109375" style="7" customWidth="1"/>
    <col min="8707" max="8949" width="9.140625" style="7"/>
    <col min="8950" max="8962" width="10.7109375" style="7" customWidth="1"/>
    <col min="8963" max="9205" width="9.140625" style="7"/>
    <col min="9206" max="9218" width="10.7109375" style="7" customWidth="1"/>
    <col min="9219" max="9461" width="9.140625" style="7"/>
    <col min="9462" max="9474" width="10.7109375" style="7" customWidth="1"/>
    <col min="9475" max="9717" width="9.140625" style="7"/>
    <col min="9718" max="9730" width="10.7109375" style="7" customWidth="1"/>
    <col min="9731" max="9973" width="9.140625" style="7"/>
    <col min="9974" max="9986" width="10.7109375" style="7" customWidth="1"/>
    <col min="9987" max="10229" width="9.140625" style="7"/>
    <col min="10230" max="10242" width="10.7109375" style="7" customWidth="1"/>
    <col min="10243" max="10485" width="9.140625" style="7"/>
    <col min="10486" max="10498" width="10.7109375" style="7" customWidth="1"/>
    <col min="10499" max="10741" width="9.140625" style="7"/>
    <col min="10742" max="10754" width="10.7109375" style="7" customWidth="1"/>
    <col min="10755" max="10997" width="9.140625" style="7"/>
    <col min="10998" max="11010" width="10.7109375" style="7" customWidth="1"/>
    <col min="11011" max="11253" width="9.140625" style="7"/>
    <col min="11254" max="11266" width="10.7109375" style="7" customWidth="1"/>
    <col min="11267" max="11509" width="9.140625" style="7"/>
    <col min="11510" max="11522" width="10.7109375" style="7" customWidth="1"/>
    <col min="11523" max="11765" width="9.140625" style="7"/>
    <col min="11766" max="11778" width="10.7109375" style="7" customWidth="1"/>
    <col min="11779" max="12021" width="9.140625" style="7"/>
    <col min="12022" max="12034" width="10.7109375" style="7" customWidth="1"/>
    <col min="12035" max="12277" width="9.140625" style="7"/>
    <col min="12278" max="12290" width="10.7109375" style="7" customWidth="1"/>
    <col min="12291" max="12533" width="9.140625" style="7"/>
    <col min="12534" max="12546" width="10.7109375" style="7" customWidth="1"/>
    <col min="12547" max="12789" width="9.140625" style="7"/>
    <col min="12790" max="12802" width="10.7109375" style="7" customWidth="1"/>
    <col min="12803" max="13045" width="9.140625" style="7"/>
    <col min="13046" max="13058" width="10.7109375" style="7" customWidth="1"/>
    <col min="13059" max="13301" width="9.140625" style="7"/>
    <col min="13302" max="13314" width="10.7109375" style="7" customWidth="1"/>
    <col min="13315" max="13557" width="9.140625" style="7"/>
    <col min="13558" max="13570" width="10.7109375" style="7" customWidth="1"/>
    <col min="13571" max="13813" width="9.140625" style="7"/>
    <col min="13814" max="13826" width="10.7109375" style="7" customWidth="1"/>
    <col min="13827" max="14069" width="9.140625" style="7"/>
    <col min="14070" max="14082" width="10.7109375" style="7" customWidth="1"/>
    <col min="14083" max="14325" width="9.140625" style="7"/>
    <col min="14326" max="14338" width="10.7109375" style="7" customWidth="1"/>
    <col min="14339" max="14581" width="9.140625" style="7"/>
    <col min="14582" max="14594" width="10.7109375" style="7" customWidth="1"/>
    <col min="14595" max="14837" width="9.140625" style="7"/>
    <col min="14838" max="14850" width="10.7109375" style="7" customWidth="1"/>
    <col min="14851" max="15093" width="9.140625" style="7"/>
    <col min="15094" max="15106" width="10.7109375" style="7" customWidth="1"/>
    <col min="15107" max="15349" width="9.140625" style="7"/>
    <col min="15350" max="15362" width="10.7109375" style="7" customWidth="1"/>
    <col min="15363" max="15605" width="9.140625" style="7"/>
    <col min="15606" max="15618" width="10.7109375" style="7" customWidth="1"/>
    <col min="15619" max="15861" width="9.140625" style="7"/>
    <col min="15862" max="15874" width="10.7109375" style="7" customWidth="1"/>
    <col min="15875" max="16117" width="9.140625" style="7"/>
    <col min="16118" max="16130" width="10.7109375" style="7" customWidth="1"/>
    <col min="16131" max="16384" width="9.140625" style="7"/>
  </cols>
  <sheetData>
    <row r="1" spans="1:28" ht="20.25">
      <c r="A1" s="611" t="s">
        <v>429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</row>
    <row r="2" spans="1:28" ht="5.0999999999999996" customHeight="1">
      <c r="A2" s="629"/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</row>
    <row r="3" spans="1:28" ht="18">
      <c r="A3" s="1516" t="s">
        <v>430</v>
      </c>
      <c r="B3" s="1516"/>
      <c r="C3" s="1516"/>
      <c r="D3" s="1516"/>
      <c r="E3" s="1516"/>
      <c r="F3" s="1516"/>
      <c r="G3" s="1516"/>
      <c r="H3" s="1516"/>
      <c r="I3" s="1516"/>
      <c r="J3" s="1516"/>
      <c r="K3" s="1516"/>
      <c r="L3" s="1516"/>
      <c r="M3" s="1516"/>
      <c r="N3" s="1516"/>
      <c r="O3" s="1516"/>
      <c r="P3" s="1516"/>
    </row>
    <row r="4" spans="1:28" ht="5.0999999999999996" customHeight="1">
      <c r="A4" s="552"/>
      <c r="B4" s="552"/>
      <c r="C4" s="552"/>
      <c r="D4" s="552"/>
      <c r="F4" s="175"/>
      <c r="J4" s="1690" t="s">
        <v>478</v>
      </c>
      <c r="K4" s="1690"/>
      <c r="L4" s="1690"/>
      <c r="M4" s="1690"/>
      <c r="N4" s="1690"/>
      <c r="O4" s="1690"/>
    </row>
    <row r="5" spans="1:28" ht="12.75">
      <c r="A5" s="1609">
        <v>2021</v>
      </c>
      <c r="B5" s="1609"/>
      <c r="C5" s="1609"/>
      <c r="D5" s="1609"/>
      <c r="E5" s="1609"/>
      <c r="F5" s="1609"/>
      <c r="G5" s="1609"/>
      <c r="H5" s="1609"/>
      <c r="I5" s="290"/>
      <c r="J5" s="1690"/>
      <c r="K5" s="1690"/>
      <c r="L5" s="1690"/>
      <c r="M5" s="1690"/>
      <c r="N5" s="1690"/>
      <c r="O5" s="1690"/>
      <c r="P5" s="152"/>
    </row>
    <row r="6" spans="1:28" ht="27" customHeight="1">
      <c r="A6" s="1622" t="str">
        <f>'6.1'!A6</f>
        <v>Období</v>
      </c>
      <c r="B6" s="1514" t="s">
        <v>269</v>
      </c>
      <c r="C6" s="1688" t="s">
        <v>270</v>
      </c>
      <c r="D6" s="1688"/>
      <c r="E6" s="1688"/>
      <c r="F6" s="1688"/>
      <c r="G6" s="1513" t="s">
        <v>271</v>
      </c>
      <c r="H6" s="1513" t="s">
        <v>272</v>
      </c>
      <c r="I6" s="291"/>
      <c r="J6" s="291"/>
      <c r="K6" s="291"/>
      <c r="L6" s="291"/>
      <c r="M6" s="291"/>
      <c r="N6" s="291"/>
      <c r="O6" s="291"/>
    </row>
    <row r="7" spans="1:28" ht="26.25" customHeight="1">
      <c r="A7" s="1620"/>
      <c r="B7" s="1523"/>
      <c r="C7" s="1689" t="s">
        <v>273</v>
      </c>
      <c r="D7" s="1689"/>
      <c r="E7" s="1524" t="s">
        <v>274</v>
      </c>
      <c r="F7" s="1524"/>
      <c r="G7" s="1645"/>
      <c r="H7" s="1645"/>
      <c r="I7" s="291"/>
      <c r="J7" s="291"/>
      <c r="K7" s="291"/>
      <c r="L7" s="291"/>
      <c r="M7" s="291"/>
      <c r="N7" s="291"/>
      <c r="O7" s="291"/>
    </row>
    <row r="8" spans="1:28" ht="14.1" customHeight="1">
      <c r="A8" s="1616"/>
      <c r="B8" s="1687"/>
      <c r="C8" s="1092" t="s">
        <v>264</v>
      </c>
      <c r="D8" s="1092" t="s">
        <v>158</v>
      </c>
      <c r="E8" s="1092" t="s">
        <v>264</v>
      </c>
      <c r="F8" s="1092" t="s">
        <v>158</v>
      </c>
      <c r="G8" s="478" t="s">
        <v>227</v>
      </c>
      <c r="H8" s="1646"/>
      <c r="I8" s="175"/>
      <c r="J8" s="175"/>
      <c r="K8" s="175"/>
      <c r="L8" s="175"/>
      <c r="M8" s="175"/>
      <c r="N8" s="175"/>
      <c r="O8" s="175"/>
      <c r="R8" s="145">
        <f>'6.1'!C8</f>
        <v>2020</v>
      </c>
      <c r="S8" s="148"/>
      <c r="T8" s="148"/>
      <c r="U8" s="450" t="str">
        <f>'8.8'!G6</f>
        <v>VO</v>
      </c>
      <c r="V8" s="450" t="str">
        <f>'8.8'!H6</f>
        <v>SO</v>
      </c>
      <c r="W8" s="450" t="str">
        <f>'8.8'!I6</f>
        <v>MO</v>
      </c>
      <c r="X8" s="450" t="str">
        <f>'8.8'!J6</f>
        <v>DOM</v>
      </c>
      <c r="Y8" s="450" t="str">
        <f>'8.8'!K6</f>
        <v>OP</v>
      </c>
      <c r="Z8" s="161"/>
    </row>
    <row r="9" spans="1:28" ht="13.5" customHeight="1">
      <c r="A9" s="739" t="str">
        <f>'6.1'!A9</f>
        <v>leden</v>
      </c>
      <c r="B9" s="840">
        <v>2827997</v>
      </c>
      <c r="C9" s="894">
        <v>1273109.1500516641</v>
      </c>
      <c r="D9" s="894">
        <v>13598778.336891666</v>
      </c>
      <c r="E9" s="841">
        <f>C9/B9</f>
        <v>0.45018051647567664</v>
      </c>
      <c r="F9" s="842">
        <f>D9/B9</f>
        <v>4.8086254465233402</v>
      </c>
      <c r="G9" s="740">
        <v>-0.91290322580645156</v>
      </c>
      <c r="H9" s="797">
        <f t="shared" ref="H9:H27" si="0">(C9-R9)/R9</f>
        <v>4.633478845962534E-2</v>
      </c>
      <c r="I9" s="22"/>
      <c r="J9" s="22"/>
      <c r="K9" s="22"/>
      <c r="L9" s="22"/>
      <c r="M9" s="22"/>
      <c r="N9" s="22"/>
      <c r="O9" s="22"/>
      <c r="R9" s="145">
        <v>1216732.1244530992</v>
      </c>
      <c r="S9" s="148"/>
      <c r="T9" s="451" t="str">
        <f>A9</f>
        <v>leden</v>
      </c>
      <c r="U9" s="451">
        <f>'8.8'!G7</f>
        <v>498786.97060927353</v>
      </c>
      <c r="V9" s="451">
        <f>'8.8'!H7</f>
        <v>126468.74636825283</v>
      </c>
      <c r="W9" s="451">
        <f>'8.8'!I7</f>
        <v>213879.81861642006</v>
      </c>
      <c r="X9" s="451">
        <f>'8.8'!J7</f>
        <v>412719.74500237382</v>
      </c>
      <c r="Y9" s="451">
        <f>'8.8'!K7</f>
        <v>21253.869455344007</v>
      </c>
      <c r="Z9" s="145">
        <f>SUM(U9:Y9)</f>
        <v>1273109.1500516641</v>
      </c>
      <c r="AA9" s="19"/>
      <c r="AB9" s="19"/>
    </row>
    <row r="10" spans="1:28" ht="13.5" customHeight="1">
      <c r="A10" s="742" t="str">
        <f>'6.1'!A10</f>
        <v>únor</v>
      </c>
      <c r="B10" s="843">
        <v>2826775</v>
      </c>
      <c r="C10" s="1359">
        <v>1165206.7587806338</v>
      </c>
      <c r="D10" s="1359">
        <v>12450501.212999245</v>
      </c>
      <c r="E10" s="1219">
        <f t="shared" ref="E10:E26" si="1">C10/B10</f>
        <v>0.41220357431370869</v>
      </c>
      <c r="F10" s="1220">
        <f t="shared" ref="F10:F27" si="2">D10/B10</f>
        <v>4.404489643851826</v>
      </c>
      <c r="G10" s="743">
        <v>-0.7250000000000002</v>
      </c>
      <c r="H10" s="796">
        <f t="shared" si="0"/>
        <v>0.19442078638002833</v>
      </c>
      <c r="I10" s="22"/>
      <c r="J10" s="22"/>
      <c r="K10" s="22"/>
      <c r="L10" s="22"/>
      <c r="M10" s="22"/>
      <c r="N10" s="22"/>
      <c r="O10" s="22"/>
      <c r="R10" s="145">
        <v>975541.25988720066</v>
      </c>
      <c r="S10" s="148"/>
      <c r="T10" s="451" t="str">
        <f t="shared" ref="T10:T19" si="3">A10</f>
        <v>únor</v>
      </c>
      <c r="U10" s="451">
        <f>'8.8'!G8</f>
        <v>457309.29221889534</v>
      </c>
      <c r="V10" s="451">
        <f>'8.8'!H8</f>
        <v>115612.89317343109</v>
      </c>
      <c r="W10" s="451">
        <f>'8.8'!I8</f>
        <v>196378.39019456875</v>
      </c>
      <c r="X10" s="451">
        <f>'8.8'!J8</f>
        <v>374061.88701151591</v>
      </c>
      <c r="Y10" s="451">
        <f>'8.8'!K8</f>
        <v>21844.296182222639</v>
      </c>
      <c r="Z10" s="145">
        <f t="shared" ref="Z10:Z32" si="4">SUM(U10:Y10)</f>
        <v>1165206.7587806338</v>
      </c>
      <c r="AA10" s="19"/>
      <c r="AB10" s="19"/>
    </row>
    <row r="11" spans="1:28" ht="13.5" customHeight="1">
      <c r="A11" s="745" t="str">
        <f>'6.1'!A11</f>
        <v>březen</v>
      </c>
      <c r="B11" s="846">
        <v>2825286</v>
      </c>
      <c r="C11" s="896">
        <v>1091174.2333659162</v>
      </c>
      <c r="D11" s="896">
        <v>11642422.582350146</v>
      </c>
      <c r="E11" s="847">
        <f t="shared" si="1"/>
        <v>0.38621726556742086</v>
      </c>
      <c r="F11" s="848">
        <f t="shared" si="2"/>
        <v>4.1207943487314722</v>
      </c>
      <c r="G11" s="746">
        <v>2.8290322580645157</v>
      </c>
      <c r="H11" s="798">
        <f t="shared" si="0"/>
        <v>0.1871728294104332</v>
      </c>
      <c r="I11" s="22"/>
      <c r="J11" s="22"/>
      <c r="K11" s="22"/>
      <c r="L11" s="22"/>
      <c r="M11" s="22"/>
      <c r="N11" s="22"/>
      <c r="O11" s="22"/>
      <c r="R11" s="145">
        <v>919136.79822659749</v>
      </c>
      <c r="S11" s="148"/>
      <c r="T11" s="451" t="str">
        <f t="shared" si="3"/>
        <v>březen</v>
      </c>
      <c r="U11" s="451">
        <f>'8.8'!G9</f>
        <v>475708.81223028689</v>
      </c>
      <c r="V11" s="451">
        <f>'8.8'!H9</f>
        <v>102969.94333613489</v>
      </c>
      <c r="W11" s="451">
        <f>'8.8'!I9</f>
        <v>167604.41761391706</v>
      </c>
      <c r="X11" s="451">
        <f>'8.8'!J9</f>
        <v>324119.59476489719</v>
      </c>
      <c r="Y11" s="451">
        <f>'8.8'!K9</f>
        <v>20771.465420680026</v>
      </c>
      <c r="Z11" s="145">
        <f t="shared" si="4"/>
        <v>1091174.2333659162</v>
      </c>
      <c r="AA11" s="19"/>
      <c r="AB11" s="19"/>
    </row>
    <row r="12" spans="1:28" ht="13.5" customHeight="1">
      <c r="A12" s="739" t="str">
        <f>'6.1'!A12</f>
        <v>duben</v>
      </c>
      <c r="B12" s="840">
        <v>2824071</v>
      </c>
      <c r="C12" s="894">
        <v>882215.91334015864</v>
      </c>
      <c r="D12" s="894">
        <v>9418408.8102613408</v>
      </c>
      <c r="E12" s="841">
        <f t="shared" si="1"/>
        <v>0.31239154870403707</v>
      </c>
      <c r="F12" s="842">
        <f t="shared" si="2"/>
        <v>3.3350467499794942</v>
      </c>
      <c r="G12" s="740">
        <v>5.6766666666666667</v>
      </c>
      <c r="H12" s="797">
        <f t="shared" si="0"/>
        <v>0.53434748309784086</v>
      </c>
      <c r="I12" s="22"/>
      <c r="J12" s="22"/>
      <c r="K12" s="22"/>
      <c r="L12" s="22"/>
      <c r="M12" s="22"/>
      <c r="N12" s="22"/>
      <c r="O12" s="22"/>
      <c r="R12" s="145">
        <v>574977.91279910633</v>
      </c>
      <c r="S12" s="148"/>
      <c r="T12" s="451" t="str">
        <f t="shared" si="3"/>
        <v>duben</v>
      </c>
      <c r="U12" s="451">
        <f>'8.8'!G10</f>
        <v>426622.4110844644</v>
      </c>
      <c r="V12" s="451">
        <f>'8.8'!H10</f>
        <v>79462.818153889079</v>
      </c>
      <c r="W12" s="451">
        <f>'8.8'!I10</f>
        <v>120887.1200030546</v>
      </c>
      <c r="X12" s="451">
        <f>'8.8'!J10</f>
        <v>239896.04100450664</v>
      </c>
      <c r="Y12" s="451">
        <f>'8.8'!K10</f>
        <v>15347.523094243934</v>
      </c>
      <c r="Z12" s="145">
        <f t="shared" si="4"/>
        <v>882215.91334015864</v>
      </c>
      <c r="AA12" s="19"/>
      <c r="AB12" s="19"/>
    </row>
    <row r="13" spans="1:28" ht="13.5" customHeight="1">
      <c r="A13" s="742" t="str">
        <f>'6.1'!A13</f>
        <v>květen</v>
      </c>
      <c r="B13" s="843">
        <v>2822706</v>
      </c>
      <c r="C13" s="1359">
        <v>583120.9651251164</v>
      </c>
      <c r="D13" s="1359">
        <v>6226380.6927155731</v>
      </c>
      <c r="E13" s="1219">
        <f t="shared" si="1"/>
        <v>0.20658225303135233</v>
      </c>
      <c r="F13" s="1220">
        <f t="shared" si="2"/>
        <v>2.2058197675264704</v>
      </c>
      <c r="G13" s="743">
        <v>10.835483870967742</v>
      </c>
      <c r="H13" s="796">
        <f t="shared" si="0"/>
        <v>0.18437468701687801</v>
      </c>
      <c r="I13" s="22"/>
      <c r="J13" s="22"/>
      <c r="K13" s="22"/>
      <c r="L13" s="22"/>
      <c r="M13" s="22"/>
      <c r="N13" s="22"/>
      <c r="O13" s="22"/>
      <c r="R13" s="145">
        <v>492345.00831307162</v>
      </c>
      <c r="S13" s="148"/>
      <c r="T13" s="451" t="str">
        <f t="shared" si="3"/>
        <v>květen</v>
      </c>
      <c r="U13" s="451">
        <f>'8.8'!G11</f>
        <v>320965.18772738858</v>
      </c>
      <c r="V13" s="451">
        <f>'8.8'!H11</f>
        <v>54722.167761782803</v>
      </c>
      <c r="W13" s="451">
        <f>'8.8'!I11</f>
        <v>67644.907103265359</v>
      </c>
      <c r="X13" s="451">
        <f>'8.8'!J11</f>
        <v>132436.73955407066</v>
      </c>
      <c r="Y13" s="451">
        <f>'8.8'!K11</f>
        <v>7351.96297860905</v>
      </c>
      <c r="Z13" s="145">
        <f t="shared" si="4"/>
        <v>583120.9651251164</v>
      </c>
      <c r="AA13" s="19"/>
      <c r="AB13" s="19"/>
    </row>
    <row r="14" spans="1:28" ht="13.5" customHeight="1">
      <c r="A14" s="745" t="str">
        <f>'6.1'!A14</f>
        <v>červen</v>
      </c>
      <c r="B14" s="846">
        <v>2821548</v>
      </c>
      <c r="C14" s="896">
        <v>415259.58095448907</v>
      </c>
      <c r="D14" s="896">
        <v>4436511.799117405</v>
      </c>
      <c r="E14" s="847">
        <f t="shared" si="1"/>
        <v>0.14717438121006238</v>
      </c>
      <c r="F14" s="848">
        <f t="shared" si="2"/>
        <v>1.5723680047680937</v>
      </c>
      <c r="G14" s="746">
        <v>19.076666666666668</v>
      </c>
      <c r="H14" s="798">
        <f t="shared" si="0"/>
        <v>2.9180289529188885E-2</v>
      </c>
      <c r="I14" s="22"/>
      <c r="J14" s="22"/>
      <c r="K14" s="22"/>
      <c r="L14" s="22"/>
      <c r="M14" s="22"/>
      <c r="N14" s="22"/>
      <c r="O14" s="22"/>
      <c r="R14" s="145">
        <v>403485.74995004485</v>
      </c>
      <c r="S14" s="148"/>
      <c r="T14" s="451" t="str">
        <f t="shared" si="3"/>
        <v>červen</v>
      </c>
      <c r="U14" s="451">
        <f>'8.8'!G12</f>
        <v>315774.46520886116</v>
      </c>
      <c r="V14" s="451">
        <f>'8.8'!H12</f>
        <v>33272.082997822858</v>
      </c>
      <c r="W14" s="451">
        <f>'8.8'!I12</f>
        <v>23142.093068629983</v>
      </c>
      <c r="X14" s="451">
        <f>'8.8'!J12</f>
        <v>40693.545324746803</v>
      </c>
      <c r="Y14" s="451">
        <f>'8.8'!K12</f>
        <v>2377.3943544282843</v>
      </c>
      <c r="Z14" s="145">
        <f t="shared" si="4"/>
        <v>415259.58095448907</v>
      </c>
      <c r="AA14" s="19"/>
      <c r="AB14" s="19"/>
    </row>
    <row r="15" spans="1:28" ht="13.5" customHeight="1">
      <c r="A15" s="739" t="str">
        <f>'6.1'!A15</f>
        <v>červenec</v>
      </c>
      <c r="B15" s="840">
        <v>2820327</v>
      </c>
      <c r="C15" s="894">
        <v>382267.49122851907</v>
      </c>
      <c r="D15" s="894">
        <v>4081939.7439643969</v>
      </c>
      <c r="E15" s="841">
        <f t="shared" si="1"/>
        <v>0.13554013106583707</v>
      </c>
      <c r="F15" s="842">
        <f t="shared" si="2"/>
        <v>1.4473285345863784</v>
      </c>
      <c r="G15" s="740">
        <v>19.022580645161288</v>
      </c>
      <c r="H15" s="797">
        <f t="shared" si="0"/>
        <v>-7.7065306265552233E-2</v>
      </c>
      <c r="I15" s="22"/>
      <c r="J15" s="656" t="s">
        <v>477</v>
      </c>
      <c r="K15" s="584"/>
      <c r="L15" s="584"/>
      <c r="M15" s="584"/>
      <c r="N15" s="584"/>
      <c r="O15" s="584"/>
      <c r="P15" s="577"/>
      <c r="R15" s="145">
        <v>414186.93416081218</v>
      </c>
      <c r="S15" s="148"/>
      <c r="T15" s="451" t="str">
        <f t="shared" si="3"/>
        <v>červenec</v>
      </c>
      <c r="U15" s="451">
        <f>'8.8'!G13</f>
        <v>293995.33467875031</v>
      </c>
      <c r="V15" s="451">
        <f>'8.8'!H13</f>
        <v>31284.208481795657</v>
      </c>
      <c r="W15" s="451">
        <f>'8.8'!I13</f>
        <v>21121.625964674531</v>
      </c>
      <c r="X15" s="451">
        <f>'8.8'!J13</f>
        <v>36203.732728227093</v>
      </c>
      <c r="Y15" s="451">
        <f>'8.8'!K13</f>
        <v>-337.41062492855633</v>
      </c>
      <c r="Z15" s="145">
        <f t="shared" si="4"/>
        <v>382267.49122851907</v>
      </c>
      <c r="AA15" s="19"/>
      <c r="AB15" s="19"/>
    </row>
    <row r="16" spans="1:28" ht="13.5" customHeight="1">
      <c r="A16" s="742" t="str">
        <f>'6.1'!A16</f>
        <v>srpen</v>
      </c>
      <c r="B16" s="843">
        <v>2819801</v>
      </c>
      <c r="C16" s="1359">
        <v>363440.71679746889</v>
      </c>
      <c r="D16" s="1359">
        <v>3873750.1156336721</v>
      </c>
      <c r="E16" s="1219">
        <f t="shared" si="1"/>
        <v>0.12888878215075067</v>
      </c>
      <c r="F16" s="1220">
        <f t="shared" si="2"/>
        <v>1.3737671969169711</v>
      </c>
      <c r="G16" s="743">
        <v>16.287096774193547</v>
      </c>
      <c r="H16" s="796">
        <f t="shared" si="0"/>
        <v>-9.4035071468602308E-2</v>
      </c>
      <c r="I16" s="22"/>
      <c r="K16" s="148"/>
      <c r="L16" s="109" t="str">
        <f>C7</f>
        <v>Celková spotřeba</v>
      </c>
      <c r="R16" s="145">
        <v>401164.22319638752</v>
      </c>
      <c r="S16" s="148"/>
      <c r="T16" s="451" t="str">
        <f t="shared" si="3"/>
        <v>srpen</v>
      </c>
      <c r="U16" s="451">
        <f>'8.8'!G14</f>
        <v>257786.51743811162</v>
      </c>
      <c r="V16" s="451">
        <f>'8.8'!H14</f>
        <v>35740.47053436422</v>
      </c>
      <c r="W16" s="451">
        <f>'8.8'!I14</f>
        <v>25013.750354889089</v>
      </c>
      <c r="X16" s="451">
        <f>'8.8'!J14</f>
        <v>45034.180517482411</v>
      </c>
      <c r="Y16" s="451">
        <f>'8.8'!K14</f>
        <v>-134.20204737838714</v>
      </c>
      <c r="Z16" s="145">
        <f t="shared" si="4"/>
        <v>363440.71679746889</v>
      </c>
      <c r="AA16" s="19"/>
      <c r="AB16" s="19"/>
    </row>
    <row r="17" spans="1:28" ht="13.5" customHeight="1">
      <c r="A17" s="745" t="str">
        <f>'6.1'!A17</f>
        <v>září</v>
      </c>
      <c r="B17" s="846">
        <v>2820007</v>
      </c>
      <c r="C17" s="896">
        <v>429164.09860486491</v>
      </c>
      <c r="D17" s="896">
        <v>4575059.0896934448</v>
      </c>
      <c r="E17" s="847">
        <f t="shared" si="1"/>
        <v>0.152185472803743</v>
      </c>
      <c r="F17" s="848">
        <f t="shared" si="2"/>
        <v>1.6223573521957373</v>
      </c>
      <c r="G17" s="746">
        <v>14.373333333333333</v>
      </c>
      <c r="H17" s="798">
        <f t="shared" si="0"/>
        <v>3.1353279352934672E-2</v>
      </c>
      <c r="I17" s="22"/>
      <c r="J17" s="22"/>
      <c r="K17" s="288">
        <f>A29</f>
        <v>2012</v>
      </c>
      <c r="L17" s="288">
        <f>C29</f>
        <v>8158225.0050503239</v>
      </c>
      <c r="M17" s="289"/>
      <c r="N17" s="289"/>
      <c r="O17" s="289"/>
      <c r="R17" s="145">
        <v>416117.45189206174</v>
      </c>
      <c r="S17" s="148"/>
      <c r="T17" s="451" t="str">
        <f t="shared" si="3"/>
        <v>září</v>
      </c>
      <c r="U17" s="451">
        <f>'8.8'!G15</f>
        <v>286573.51479156018</v>
      </c>
      <c r="V17" s="451">
        <f>'8.8'!H15</f>
        <v>40507.604325038177</v>
      </c>
      <c r="W17" s="451">
        <f>'8.8'!I15</f>
        <v>34933.984606881815</v>
      </c>
      <c r="X17" s="451">
        <f>'8.8'!J15</f>
        <v>64030.502968251094</v>
      </c>
      <c r="Y17" s="451">
        <f>'8.8'!K15</f>
        <v>3118.4919131336364</v>
      </c>
      <c r="Z17" s="145">
        <f t="shared" si="4"/>
        <v>429164.09860486491</v>
      </c>
      <c r="AA17" s="19"/>
      <c r="AB17" s="19"/>
    </row>
    <row r="18" spans="1:28" ht="13.5" customHeight="1">
      <c r="A18" s="739" t="str">
        <f>'6.1'!A18</f>
        <v>říjen</v>
      </c>
      <c r="B18" s="840">
        <v>2820575</v>
      </c>
      <c r="C18" s="894">
        <v>710645.30506306805</v>
      </c>
      <c r="D18" s="894">
        <v>7601808.9078956321</v>
      </c>
      <c r="E18" s="841">
        <f t="shared" si="1"/>
        <v>0.25195050834069932</v>
      </c>
      <c r="F18" s="842">
        <f t="shared" si="2"/>
        <v>2.6951273793094077</v>
      </c>
      <c r="G18" s="740">
        <v>8.17741935483871</v>
      </c>
      <c r="H18" s="797">
        <f t="shared" si="0"/>
        <v>-2.8339708602128554E-2</v>
      </c>
      <c r="I18" s="22"/>
      <c r="J18" s="22"/>
      <c r="K18" s="288">
        <f t="shared" ref="K18:K26" si="5">A30</f>
        <v>2013</v>
      </c>
      <c r="L18" s="288">
        <f t="shared" ref="L18:L26" si="6">C30</f>
        <v>8277094.4147694502</v>
      </c>
      <c r="M18" s="289"/>
      <c r="N18" s="289"/>
      <c r="O18" s="289"/>
      <c r="R18" s="145">
        <v>731372.17951008759</v>
      </c>
      <c r="S18" s="148"/>
      <c r="T18" s="451" t="str">
        <f t="shared" si="3"/>
        <v>říjen</v>
      </c>
      <c r="U18" s="451">
        <f>'8.8'!G16</f>
        <v>348703.64272060583</v>
      </c>
      <c r="V18" s="451">
        <f>'8.8'!H16</f>
        <v>74700.445577064398</v>
      </c>
      <c r="W18" s="451">
        <f>'8.8'!I16</f>
        <v>94915.162447417999</v>
      </c>
      <c r="X18" s="451">
        <f>'8.8'!J16</f>
        <v>186718.79457586858</v>
      </c>
      <c r="Y18" s="451">
        <f>'8.8'!K16</f>
        <v>5607.2597421111504</v>
      </c>
      <c r="Z18" s="145">
        <f t="shared" si="4"/>
        <v>710645.30506306794</v>
      </c>
      <c r="AA18" s="19"/>
      <c r="AB18" s="19"/>
    </row>
    <row r="19" spans="1:28" ht="13.5" customHeight="1">
      <c r="A19" s="742" t="str">
        <f>'6.1'!A19</f>
        <v>listopad</v>
      </c>
      <c r="B19" s="843">
        <v>2820154</v>
      </c>
      <c r="C19" s="1359">
        <v>976241.92688788404</v>
      </c>
      <c r="D19" s="1359">
        <v>10424295.084390294</v>
      </c>
      <c r="E19" s="1219">
        <f t="shared" si="1"/>
        <v>0.34616617634635699</v>
      </c>
      <c r="F19" s="1220">
        <f t="shared" si="2"/>
        <v>3.69635668278764</v>
      </c>
      <c r="G19" s="743">
        <v>3.8100000000000005</v>
      </c>
      <c r="H19" s="796">
        <f t="shared" si="0"/>
        <v>-2.9201443858851907E-2</v>
      </c>
      <c r="I19" s="22"/>
      <c r="J19" s="22"/>
      <c r="K19" s="288">
        <f t="shared" si="5"/>
        <v>2014</v>
      </c>
      <c r="L19" s="288">
        <f t="shared" si="6"/>
        <v>7280419.7495994158</v>
      </c>
      <c r="M19" s="289"/>
      <c r="N19" s="289"/>
      <c r="O19" s="289"/>
      <c r="R19" s="145">
        <v>1005607.1063479667</v>
      </c>
      <c r="S19" s="148"/>
      <c r="T19" s="451" t="str">
        <f t="shared" si="3"/>
        <v>listopad</v>
      </c>
      <c r="U19" s="451">
        <f>'8.8'!G17</f>
        <v>432026.42617312691</v>
      </c>
      <c r="V19" s="451">
        <f>'8.8'!H17</f>
        <v>104102.68399725185</v>
      </c>
      <c r="W19" s="451">
        <f>'8.8'!I17</f>
        <v>146633.67435807109</v>
      </c>
      <c r="X19" s="451">
        <f>'8.8'!J17</f>
        <v>282292.32034861651</v>
      </c>
      <c r="Y19" s="451">
        <f>'8.8'!K17</f>
        <v>11186.822010817647</v>
      </c>
      <c r="Z19" s="145">
        <f t="shared" si="4"/>
        <v>976241.92688788404</v>
      </c>
      <c r="AA19" s="19"/>
      <c r="AB19" s="19"/>
    </row>
    <row r="20" spans="1:28" ht="13.5" customHeight="1">
      <c r="A20" s="745" t="str">
        <f>'6.1'!A20</f>
        <v>prosinec</v>
      </c>
      <c r="B20" s="846">
        <v>2820013</v>
      </c>
      <c r="C20" s="896">
        <v>1161888.1056025075</v>
      </c>
      <c r="D20" s="896">
        <v>12407620.587736271</v>
      </c>
      <c r="E20" s="847">
        <f t="shared" si="1"/>
        <v>0.4120151593636297</v>
      </c>
      <c r="F20" s="848">
        <f t="shared" si="2"/>
        <v>4.3998451736698634</v>
      </c>
      <c r="G20" s="746">
        <v>0.58387096774193536</v>
      </c>
      <c r="H20" s="798">
        <f t="shared" si="0"/>
        <v>1.6033966371176676E-2</v>
      </c>
      <c r="I20" s="22"/>
      <c r="J20" s="22"/>
      <c r="K20" s="288">
        <f t="shared" si="5"/>
        <v>2015</v>
      </c>
      <c r="L20" s="288">
        <f t="shared" si="6"/>
        <v>7607564.6329449378</v>
      </c>
      <c r="M20" s="289"/>
      <c r="N20" s="289"/>
      <c r="O20" s="289"/>
      <c r="R20" s="145">
        <v>1143552.4244846432</v>
      </c>
      <c r="S20" s="148"/>
      <c r="T20" s="451" t="str">
        <f>A20</f>
        <v>prosinec</v>
      </c>
      <c r="U20" s="451">
        <f>'8.8'!G18</f>
        <v>451441.81692383462</v>
      </c>
      <c r="V20" s="451">
        <f>'8.8'!H18</f>
        <v>115122.98489093517</v>
      </c>
      <c r="W20" s="451">
        <f>'8.8'!I18</f>
        <v>197532.3208507052</v>
      </c>
      <c r="X20" s="451">
        <f>'8.8'!J18</f>
        <v>380508.73159680999</v>
      </c>
      <c r="Y20" s="451">
        <f>'8.8'!K18</f>
        <v>17282.251340222236</v>
      </c>
      <c r="Z20" s="145">
        <f t="shared" si="4"/>
        <v>1161888.1056025072</v>
      </c>
      <c r="AA20" s="19"/>
      <c r="AB20" s="19"/>
    </row>
    <row r="21" spans="1:28" ht="13.5" customHeight="1">
      <c r="A21" s="739" t="str">
        <f>'6.1'!A21</f>
        <v>I. čtvrtletí</v>
      </c>
      <c r="B21" s="840">
        <f>B11</f>
        <v>2825286</v>
      </c>
      <c r="C21" s="894">
        <f t="shared" ref="C21:D21" si="7">SUM(C9:C11)</f>
        <v>3529490.1421982138</v>
      </c>
      <c r="D21" s="894">
        <f t="shared" si="7"/>
        <v>37691702.132241055</v>
      </c>
      <c r="E21" s="841">
        <f t="shared" si="1"/>
        <v>1.2492505686851574</v>
      </c>
      <c r="F21" s="842">
        <f t="shared" si="2"/>
        <v>13.340844832077551</v>
      </c>
      <c r="G21" s="740">
        <v>0.39704301075268794</v>
      </c>
      <c r="H21" s="797">
        <f t="shared" si="0"/>
        <v>0.1343699271712234</v>
      </c>
      <c r="I21" s="22"/>
      <c r="J21" s="22"/>
      <c r="K21" s="288">
        <f t="shared" si="5"/>
        <v>2016</v>
      </c>
      <c r="L21" s="288">
        <f t="shared" si="6"/>
        <v>8255134.2335338555</v>
      </c>
      <c r="M21" s="289"/>
      <c r="N21" s="289"/>
      <c r="O21" s="289"/>
      <c r="R21" s="145">
        <v>3111410.182566897</v>
      </c>
      <c r="S21" s="148"/>
      <c r="T21" s="451"/>
      <c r="U21" s="451"/>
      <c r="V21" s="451"/>
      <c r="W21" s="451"/>
      <c r="X21" s="451"/>
      <c r="Y21" s="451"/>
      <c r="Z21" s="145"/>
      <c r="AA21" s="28"/>
      <c r="AB21" s="19"/>
    </row>
    <row r="22" spans="1:28" ht="13.5" customHeight="1">
      <c r="A22" s="742" t="str">
        <f>'6.1'!A22</f>
        <v>II. čtvrtletí</v>
      </c>
      <c r="B22" s="843">
        <f>B14</f>
        <v>2821548</v>
      </c>
      <c r="C22" s="1359">
        <f t="shared" ref="C22:D22" si="8">SUM(C12:C14)</f>
        <v>1880596.4594197641</v>
      </c>
      <c r="D22" s="1359">
        <f t="shared" si="8"/>
        <v>20081301.302094318</v>
      </c>
      <c r="E22" s="1219">
        <f t="shared" si="1"/>
        <v>0.66651230438743703</v>
      </c>
      <c r="F22" s="1220">
        <f t="shared" si="2"/>
        <v>7.1171219848446023</v>
      </c>
      <c r="G22" s="743">
        <v>11.86293906810036</v>
      </c>
      <c r="H22" s="796">
        <f t="shared" si="0"/>
        <v>0.27861393287924485</v>
      </c>
      <c r="I22" s="22"/>
      <c r="J22" s="22"/>
      <c r="K22" s="288">
        <f t="shared" si="5"/>
        <v>2017</v>
      </c>
      <c r="L22" s="288">
        <f t="shared" si="6"/>
        <v>8527482.7534189187</v>
      </c>
      <c r="M22" s="289"/>
      <c r="N22" s="289"/>
      <c r="O22" s="289"/>
      <c r="R22" s="145">
        <v>1470808.6710622227</v>
      </c>
      <c r="S22" s="148"/>
      <c r="T22" s="451"/>
      <c r="U22" s="451" t="str">
        <f>U8</f>
        <v>VO</v>
      </c>
      <c r="V22" s="451" t="str">
        <f t="shared" ref="V22:X22" si="9">V8</f>
        <v>SO</v>
      </c>
      <c r="W22" s="451" t="str">
        <f t="shared" si="9"/>
        <v>MO</v>
      </c>
      <c r="X22" s="451" t="str">
        <f t="shared" si="9"/>
        <v>DOM</v>
      </c>
      <c r="Y22" s="451" t="s">
        <v>47</v>
      </c>
      <c r="Z22" s="145"/>
      <c r="AA22" s="28"/>
      <c r="AB22" s="19"/>
    </row>
    <row r="23" spans="1:28" ht="13.5" customHeight="1">
      <c r="A23" s="742" t="str">
        <f>'6.1'!A23</f>
        <v>III. čtvrtletí</v>
      </c>
      <c r="B23" s="843">
        <f>B17</f>
        <v>2820007</v>
      </c>
      <c r="C23" s="1359">
        <f t="shared" ref="C23:D23" si="10">SUM(C15:C17)</f>
        <v>1174872.3066308529</v>
      </c>
      <c r="D23" s="1359">
        <f t="shared" si="10"/>
        <v>12530748.949291512</v>
      </c>
      <c r="E23" s="1219">
        <f t="shared" si="1"/>
        <v>0.41662035116609741</v>
      </c>
      <c r="F23" s="1220">
        <f t="shared" si="2"/>
        <v>4.4435169661960101</v>
      </c>
      <c r="G23" s="743">
        <v>16.56100358422939</v>
      </c>
      <c r="H23" s="796">
        <f t="shared" si="0"/>
        <v>-4.5958380256977321E-2</v>
      </c>
      <c r="I23" s="22"/>
      <c r="J23" s="22"/>
      <c r="K23" s="288">
        <f t="shared" si="5"/>
        <v>2018</v>
      </c>
      <c r="L23" s="288">
        <f t="shared" si="6"/>
        <v>8182756.1269882685</v>
      </c>
      <c r="M23" s="289"/>
      <c r="N23" s="289"/>
      <c r="O23" s="289"/>
      <c r="R23" s="145">
        <v>1231468.6092492614</v>
      </c>
      <c r="S23" s="148"/>
      <c r="T23" s="451">
        <f>A29</f>
        <v>2012</v>
      </c>
      <c r="U23" s="451">
        <f>'8.8'!G27</f>
        <v>3542741.3316356624</v>
      </c>
      <c r="V23" s="451">
        <f>'8.8'!H27</f>
        <v>801433.25080113055</v>
      </c>
      <c r="W23" s="451">
        <f>'8.8'!I27</f>
        <v>1196669.5217189353</v>
      </c>
      <c r="X23" s="451">
        <f>'8.8'!J27</f>
        <v>2468975.0847144169</v>
      </c>
      <c r="Y23" s="451">
        <f>'8.8'!K27</f>
        <v>148405.8161801789</v>
      </c>
      <c r="Z23" s="145">
        <f t="shared" si="4"/>
        <v>8158225.0050503239</v>
      </c>
      <c r="AA23" s="28"/>
      <c r="AB23" s="19"/>
    </row>
    <row r="24" spans="1:28" ht="13.5" customHeight="1">
      <c r="A24" s="745" t="str">
        <f>'6.1'!A24</f>
        <v>IV. čtvrtletí</v>
      </c>
      <c r="B24" s="846">
        <f>B20</f>
        <v>2820013</v>
      </c>
      <c r="C24" s="896">
        <f t="shared" ref="C24:D24" si="11">SUM(C18:C20)</f>
        <v>2848775.3375534597</v>
      </c>
      <c r="D24" s="896">
        <f t="shared" si="11"/>
        <v>30433724.580022197</v>
      </c>
      <c r="E24" s="847">
        <f t="shared" si="1"/>
        <v>1.010199363461608</v>
      </c>
      <c r="F24" s="848">
        <f t="shared" si="2"/>
        <v>10.792051164311015</v>
      </c>
      <c r="G24" s="746">
        <v>4.1904301075268817</v>
      </c>
      <c r="H24" s="798">
        <f t="shared" si="0"/>
        <v>-1.102448297139544E-2</v>
      </c>
      <c r="I24" s="22"/>
      <c r="J24" s="22"/>
      <c r="K24" s="288">
        <f t="shared" si="5"/>
        <v>2019</v>
      </c>
      <c r="L24" s="288">
        <f t="shared" si="6"/>
        <v>8564629.4736091886</v>
      </c>
      <c r="M24" s="289"/>
      <c r="N24" s="289"/>
      <c r="O24" s="289"/>
      <c r="R24" s="145">
        <v>2880531.7103426973</v>
      </c>
      <c r="S24" s="148"/>
      <c r="T24" s="451">
        <f t="shared" ref="T24:T31" si="12">A30</f>
        <v>2013</v>
      </c>
      <c r="U24" s="451">
        <f>'8.8'!G28</f>
        <v>3627323.0662095109</v>
      </c>
      <c r="V24" s="451">
        <f>'8.8'!H28</f>
        <v>819144.45046701445</v>
      </c>
      <c r="W24" s="451">
        <f>'8.8'!I28</f>
        <v>1204242.4930758923</v>
      </c>
      <c r="X24" s="451">
        <f>'8.8'!J28</f>
        <v>2473738.6571432869</v>
      </c>
      <c r="Y24" s="451">
        <f>'8.8'!K28</f>
        <v>152645.74787374586</v>
      </c>
      <c r="Z24" s="145">
        <f t="shared" si="4"/>
        <v>8277094.4147694502</v>
      </c>
      <c r="AA24" s="28"/>
      <c r="AB24" s="19"/>
    </row>
    <row r="25" spans="1:28" ht="13.5" customHeight="1">
      <c r="A25" s="739" t="str">
        <f>'6.1'!A25</f>
        <v>I. pololetí</v>
      </c>
      <c r="B25" s="840">
        <f>B14</f>
        <v>2821548</v>
      </c>
      <c r="C25" s="894">
        <f t="shared" ref="C25:D25" si="13">SUM(C9:C14)</f>
        <v>5410086.601617978</v>
      </c>
      <c r="D25" s="894">
        <f t="shared" si="13"/>
        <v>57773003.434335366</v>
      </c>
      <c r="E25" s="841">
        <f t="shared" si="1"/>
        <v>1.9174178860745867</v>
      </c>
      <c r="F25" s="842">
        <f t="shared" si="2"/>
        <v>20.475640830613326</v>
      </c>
      <c r="G25" s="740">
        <v>6.1299910394265238</v>
      </c>
      <c r="H25" s="797">
        <f t="shared" si="0"/>
        <v>0.18066962195251468</v>
      </c>
      <c r="I25" s="22"/>
      <c r="J25" s="22"/>
      <c r="K25" s="288">
        <f t="shared" si="5"/>
        <v>2020</v>
      </c>
      <c r="L25" s="288">
        <f t="shared" si="6"/>
        <v>8694219.1732210778</v>
      </c>
      <c r="M25" s="289"/>
      <c r="N25" s="289"/>
      <c r="O25" s="289"/>
      <c r="R25" s="145">
        <v>4582218.8536291197</v>
      </c>
      <c r="S25" s="452"/>
      <c r="T25" s="451">
        <f t="shared" si="12"/>
        <v>2014</v>
      </c>
      <c r="U25" s="451">
        <f>'8.8'!G29</f>
        <v>3410397.2052618805</v>
      </c>
      <c r="V25" s="451">
        <f>'8.8'!H29</f>
        <v>712956.65283609333</v>
      </c>
      <c r="W25" s="451">
        <f>'8.8'!I29</f>
        <v>980633.63749940379</v>
      </c>
      <c r="X25" s="451">
        <f>'8.8'!J29</f>
        <v>1999119.7194391894</v>
      </c>
      <c r="Y25" s="451">
        <f>'8.8'!K29</f>
        <v>177312.53456284851</v>
      </c>
      <c r="Z25" s="145">
        <f t="shared" si="4"/>
        <v>7280419.7495994158</v>
      </c>
      <c r="AA25" s="28"/>
      <c r="AB25" s="19"/>
    </row>
    <row r="26" spans="1:28" ht="13.5" customHeight="1">
      <c r="A26" s="745" t="str">
        <f>'6.1'!A26</f>
        <v>II. pololetí</v>
      </c>
      <c r="B26" s="846">
        <f>B20</f>
        <v>2820013</v>
      </c>
      <c r="C26" s="896">
        <f t="shared" ref="C26:D26" si="14">SUM(C15:C20)</f>
        <v>4023647.6441843128</v>
      </c>
      <c r="D26" s="896">
        <f t="shared" si="14"/>
        <v>42964473.529313713</v>
      </c>
      <c r="E26" s="847">
        <f t="shared" si="1"/>
        <v>1.4268188282055128</v>
      </c>
      <c r="F26" s="848">
        <f t="shared" si="2"/>
        <v>15.235558676259192</v>
      </c>
      <c r="G26" s="746">
        <v>10.375716845878136</v>
      </c>
      <c r="H26" s="798">
        <f t="shared" si="0"/>
        <v>-2.1486543905817015E-2</v>
      </c>
      <c r="I26" s="22"/>
      <c r="J26" s="22"/>
      <c r="K26" s="288">
        <f t="shared" si="5"/>
        <v>2021</v>
      </c>
      <c r="L26" s="288">
        <f t="shared" si="6"/>
        <v>9433734.2458022907</v>
      </c>
      <c r="M26" s="289"/>
      <c r="N26" s="289"/>
      <c r="O26" s="289"/>
      <c r="R26" s="145">
        <v>4112000.319591959</v>
      </c>
      <c r="S26" s="148"/>
      <c r="T26" s="451">
        <f t="shared" si="12"/>
        <v>2015</v>
      </c>
      <c r="U26" s="451">
        <f>'8.8'!G30</f>
        <v>3522761.6740966924</v>
      </c>
      <c r="V26" s="451">
        <f>'8.8'!H30</f>
        <v>740547.16276384518</v>
      </c>
      <c r="W26" s="451">
        <f>'8.8'!I30</f>
        <v>1057163.4652972291</v>
      </c>
      <c r="X26" s="451">
        <f>'8.8'!J30</f>
        <v>2171135.5106019503</v>
      </c>
      <c r="Y26" s="451">
        <f>'8.8'!K30</f>
        <v>115956.82018521987</v>
      </c>
      <c r="Z26" s="145">
        <f t="shared" si="4"/>
        <v>7607564.6329449378</v>
      </c>
      <c r="AA26" s="28"/>
      <c r="AB26" s="19"/>
    </row>
    <row r="27" spans="1:28" ht="13.5" customHeight="1">
      <c r="A27" s="737" t="str">
        <f>'6.1'!A27</f>
        <v>rok</v>
      </c>
      <c r="B27" s="849">
        <f>B20</f>
        <v>2820013</v>
      </c>
      <c r="C27" s="1358">
        <f t="shared" ref="C27:D27" si="15">SUM(C9:C20)</f>
        <v>9433734.2458022907</v>
      </c>
      <c r="D27" s="1358">
        <f t="shared" si="15"/>
        <v>100737476.96364906</v>
      </c>
      <c r="E27" s="850">
        <f>C27/B27</f>
        <v>3.3452804103393463</v>
      </c>
      <c r="F27" s="851">
        <f t="shared" si="2"/>
        <v>35.722344884101268</v>
      </c>
      <c r="G27" s="738">
        <v>8.2528539426523277</v>
      </c>
      <c r="H27" s="762">
        <f t="shared" si="0"/>
        <v>8.5058250528003851E-2</v>
      </c>
      <c r="I27" s="22"/>
      <c r="J27" s="656" t="s">
        <v>275</v>
      </c>
      <c r="K27" s="584"/>
      <c r="L27" s="584"/>
      <c r="M27" s="584"/>
      <c r="N27" s="584"/>
      <c r="O27" s="584"/>
      <c r="P27" s="577"/>
      <c r="R27" s="145">
        <v>8694219.1732210778</v>
      </c>
      <c r="S27" s="148"/>
      <c r="T27" s="451">
        <f t="shared" si="12"/>
        <v>2016</v>
      </c>
      <c r="U27" s="451">
        <f>'8.8'!G31</f>
        <v>3836358.4581271773</v>
      </c>
      <c r="V27" s="451">
        <f>'8.8'!H31</f>
        <v>801511.80511781632</v>
      </c>
      <c r="W27" s="451">
        <f>'8.8'!I31</f>
        <v>1152681.5890783148</v>
      </c>
      <c r="X27" s="451">
        <f>'8.8'!J31</f>
        <v>2368461.0261057094</v>
      </c>
      <c r="Y27" s="451">
        <f>'8.8'!K31</f>
        <v>96121.355104837567</v>
      </c>
      <c r="Z27" s="145">
        <f t="shared" si="4"/>
        <v>8255134.2335338555</v>
      </c>
      <c r="AA27" s="28"/>
      <c r="AB27" s="19"/>
    </row>
    <row r="28" spans="1:28" ht="10.5" customHeight="1">
      <c r="A28" s="150"/>
      <c r="B28" s="150"/>
      <c r="C28" s="852"/>
      <c r="D28" s="852"/>
      <c r="E28" s="853"/>
      <c r="F28" s="854"/>
      <c r="G28" s="150"/>
      <c r="H28" s="150"/>
      <c r="K28" s="148"/>
      <c r="L28" s="109" t="str">
        <f>B6</f>
        <v>Počet zákazníků ke konci období</v>
      </c>
      <c r="P28" s="598"/>
      <c r="R28" s="148"/>
      <c r="S28" s="148"/>
      <c r="T28" s="451">
        <f t="shared" si="12"/>
        <v>2017</v>
      </c>
      <c r="U28" s="451">
        <f>'8.8'!G32</f>
        <v>3847746</v>
      </c>
      <c r="V28" s="451">
        <f>'8.8'!H32</f>
        <v>905811.00000000012</v>
      </c>
      <c r="W28" s="451">
        <f>'8.8'!I32</f>
        <v>1238757.2516670562</v>
      </c>
      <c r="X28" s="451">
        <f>'8.8'!J32</f>
        <v>2427268.7824260001</v>
      </c>
      <c r="Y28" s="451">
        <f>'8.8'!K32</f>
        <v>107899.71932586282</v>
      </c>
      <c r="Z28" s="145">
        <f t="shared" si="4"/>
        <v>8527482.7534189187</v>
      </c>
      <c r="AA28" s="28"/>
      <c r="AB28" s="19"/>
    </row>
    <row r="29" spans="1:28" ht="12" customHeight="1">
      <c r="A29" s="739">
        <v>2012</v>
      </c>
      <c r="B29" s="840">
        <v>2868083.1</v>
      </c>
      <c r="C29" s="894">
        <v>8158225.0050503239</v>
      </c>
      <c r="D29" s="894">
        <v>86325782.351578489</v>
      </c>
      <c r="E29" s="841">
        <v>2.8444869693804633</v>
      </c>
      <c r="F29" s="842">
        <v>30.098773062600063</v>
      </c>
      <c r="G29" s="855">
        <v>8.6999999999999993</v>
      </c>
      <c r="H29" s="797">
        <v>8.9620524292489401E-3</v>
      </c>
      <c r="I29" s="22"/>
      <c r="K29" s="148">
        <f>A29</f>
        <v>2012</v>
      </c>
      <c r="L29" s="145">
        <f>B29</f>
        <v>2868083.1</v>
      </c>
      <c r="N29" s="28"/>
      <c r="P29" s="598"/>
      <c r="R29" s="148"/>
      <c r="S29" s="148"/>
      <c r="T29" s="451">
        <f t="shared" si="12"/>
        <v>2018</v>
      </c>
      <c r="U29" s="451">
        <f>'8.8'!G33</f>
        <v>3854919.8167295875</v>
      </c>
      <c r="V29" s="451">
        <f>'8.8'!H33</f>
        <v>802317.10169693304</v>
      </c>
      <c r="W29" s="451">
        <f>'8.8'!I33</f>
        <v>1117915.2635170002</v>
      </c>
      <c r="X29" s="451">
        <f>'8.8'!J33</f>
        <v>2275641.6101114</v>
      </c>
      <c r="Y29" s="451">
        <f>'8.8'!K33</f>
        <v>131961.93493334774</v>
      </c>
      <c r="Z29" s="145">
        <f t="shared" si="4"/>
        <v>8182755.726988269</v>
      </c>
      <c r="AA29" s="28"/>
      <c r="AB29" s="19"/>
    </row>
    <row r="30" spans="1:28" ht="12" customHeight="1">
      <c r="A30" s="745">
        <v>2013</v>
      </c>
      <c r="B30" s="846">
        <v>2860344.9</v>
      </c>
      <c r="C30" s="896">
        <v>8277094.4147694502</v>
      </c>
      <c r="D30" s="896">
        <v>87968597.795719534</v>
      </c>
      <c r="E30" s="847">
        <v>2.8937399873593743</v>
      </c>
      <c r="F30" s="848">
        <v>30.75454215179419</v>
      </c>
      <c r="G30" s="856">
        <v>8.3000000000000007</v>
      </c>
      <c r="H30" s="798">
        <v>1.4570499054088427E-2</v>
      </c>
      <c r="I30" s="22"/>
      <c r="K30" s="148">
        <f t="shared" ref="K30:L38" si="16">A30</f>
        <v>2013</v>
      </c>
      <c r="L30" s="145">
        <f t="shared" si="16"/>
        <v>2860344.9</v>
      </c>
      <c r="N30" s="28"/>
      <c r="P30" s="598"/>
      <c r="R30" s="148"/>
      <c r="S30" s="148"/>
      <c r="T30" s="451">
        <f t="shared" si="12"/>
        <v>2019</v>
      </c>
      <c r="U30" s="451">
        <f>'8.8'!G34</f>
        <v>4200740.8816692531</v>
      </c>
      <c r="V30" s="451">
        <f>'8.8'!H34</f>
        <v>837955.48207248398</v>
      </c>
      <c r="W30" s="451">
        <f>'8.8'!I34</f>
        <v>1201475.0959205984</v>
      </c>
      <c r="X30" s="451">
        <f>'8.8'!J34</f>
        <v>2173234.605044093</v>
      </c>
      <c r="Y30" s="451">
        <f>'8.8'!K34</f>
        <v>151223.40892275871</v>
      </c>
      <c r="Z30" s="145">
        <f t="shared" si="4"/>
        <v>8564629.4736291859</v>
      </c>
      <c r="AA30" s="28"/>
      <c r="AB30" s="19"/>
    </row>
    <row r="31" spans="1:28" ht="12" customHeight="1">
      <c r="A31" s="742">
        <v>2014</v>
      </c>
      <c r="B31" s="843">
        <v>2849162</v>
      </c>
      <c r="C31" s="1359">
        <v>7280419.7495994158</v>
      </c>
      <c r="D31" s="1359">
        <v>77409119.574989796</v>
      </c>
      <c r="E31" s="1219">
        <v>2.5552845888016953</v>
      </c>
      <c r="F31" s="1220">
        <v>27.169083251492822</v>
      </c>
      <c r="G31" s="857">
        <v>9.6999999999999993</v>
      </c>
      <c r="H31" s="796">
        <v>-0.12041359143996133</v>
      </c>
      <c r="I31" s="22"/>
      <c r="K31" s="148">
        <f t="shared" si="16"/>
        <v>2014</v>
      </c>
      <c r="L31" s="145">
        <f t="shared" si="16"/>
        <v>2849162</v>
      </c>
      <c r="N31" s="28"/>
      <c r="P31" s="598"/>
      <c r="R31" s="148"/>
      <c r="S31" s="148"/>
      <c r="T31" s="451">
        <f t="shared" si="12"/>
        <v>2020</v>
      </c>
      <c r="U31" s="451">
        <f>'8.8'!G35</f>
        <v>4268309.7902267631</v>
      </c>
      <c r="V31" s="451">
        <f>'8.8'!H35</f>
        <v>840410.28830097569</v>
      </c>
      <c r="W31" s="451">
        <f>'8.8'!I35</f>
        <v>1197728.8742469333</v>
      </c>
      <c r="X31" s="451">
        <f>'8.8'!J35</f>
        <v>2245541.6331866197</v>
      </c>
      <c r="Y31" s="451">
        <f>'8.8'!K35</f>
        <v>142228.58725978711</v>
      </c>
      <c r="Z31" s="145">
        <f t="shared" si="4"/>
        <v>8694219.1732210796</v>
      </c>
      <c r="AA31" s="28"/>
      <c r="AB31" s="19"/>
    </row>
    <row r="32" spans="1:28" ht="12" customHeight="1">
      <c r="A32" s="742">
        <v>2015</v>
      </c>
      <c r="B32" s="843">
        <v>2844334</v>
      </c>
      <c r="C32" s="1359">
        <v>7607564.6329449378</v>
      </c>
      <c r="D32" s="1359">
        <v>81067901.423777163</v>
      </c>
      <c r="E32" s="1219">
        <v>2.6746382924596541</v>
      </c>
      <c r="F32" s="1220">
        <v>28.501540755683813</v>
      </c>
      <c r="G32" s="857">
        <v>9.8000000000000007</v>
      </c>
      <c r="H32" s="796">
        <v>4.4934893123919427E-2</v>
      </c>
      <c r="I32" s="22"/>
      <c r="K32" s="148">
        <f t="shared" si="16"/>
        <v>2015</v>
      </c>
      <c r="L32" s="145">
        <f t="shared" si="16"/>
        <v>2844334</v>
      </c>
      <c r="N32" s="28"/>
      <c r="P32" s="598"/>
      <c r="R32" s="148"/>
      <c r="S32" s="148"/>
      <c r="T32" s="451">
        <f>A38</f>
        <v>2021</v>
      </c>
      <c r="U32" s="451">
        <f>'8.8'!G36</f>
        <v>4565694.3918051599</v>
      </c>
      <c r="V32" s="451">
        <f>'8.8'!H36</f>
        <v>913967.04959776311</v>
      </c>
      <c r="W32" s="451">
        <f>'8.8'!I36</f>
        <v>1309687.2651824956</v>
      </c>
      <c r="X32" s="451">
        <f>'8.8'!J36</f>
        <v>2518715.8153973664</v>
      </c>
      <c r="Y32" s="451">
        <f>'8.8'!K36</f>
        <v>125669.72381950567</v>
      </c>
      <c r="Z32" s="145">
        <f t="shared" si="4"/>
        <v>9433734.2458022907</v>
      </c>
      <c r="AA32" s="28"/>
      <c r="AB32" s="19"/>
    </row>
    <row r="33" spans="1:28" ht="12" customHeight="1">
      <c r="A33" s="739">
        <v>2016</v>
      </c>
      <c r="B33" s="840">
        <v>2840473</v>
      </c>
      <c r="C33" s="894">
        <v>8255134.2335338555</v>
      </c>
      <c r="D33" s="894">
        <v>88243167.217199996</v>
      </c>
      <c r="E33" s="841">
        <v>2.90625337172149</v>
      </c>
      <c r="F33" s="842">
        <v>31.066363671543435</v>
      </c>
      <c r="G33" s="855">
        <v>8.9722459037378375</v>
      </c>
      <c r="H33" s="797">
        <v>8.5121800711963097E-2</v>
      </c>
      <c r="I33" s="22"/>
      <c r="K33" s="148">
        <f t="shared" si="16"/>
        <v>2016</v>
      </c>
      <c r="L33" s="145">
        <f t="shared" si="16"/>
        <v>2840473</v>
      </c>
      <c r="N33" s="28"/>
      <c r="P33" s="598"/>
      <c r="R33" s="148"/>
      <c r="S33" s="148"/>
      <c r="T33" s="145"/>
      <c r="U33" s="145"/>
      <c r="V33" s="145"/>
      <c r="W33" s="145"/>
      <c r="X33" s="145"/>
      <c r="Y33" s="145"/>
      <c r="Z33" s="145"/>
      <c r="AB33" s="28"/>
    </row>
    <row r="34" spans="1:28" ht="12" customHeight="1">
      <c r="A34" s="745">
        <v>2017</v>
      </c>
      <c r="B34" s="846">
        <v>2844257</v>
      </c>
      <c r="C34" s="896">
        <v>8527482.7534189187</v>
      </c>
      <c r="D34" s="896">
        <v>90996221.726979792</v>
      </c>
      <c r="E34" s="847">
        <v>2.998140728288238</v>
      </c>
      <c r="F34" s="848">
        <v>31.992967487459744</v>
      </c>
      <c r="G34" s="856">
        <v>8.8161872759856621</v>
      </c>
      <c r="H34" s="798">
        <v>3.2991410215806545E-2</v>
      </c>
      <c r="I34" s="22"/>
      <c r="K34" s="148">
        <f t="shared" si="16"/>
        <v>2017</v>
      </c>
      <c r="L34" s="145">
        <f t="shared" si="16"/>
        <v>2844257</v>
      </c>
      <c r="N34" s="28"/>
      <c r="P34" s="59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2" customHeight="1">
      <c r="A35" s="742">
        <v>2018</v>
      </c>
      <c r="B35" s="843">
        <v>2840619</v>
      </c>
      <c r="C35" s="1359">
        <v>8182756.1269882685</v>
      </c>
      <c r="D35" s="1359">
        <v>87306411.272440791</v>
      </c>
      <c r="E35" s="1219">
        <v>2.8806243030086995</v>
      </c>
      <c r="F35" s="1220">
        <v>30.734995179726951</v>
      </c>
      <c r="G35" s="857">
        <v>9.8751190476190462</v>
      </c>
      <c r="H35" s="796">
        <v>-4.042536776664124E-2</v>
      </c>
      <c r="I35" s="22"/>
      <c r="K35" s="148">
        <f t="shared" si="16"/>
        <v>2018</v>
      </c>
      <c r="L35" s="145">
        <f t="shared" si="16"/>
        <v>2840619</v>
      </c>
      <c r="N35" s="28"/>
      <c r="P35" s="598"/>
      <c r="T35" s="28"/>
      <c r="U35" s="28"/>
      <c r="V35" s="28"/>
      <c r="W35" s="28"/>
      <c r="X35" s="28"/>
      <c r="Y35" s="28"/>
      <c r="Z35" s="28"/>
      <c r="AA35" s="19"/>
      <c r="AB35" s="28"/>
    </row>
    <row r="36" spans="1:28" ht="12" customHeight="1">
      <c r="A36" s="742">
        <v>2019</v>
      </c>
      <c r="B36" s="843">
        <v>2834509</v>
      </c>
      <c r="C36" s="1359">
        <v>8564629.4736091886</v>
      </c>
      <c r="D36" s="1359">
        <v>91397633.739198893</v>
      </c>
      <c r="E36" s="1219">
        <v>3.0215566341857403</v>
      </c>
      <c r="F36" s="1220">
        <v>32.244608762645981</v>
      </c>
      <c r="G36" s="857">
        <v>9.7526875320020494</v>
      </c>
      <c r="H36" s="796">
        <v>4.666805911047868E-2</v>
      </c>
      <c r="I36" s="22"/>
      <c r="K36" s="148">
        <f t="shared" si="16"/>
        <v>2019</v>
      </c>
      <c r="L36" s="145">
        <f t="shared" si="16"/>
        <v>2834509</v>
      </c>
      <c r="N36" s="28"/>
      <c r="P36" s="598"/>
      <c r="T36" s="28"/>
      <c r="U36" s="28"/>
      <c r="V36" s="28"/>
      <c r="W36" s="28"/>
      <c r="X36" s="28"/>
      <c r="Y36" s="28"/>
      <c r="Z36" s="28"/>
      <c r="AA36" s="19"/>
      <c r="AB36" s="28"/>
    </row>
    <row r="37" spans="1:28" ht="12" customHeight="1">
      <c r="A37" s="739">
        <v>2020</v>
      </c>
      <c r="B37" s="840">
        <v>2829132</v>
      </c>
      <c r="C37" s="894">
        <v>8694219.1732210778</v>
      </c>
      <c r="D37" s="894">
        <v>92894431.352013335</v>
      </c>
      <c r="E37" s="841">
        <v>3.0731048156187404</v>
      </c>
      <c r="F37" s="842">
        <v>32.834958337756362</v>
      </c>
      <c r="G37" s="855">
        <v>9.3390104966717846</v>
      </c>
      <c r="H37" s="797">
        <v>1.5130800463838313E-2</v>
      </c>
      <c r="I37" s="22"/>
      <c r="K37" s="148">
        <f t="shared" si="16"/>
        <v>2020</v>
      </c>
      <c r="L37" s="145">
        <f t="shared" si="16"/>
        <v>2829132</v>
      </c>
      <c r="N37" s="28"/>
      <c r="P37" s="598"/>
      <c r="T37" s="28"/>
      <c r="U37" s="28"/>
      <c r="V37" s="28"/>
      <c r="W37" s="28"/>
      <c r="X37" s="28"/>
      <c r="Y37" s="28"/>
      <c r="Z37" s="28"/>
      <c r="AA37" s="19"/>
      <c r="AB37" s="28"/>
    </row>
    <row r="38" spans="1:28" ht="12" customHeight="1">
      <c r="A38" s="745">
        <v>2021</v>
      </c>
      <c r="B38" s="846">
        <f>B27</f>
        <v>2820013</v>
      </c>
      <c r="C38" s="896">
        <f t="shared" ref="C38:G38" si="17">C27</f>
        <v>9433734.2458022907</v>
      </c>
      <c r="D38" s="896">
        <f t="shared" si="17"/>
        <v>100737476.96364906</v>
      </c>
      <c r="E38" s="847">
        <f t="shared" si="17"/>
        <v>3.3452804103393463</v>
      </c>
      <c r="F38" s="847">
        <f t="shared" si="17"/>
        <v>35.722344884101268</v>
      </c>
      <c r="G38" s="746">
        <f t="shared" si="17"/>
        <v>8.2528539426523277</v>
      </c>
      <c r="H38" s="798">
        <f>(C38-C37)/C37</f>
        <v>8.5058250528003851E-2</v>
      </c>
      <c r="I38" s="22"/>
      <c r="K38" s="148">
        <f t="shared" si="16"/>
        <v>2021</v>
      </c>
      <c r="L38" s="145">
        <f t="shared" si="16"/>
        <v>2820013</v>
      </c>
      <c r="N38" s="28"/>
      <c r="P38" s="598"/>
      <c r="T38" s="28"/>
      <c r="U38" s="28"/>
      <c r="V38" s="28"/>
      <c r="W38" s="28"/>
      <c r="X38" s="28"/>
      <c r="Y38" s="28"/>
      <c r="Z38" s="28"/>
      <c r="AA38" s="19"/>
      <c r="AB38" s="28"/>
    </row>
    <row r="39" spans="1:28" ht="5.25" customHeight="1">
      <c r="A39" s="285"/>
      <c r="C39" s="286"/>
      <c r="D39" s="287"/>
      <c r="T39" s="28"/>
      <c r="U39" s="28"/>
      <c r="V39" s="28"/>
      <c r="W39" s="28"/>
      <c r="X39" s="28"/>
      <c r="Y39" s="28"/>
      <c r="Z39" s="28"/>
      <c r="AA39" s="19"/>
      <c r="AB39" s="28"/>
    </row>
    <row r="40" spans="1:28" ht="12" customHeight="1">
      <c r="A40" s="1686" t="s">
        <v>276</v>
      </c>
      <c r="B40" s="1686"/>
      <c r="C40" s="1686"/>
      <c r="D40" s="1686"/>
      <c r="E40" s="1686"/>
      <c r="F40" s="1686"/>
      <c r="G40" s="1686"/>
      <c r="H40" s="1686"/>
      <c r="I40" s="1686"/>
      <c r="J40" s="1686"/>
      <c r="K40" s="1686"/>
      <c r="L40" s="1686"/>
      <c r="M40" s="1686"/>
      <c r="N40" s="1686"/>
      <c r="O40" s="1686"/>
      <c r="P40" s="1686"/>
      <c r="T40" s="28"/>
      <c r="U40" s="28"/>
      <c r="V40" s="28"/>
      <c r="W40" s="28"/>
      <c r="X40" s="28"/>
      <c r="Y40" s="28"/>
      <c r="Z40" s="28"/>
      <c r="AA40" s="19"/>
    </row>
    <row r="41" spans="1:28" ht="14.1" customHeight="1">
      <c r="B41" s="28"/>
      <c r="C41" s="286"/>
      <c r="D41" s="287"/>
      <c r="T41" s="28"/>
      <c r="U41" s="28"/>
      <c r="V41" s="28"/>
      <c r="W41" s="28"/>
      <c r="X41" s="28"/>
      <c r="Y41" s="28"/>
      <c r="Z41" s="28"/>
      <c r="AA41" s="19"/>
    </row>
    <row r="42" spans="1:28" ht="14.1" customHeight="1">
      <c r="C42" s="286"/>
      <c r="D42" s="148"/>
      <c r="T42" s="28"/>
      <c r="U42" s="28"/>
      <c r="V42" s="28"/>
      <c r="W42" s="28"/>
      <c r="X42" s="28"/>
      <c r="Y42" s="28"/>
      <c r="Z42" s="28"/>
      <c r="AA42" s="19"/>
    </row>
    <row r="43" spans="1:28" ht="14.1" customHeight="1">
      <c r="T43" s="28"/>
      <c r="U43" s="28"/>
      <c r="V43" s="28"/>
      <c r="W43" s="28"/>
      <c r="X43" s="28"/>
      <c r="Y43" s="28"/>
      <c r="Z43" s="28"/>
      <c r="AA43" s="19"/>
    </row>
    <row r="44" spans="1:28" ht="14.1" customHeight="1">
      <c r="T44" s="28"/>
      <c r="U44" s="28"/>
      <c r="V44" s="28"/>
      <c r="W44" s="28"/>
      <c r="X44" s="28"/>
      <c r="Y44" s="28"/>
      <c r="Z44" s="28"/>
      <c r="AA44" s="19"/>
    </row>
    <row r="45" spans="1:28" ht="14.1" customHeight="1">
      <c r="T45" s="28"/>
      <c r="U45" s="28"/>
      <c r="V45" s="28"/>
      <c r="W45" s="28"/>
      <c r="X45" s="28"/>
      <c r="Y45" s="28"/>
      <c r="Z45" s="28"/>
      <c r="AA45" s="19"/>
    </row>
    <row r="46" spans="1:28" ht="14.1" customHeight="1">
      <c r="T46" s="28"/>
      <c r="U46" s="28"/>
      <c r="V46" s="28"/>
      <c r="W46" s="28"/>
      <c r="X46" s="28"/>
      <c r="Y46" s="28"/>
      <c r="Z46" s="28"/>
      <c r="AA46" s="19"/>
    </row>
    <row r="47" spans="1:28" ht="14.1" customHeight="1"/>
    <row r="48" spans="1:2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</sheetData>
  <mergeCells count="11">
    <mergeCell ref="A3:P3"/>
    <mergeCell ref="A5:H5"/>
    <mergeCell ref="A40:P40"/>
    <mergeCell ref="B6:B8"/>
    <mergeCell ref="C6:F6"/>
    <mergeCell ref="G6:G7"/>
    <mergeCell ref="C7:D7"/>
    <mergeCell ref="E7:F7"/>
    <mergeCell ref="H6:H8"/>
    <mergeCell ref="J4:O5"/>
    <mergeCell ref="A6:A8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/>
  <dimension ref="A1:AF61"/>
  <sheetViews>
    <sheetView showGridLines="0" zoomScaleNormal="100" zoomScaleSheetLayoutView="100" workbookViewId="0">
      <selection activeCell="D1" sqref="D1"/>
    </sheetView>
  </sheetViews>
  <sheetFormatPr defaultRowHeight="11.25"/>
  <cols>
    <col min="1" max="1" width="8.42578125" style="7" customWidth="1"/>
    <col min="2" max="8" width="9.7109375" style="7" customWidth="1"/>
    <col min="9" max="9" width="1.7109375" style="7" customWidth="1"/>
    <col min="10" max="10" width="7.5703125" style="7" customWidth="1"/>
    <col min="11" max="15" width="9.7109375" style="7" customWidth="1"/>
    <col min="16" max="16" width="9.5703125" style="7" customWidth="1"/>
    <col min="17" max="17" width="9.140625" style="7"/>
    <col min="18" max="18" width="9.140625" style="148"/>
    <col min="19" max="245" width="9.140625" style="7"/>
    <col min="246" max="258" width="10.7109375" style="7" customWidth="1"/>
    <col min="259" max="501" width="9.140625" style="7"/>
    <col min="502" max="514" width="10.7109375" style="7" customWidth="1"/>
    <col min="515" max="757" width="9.140625" style="7"/>
    <col min="758" max="770" width="10.7109375" style="7" customWidth="1"/>
    <col min="771" max="1013" width="9.140625" style="7"/>
    <col min="1014" max="1026" width="10.7109375" style="7" customWidth="1"/>
    <col min="1027" max="1269" width="9.140625" style="7"/>
    <col min="1270" max="1282" width="10.7109375" style="7" customWidth="1"/>
    <col min="1283" max="1525" width="9.140625" style="7"/>
    <col min="1526" max="1538" width="10.7109375" style="7" customWidth="1"/>
    <col min="1539" max="1781" width="9.140625" style="7"/>
    <col min="1782" max="1794" width="10.7109375" style="7" customWidth="1"/>
    <col min="1795" max="2037" width="9.140625" style="7"/>
    <col min="2038" max="2050" width="10.7109375" style="7" customWidth="1"/>
    <col min="2051" max="2293" width="9.140625" style="7"/>
    <col min="2294" max="2306" width="10.7109375" style="7" customWidth="1"/>
    <col min="2307" max="2549" width="9.140625" style="7"/>
    <col min="2550" max="2562" width="10.7109375" style="7" customWidth="1"/>
    <col min="2563" max="2805" width="9.140625" style="7"/>
    <col min="2806" max="2818" width="10.7109375" style="7" customWidth="1"/>
    <col min="2819" max="3061" width="9.140625" style="7"/>
    <col min="3062" max="3074" width="10.7109375" style="7" customWidth="1"/>
    <col min="3075" max="3317" width="9.140625" style="7"/>
    <col min="3318" max="3330" width="10.7109375" style="7" customWidth="1"/>
    <col min="3331" max="3573" width="9.140625" style="7"/>
    <col min="3574" max="3586" width="10.7109375" style="7" customWidth="1"/>
    <col min="3587" max="3829" width="9.140625" style="7"/>
    <col min="3830" max="3842" width="10.7109375" style="7" customWidth="1"/>
    <col min="3843" max="4085" width="9.140625" style="7"/>
    <col min="4086" max="4098" width="10.7109375" style="7" customWidth="1"/>
    <col min="4099" max="4341" width="9.140625" style="7"/>
    <col min="4342" max="4354" width="10.7109375" style="7" customWidth="1"/>
    <col min="4355" max="4597" width="9.140625" style="7"/>
    <col min="4598" max="4610" width="10.7109375" style="7" customWidth="1"/>
    <col min="4611" max="4853" width="9.140625" style="7"/>
    <col min="4854" max="4866" width="10.7109375" style="7" customWidth="1"/>
    <col min="4867" max="5109" width="9.140625" style="7"/>
    <col min="5110" max="5122" width="10.7109375" style="7" customWidth="1"/>
    <col min="5123" max="5365" width="9.140625" style="7"/>
    <col min="5366" max="5378" width="10.7109375" style="7" customWidth="1"/>
    <col min="5379" max="5621" width="9.140625" style="7"/>
    <col min="5622" max="5634" width="10.7109375" style="7" customWidth="1"/>
    <col min="5635" max="5877" width="9.140625" style="7"/>
    <col min="5878" max="5890" width="10.7109375" style="7" customWidth="1"/>
    <col min="5891" max="6133" width="9.140625" style="7"/>
    <col min="6134" max="6146" width="10.7109375" style="7" customWidth="1"/>
    <col min="6147" max="6389" width="9.140625" style="7"/>
    <col min="6390" max="6402" width="10.7109375" style="7" customWidth="1"/>
    <col min="6403" max="6645" width="9.140625" style="7"/>
    <col min="6646" max="6658" width="10.7109375" style="7" customWidth="1"/>
    <col min="6659" max="6901" width="9.140625" style="7"/>
    <col min="6902" max="6914" width="10.7109375" style="7" customWidth="1"/>
    <col min="6915" max="7157" width="9.140625" style="7"/>
    <col min="7158" max="7170" width="10.7109375" style="7" customWidth="1"/>
    <col min="7171" max="7413" width="9.140625" style="7"/>
    <col min="7414" max="7426" width="10.7109375" style="7" customWidth="1"/>
    <col min="7427" max="7669" width="9.140625" style="7"/>
    <col min="7670" max="7682" width="10.7109375" style="7" customWidth="1"/>
    <col min="7683" max="7925" width="9.140625" style="7"/>
    <col min="7926" max="7938" width="10.7109375" style="7" customWidth="1"/>
    <col min="7939" max="8181" width="9.140625" style="7"/>
    <col min="8182" max="8194" width="10.7109375" style="7" customWidth="1"/>
    <col min="8195" max="8437" width="9.140625" style="7"/>
    <col min="8438" max="8450" width="10.7109375" style="7" customWidth="1"/>
    <col min="8451" max="8693" width="9.140625" style="7"/>
    <col min="8694" max="8706" width="10.7109375" style="7" customWidth="1"/>
    <col min="8707" max="8949" width="9.140625" style="7"/>
    <col min="8950" max="8962" width="10.7109375" style="7" customWidth="1"/>
    <col min="8963" max="9205" width="9.140625" style="7"/>
    <col min="9206" max="9218" width="10.7109375" style="7" customWidth="1"/>
    <col min="9219" max="9461" width="9.140625" style="7"/>
    <col min="9462" max="9474" width="10.7109375" style="7" customWidth="1"/>
    <col min="9475" max="9717" width="9.140625" style="7"/>
    <col min="9718" max="9730" width="10.7109375" style="7" customWidth="1"/>
    <col min="9731" max="9973" width="9.140625" style="7"/>
    <col min="9974" max="9986" width="10.7109375" style="7" customWidth="1"/>
    <col min="9987" max="10229" width="9.140625" style="7"/>
    <col min="10230" max="10242" width="10.7109375" style="7" customWidth="1"/>
    <col min="10243" max="10485" width="9.140625" style="7"/>
    <col min="10486" max="10498" width="10.7109375" style="7" customWidth="1"/>
    <col min="10499" max="10741" width="9.140625" style="7"/>
    <col min="10742" max="10754" width="10.7109375" style="7" customWidth="1"/>
    <col min="10755" max="10997" width="9.140625" style="7"/>
    <col min="10998" max="11010" width="10.7109375" style="7" customWidth="1"/>
    <col min="11011" max="11253" width="9.140625" style="7"/>
    <col min="11254" max="11266" width="10.7109375" style="7" customWidth="1"/>
    <col min="11267" max="11509" width="9.140625" style="7"/>
    <col min="11510" max="11522" width="10.7109375" style="7" customWidth="1"/>
    <col min="11523" max="11765" width="9.140625" style="7"/>
    <col min="11766" max="11778" width="10.7109375" style="7" customWidth="1"/>
    <col min="11779" max="12021" width="9.140625" style="7"/>
    <col min="12022" max="12034" width="10.7109375" style="7" customWidth="1"/>
    <col min="12035" max="12277" width="9.140625" style="7"/>
    <col min="12278" max="12290" width="10.7109375" style="7" customWidth="1"/>
    <col min="12291" max="12533" width="9.140625" style="7"/>
    <col min="12534" max="12546" width="10.7109375" style="7" customWidth="1"/>
    <col min="12547" max="12789" width="9.140625" style="7"/>
    <col min="12790" max="12802" width="10.7109375" style="7" customWidth="1"/>
    <col min="12803" max="13045" width="9.140625" style="7"/>
    <col min="13046" max="13058" width="10.7109375" style="7" customWidth="1"/>
    <col min="13059" max="13301" width="9.140625" style="7"/>
    <col min="13302" max="13314" width="10.7109375" style="7" customWidth="1"/>
    <col min="13315" max="13557" width="9.140625" style="7"/>
    <col min="13558" max="13570" width="10.7109375" style="7" customWidth="1"/>
    <col min="13571" max="13813" width="9.140625" style="7"/>
    <col min="13814" max="13826" width="10.7109375" style="7" customWidth="1"/>
    <col min="13827" max="14069" width="9.140625" style="7"/>
    <col min="14070" max="14082" width="10.7109375" style="7" customWidth="1"/>
    <col min="14083" max="14325" width="9.140625" style="7"/>
    <col min="14326" max="14338" width="10.7109375" style="7" customWidth="1"/>
    <col min="14339" max="14581" width="9.140625" style="7"/>
    <col min="14582" max="14594" width="10.7109375" style="7" customWidth="1"/>
    <col min="14595" max="14837" width="9.140625" style="7"/>
    <col min="14838" max="14850" width="10.7109375" style="7" customWidth="1"/>
    <col min="14851" max="15093" width="9.140625" style="7"/>
    <col min="15094" max="15106" width="10.7109375" style="7" customWidth="1"/>
    <col min="15107" max="15349" width="9.140625" style="7"/>
    <col min="15350" max="15362" width="10.7109375" style="7" customWidth="1"/>
    <col min="15363" max="15605" width="9.140625" style="7"/>
    <col min="15606" max="15618" width="10.7109375" style="7" customWidth="1"/>
    <col min="15619" max="15861" width="9.140625" style="7"/>
    <col min="15862" max="15874" width="10.7109375" style="7" customWidth="1"/>
    <col min="15875" max="16117" width="9.140625" style="7"/>
    <col min="16118" max="16130" width="10.7109375" style="7" customWidth="1"/>
    <col min="16131" max="16384" width="9.140625" style="7"/>
  </cols>
  <sheetData>
    <row r="1" spans="1:32" ht="18">
      <c r="A1" s="628" t="s">
        <v>431</v>
      </c>
      <c r="B1" s="159"/>
      <c r="C1" s="159"/>
      <c r="D1" s="159"/>
      <c r="F1" s="175"/>
    </row>
    <row r="2" spans="1:32" ht="5.0999999999999996" customHeight="1">
      <c r="A2" s="552"/>
      <c r="B2" s="552"/>
      <c r="C2" s="552"/>
      <c r="D2" s="552"/>
      <c r="F2" s="175"/>
    </row>
    <row r="3" spans="1:32" ht="12.75" customHeight="1">
      <c r="A3" s="1609">
        <v>2021</v>
      </c>
      <c r="B3" s="1609"/>
      <c r="C3" s="1609"/>
      <c r="D3" s="1609"/>
      <c r="E3" s="1609"/>
      <c r="F3" s="1609"/>
      <c r="G3" s="1609"/>
      <c r="H3" s="1609"/>
      <c r="I3" s="290"/>
      <c r="J3" s="1683" t="s">
        <v>479</v>
      </c>
      <c r="K3" s="1683"/>
      <c r="L3" s="1683"/>
      <c r="M3" s="1683"/>
      <c r="N3" s="1683"/>
      <c r="O3" s="1683"/>
      <c r="P3" s="1683"/>
      <c r="Q3" s="598"/>
      <c r="R3" s="646"/>
      <c r="S3" s="598"/>
    </row>
    <row r="4" spans="1:32" ht="27.75" customHeight="1">
      <c r="A4" s="1622" t="str">
        <f>'6.1'!A6</f>
        <v>Období</v>
      </c>
      <c r="B4" s="1514" t="s">
        <v>269</v>
      </c>
      <c r="C4" s="1688" t="s">
        <v>277</v>
      </c>
      <c r="D4" s="1688"/>
      <c r="E4" s="1688"/>
      <c r="F4" s="1688"/>
      <c r="G4" s="1514" t="s">
        <v>278</v>
      </c>
      <c r="H4" s="1514" t="s">
        <v>272</v>
      </c>
      <c r="I4" s="291"/>
      <c r="J4" s="1683"/>
      <c r="K4" s="1683"/>
      <c r="L4" s="1683"/>
      <c r="M4" s="1683"/>
      <c r="N4" s="1683"/>
      <c r="O4" s="1683"/>
      <c r="P4" s="1683"/>
      <c r="Q4" s="598"/>
      <c r="R4" s="646"/>
      <c r="S4" s="598"/>
    </row>
    <row r="5" spans="1:32" ht="26.25" customHeight="1">
      <c r="A5" s="1620"/>
      <c r="B5" s="1523"/>
      <c r="C5" s="1689" t="s">
        <v>273</v>
      </c>
      <c r="D5" s="1689"/>
      <c r="E5" s="1524" t="s">
        <v>274</v>
      </c>
      <c r="F5" s="1524"/>
      <c r="G5" s="1523"/>
      <c r="H5" s="1523"/>
      <c r="I5" s="291"/>
      <c r="J5" s="291"/>
      <c r="K5" s="291"/>
      <c r="L5" s="291"/>
      <c r="M5" s="291"/>
      <c r="N5" s="291"/>
      <c r="O5" s="291"/>
      <c r="Q5" s="598"/>
      <c r="R5" s="646"/>
      <c r="S5" s="598"/>
    </row>
    <row r="6" spans="1:32" ht="14.1" customHeight="1">
      <c r="A6" s="1616"/>
      <c r="B6" s="1687"/>
      <c r="C6" s="839" t="s">
        <v>264</v>
      </c>
      <c r="D6" s="839" t="s">
        <v>158</v>
      </c>
      <c r="E6" s="839" t="s">
        <v>264</v>
      </c>
      <c r="F6" s="839" t="s">
        <v>158</v>
      </c>
      <c r="G6" s="1687"/>
      <c r="H6" s="1687"/>
      <c r="I6" s="175"/>
      <c r="J6" s="175"/>
      <c r="K6" s="175"/>
      <c r="L6" s="175"/>
      <c r="M6" s="175"/>
      <c r="N6" s="175"/>
      <c r="O6" s="175"/>
      <c r="Q6" s="598"/>
      <c r="R6" s="646">
        <f>A3-1</f>
        <v>2020</v>
      </c>
      <c r="S6" s="598"/>
    </row>
    <row r="7" spans="1:32" ht="13.5" customHeight="1">
      <c r="A7" s="728" t="str">
        <f>'6.1'!A9</f>
        <v>leden</v>
      </c>
      <c r="B7" s="858">
        <v>1587</v>
      </c>
      <c r="C7" s="1356">
        <v>498786.97060927353</v>
      </c>
      <c r="D7" s="1356">
        <v>5327482.0396019993</v>
      </c>
      <c r="E7" s="858">
        <f>C7/B7</f>
        <v>314.29550763029209</v>
      </c>
      <c r="F7" s="859">
        <f>D7/B7</f>
        <v>3356.9515057353492</v>
      </c>
      <c r="G7" s="860">
        <f>C7/'8.1'!C9</f>
        <v>0.39178649418161221</v>
      </c>
      <c r="H7" s="760">
        <f>(C7-R7)/R7</f>
        <v>8.5994673679971809E-2</v>
      </c>
      <c r="I7" s="22"/>
      <c r="J7" s="22"/>
      <c r="K7" s="22"/>
      <c r="L7" s="22"/>
      <c r="M7" s="22"/>
      <c r="N7" s="22"/>
      <c r="O7" s="22"/>
      <c r="Q7" s="598"/>
      <c r="R7" s="647">
        <v>459290.43916863576</v>
      </c>
      <c r="S7" s="598"/>
      <c r="T7" s="23"/>
      <c r="U7" s="23"/>
      <c r="V7" s="23"/>
      <c r="W7" s="23"/>
      <c r="X7" s="23"/>
      <c r="Z7" s="23"/>
      <c r="AD7" s="23"/>
      <c r="AE7" s="23"/>
      <c r="AF7" s="23"/>
    </row>
    <row r="8" spans="1:32" ht="13.5" customHeight="1">
      <c r="A8" s="731" t="str">
        <f>'6.1'!A10</f>
        <v>únor</v>
      </c>
      <c r="B8" s="861">
        <v>1587</v>
      </c>
      <c r="C8" s="1357">
        <v>457309.29221889534</v>
      </c>
      <c r="D8" s="1357">
        <v>4885821.9201579997</v>
      </c>
      <c r="E8" s="861">
        <f t="shared" ref="E8:E25" si="0">C8/B8</f>
        <v>288.15960442274439</v>
      </c>
      <c r="F8" s="862">
        <f t="shared" ref="F8:F25" si="1">D8/B8</f>
        <v>3078.6527537227471</v>
      </c>
      <c r="G8" s="863">
        <f>C8/'8.1'!C10</f>
        <v>0.39247051115414111</v>
      </c>
      <c r="H8" s="783">
        <f t="shared" ref="H8:H25" si="2">(C8-R8)/R8</f>
        <v>0.17333473605285163</v>
      </c>
      <c r="I8" s="22"/>
      <c r="J8" s="22"/>
      <c r="K8" s="22"/>
      <c r="L8" s="22"/>
      <c r="M8" s="22"/>
      <c r="N8" s="22"/>
      <c r="O8" s="22"/>
      <c r="Q8" s="598"/>
      <c r="R8" s="647">
        <v>389751.77173847542</v>
      </c>
      <c r="S8" s="598"/>
      <c r="T8" s="23"/>
      <c r="U8" s="23"/>
      <c r="V8" s="23"/>
      <c r="W8" s="23"/>
      <c r="X8" s="23"/>
      <c r="Z8" s="23"/>
      <c r="AD8" s="23"/>
      <c r="AE8" s="23"/>
      <c r="AF8" s="23"/>
    </row>
    <row r="9" spans="1:32" ht="13.5" customHeight="1">
      <c r="A9" s="734" t="str">
        <f>'6.1'!A11</f>
        <v>březen</v>
      </c>
      <c r="B9" s="864">
        <v>1585</v>
      </c>
      <c r="C9" s="1150">
        <v>475708.81223028689</v>
      </c>
      <c r="D9" s="1150">
        <v>5075262.9597360007</v>
      </c>
      <c r="E9" s="864">
        <f t="shared" si="0"/>
        <v>300.1317427320422</v>
      </c>
      <c r="F9" s="865">
        <f t="shared" si="1"/>
        <v>3202.0586496757101</v>
      </c>
      <c r="G9" s="866">
        <f>C9/'8.1'!C11</f>
        <v>0.43596045222116414</v>
      </c>
      <c r="H9" s="766">
        <f t="shared" si="2"/>
        <v>0.24561655388793163</v>
      </c>
      <c r="I9" s="22"/>
      <c r="J9" s="22"/>
      <c r="K9" s="22"/>
      <c r="L9" s="22"/>
      <c r="M9" s="22"/>
      <c r="N9" s="22"/>
      <c r="O9" s="22"/>
      <c r="Q9" s="598"/>
      <c r="R9" s="647">
        <v>381906.30234116694</v>
      </c>
      <c r="S9" s="598"/>
      <c r="T9" s="23"/>
      <c r="U9" s="23"/>
      <c r="V9" s="23"/>
      <c r="W9" s="23"/>
      <c r="X9" s="23"/>
      <c r="Z9" s="23"/>
      <c r="AD9" s="23"/>
      <c r="AE9" s="23"/>
      <c r="AF9" s="23"/>
    </row>
    <row r="10" spans="1:32" ht="13.5" customHeight="1">
      <c r="A10" s="731" t="str">
        <f>'6.1'!A12</f>
        <v>duben</v>
      </c>
      <c r="B10" s="861">
        <v>1586</v>
      </c>
      <c r="C10" s="1357">
        <v>426622.4110844644</v>
      </c>
      <c r="D10" s="1357">
        <v>4554433.7340050004</v>
      </c>
      <c r="E10" s="861">
        <f t="shared" si="0"/>
        <v>268.99269299146556</v>
      </c>
      <c r="F10" s="862">
        <f t="shared" si="1"/>
        <v>2871.6480037862552</v>
      </c>
      <c r="G10" s="863">
        <f>C10/'8.1'!C12</f>
        <v>0.4835804984170245</v>
      </c>
      <c r="H10" s="783">
        <f t="shared" si="2"/>
        <v>0.5254145354539026</v>
      </c>
      <c r="I10" s="22"/>
      <c r="J10" s="22"/>
      <c r="K10" s="22"/>
      <c r="L10" s="22"/>
      <c r="M10" s="22"/>
      <c r="N10" s="22"/>
      <c r="O10" s="22"/>
      <c r="Q10" s="598"/>
      <c r="R10" s="647">
        <v>279676.37725276989</v>
      </c>
      <c r="S10" s="598"/>
      <c r="T10" s="23"/>
      <c r="U10" s="23"/>
      <c r="V10" s="23"/>
      <c r="W10" s="23"/>
      <c r="X10" s="23"/>
      <c r="Z10" s="23"/>
      <c r="AD10" s="23"/>
      <c r="AE10" s="23"/>
      <c r="AF10" s="23"/>
    </row>
    <row r="11" spans="1:32" ht="13.5" customHeight="1">
      <c r="A11" s="731" t="str">
        <f>'6.1'!A13</f>
        <v>květen</v>
      </c>
      <c r="B11" s="861">
        <v>1593</v>
      </c>
      <c r="C11" s="1357">
        <v>320965.18772738858</v>
      </c>
      <c r="D11" s="1357">
        <v>3427085.3183309999</v>
      </c>
      <c r="E11" s="861">
        <f t="shared" si="0"/>
        <v>201.48473805862434</v>
      </c>
      <c r="F11" s="862">
        <f t="shared" si="1"/>
        <v>2151.3404383747647</v>
      </c>
      <c r="G11" s="863">
        <f>C11/'8.1'!C13</f>
        <v>0.55042642423004151</v>
      </c>
      <c r="H11" s="783">
        <f t="shared" si="2"/>
        <v>0.16791201436318073</v>
      </c>
      <c r="I11" s="22"/>
      <c r="J11" s="22"/>
      <c r="K11" s="22"/>
      <c r="L11" s="22"/>
      <c r="M11" s="22"/>
      <c r="N11" s="22"/>
      <c r="O11" s="22"/>
      <c r="Q11" s="598"/>
      <c r="R11" s="647">
        <v>274819.66430698894</v>
      </c>
      <c r="S11" s="598"/>
      <c r="T11" s="23"/>
      <c r="U11" s="23"/>
      <c r="V11" s="23"/>
      <c r="W11" s="23"/>
      <c r="X11" s="23"/>
      <c r="Z11" s="23"/>
      <c r="AD11" s="23"/>
      <c r="AE11" s="23"/>
      <c r="AF11" s="23"/>
    </row>
    <row r="12" spans="1:32" ht="13.5" customHeight="1">
      <c r="A12" s="731" t="str">
        <f>'6.1'!A14</f>
        <v>červen</v>
      </c>
      <c r="B12" s="861">
        <v>1600</v>
      </c>
      <c r="C12" s="1357">
        <v>315774.46520886116</v>
      </c>
      <c r="D12" s="1357">
        <v>3373493.851338</v>
      </c>
      <c r="E12" s="861">
        <f t="shared" si="0"/>
        <v>197.35904075553822</v>
      </c>
      <c r="F12" s="862">
        <f t="shared" si="1"/>
        <v>2108.4336570862502</v>
      </c>
      <c r="G12" s="863">
        <f>C12/'8.1'!C14</f>
        <v>0.76042668174697425</v>
      </c>
      <c r="H12" s="783">
        <f t="shared" si="2"/>
        <v>9.9347116074284494E-2</v>
      </c>
      <c r="I12" s="22"/>
      <c r="J12" s="22"/>
      <c r="K12" s="22"/>
      <c r="L12" s="22"/>
      <c r="M12" s="22"/>
      <c r="N12" s="22"/>
      <c r="O12" s="22"/>
      <c r="Q12" s="598"/>
      <c r="R12" s="647">
        <v>287238.18036333832</v>
      </c>
      <c r="S12" s="598"/>
      <c r="T12" s="23"/>
      <c r="U12" s="23"/>
      <c r="V12" s="23"/>
      <c r="W12" s="23"/>
      <c r="X12" s="23"/>
      <c r="Z12" s="23"/>
      <c r="AD12" s="23"/>
      <c r="AE12" s="23"/>
      <c r="AF12" s="23"/>
    </row>
    <row r="13" spans="1:32" ht="13.5" customHeight="1">
      <c r="A13" s="728" t="str">
        <f>'6.1'!A15</f>
        <v>červenec</v>
      </c>
      <c r="B13" s="858">
        <v>1598</v>
      </c>
      <c r="C13" s="1356">
        <v>293995.33467875031</v>
      </c>
      <c r="D13" s="1356">
        <v>3139180.4315850004</v>
      </c>
      <c r="E13" s="858">
        <f t="shared" si="0"/>
        <v>183.97705549358594</v>
      </c>
      <c r="F13" s="859">
        <f t="shared" si="1"/>
        <v>1964.4433238954946</v>
      </c>
      <c r="G13" s="860">
        <f>C13/'8.1'!C15</f>
        <v>0.76908275337229826</v>
      </c>
      <c r="H13" s="760">
        <f t="shared" si="2"/>
        <v>-7.9825957100887621E-2</v>
      </c>
      <c r="I13" s="22"/>
      <c r="J13" s="1691" t="s">
        <v>480</v>
      </c>
      <c r="K13" s="1692"/>
      <c r="L13" s="1692"/>
      <c r="M13" s="1692"/>
      <c r="N13" s="1692"/>
      <c r="O13" s="1692"/>
      <c r="P13" s="1692"/>
      <c r="Q13" s="598"/>
      <c r="R13" s="647">
        <v>319499.70437384298</v>
      </c>
      <c r="S13" s="598"/>
      <c r="T13" s="23"/>
      <c r="U13" s="23"/>
      <c r="V13" s="23"/>
      <c r="W13" s="23"/>
      <c r="X13" s="23"/>
      <c r="Z13" s="23"/>
      <c r="AD13" s="23"/>
      <c r="AE13" s="23"/>
      <c r="AF13" s="23"/>
    </row>
    <row r="14" spans="1:32" ht="13.5" customHeight="1">
      <c r="A14" s="731" t="str">
        <f>'6.1'!A16</f>
        <v>srpen</v>
      </c>
      <c r="B14" s="861">
        <v>1594</v>
      </c>
      <c r="C14" s="1357">
        <v>257786.51743811162</v>
      </c>
      <c r="D14" s="1357">
        <v>2747605.0781919998</v>
      </c>
      <c r="E14" s="861">
        <f t="shared" si="0"/>
        <v>161.72303477924191</v>
      </c>
      <c r="F14" s="862">
        <f t="shared" si="1"/>
        <v>1723.7171130439147</v>
      </c>
      <c r="G14" s="863">
        <f>C14/'8.1'!C16</f>
        <v>0.70929454385201929</v>
      </c>
      <c r="H14" s="783">
        <f t="shared" si="2"/>
        <v>-0.14293323382325873</v>
      </c>
      <c r="I14" s="22"/>
      <c r="J14" s="1692"/>
      <c r="K14" s="1692"/>
      <c r="L14" s="1692"/>
      <c r="M14" s="1692"/>
      <c r="N14" s="1692"/>
      <c r="O14" s="1692"/>
      <c r="P14" s="1692"/>
      <c r="Q14" s="598"/>
      <c r="R14" s="647">
        <v>300777.63788235816</v>
      </c>
      <c r="S14" s="598"/>
      <c r="T14" s="23"/>
      <c r="U14" s="23"/>
      <c r="V14" s="23"/>
      <c r="W14" s="23"/>
      <c r="X14" s="23"/>
      <c r="Z14" s="23"/>
      <c r="AD14" s="23"/>
      <c r="AE14" s="23"/>
      <c r="AF14" s="23"/>
    </row>
    <row r="15" spans="1:32" ht="13.5" customHeight="1">
      <c r="A15" s="734" t="str">
        <f>'6.1'!A17</f>
        <v>září</v>
      </c>
      <c r="B15" s="864">
        <v>1595</v>
      </c>
      <c r="C15" s="1150">
        <v>286573.51479156018</v>
      </c>
      <c r="D15" s="1150">
        <v>3054892.9757880005</v>
      </c>
      <c r="E15" s="864">
        <f t="shared" si="0"/>
        <v>179.66991522981829</v>
      </c>
      <c r="F15" s="865">
        <f t="shared" si="1"/>
        <v>1915.2934017479627</v>
      </c>
      <c r="G15" s="866">
        <f>C15/'8.1'!C17</f>
        <v>0.66774810782905425</v>
      </c>
      <c r="H15" s="766">
        <f t="shared" si="2"/>
        <v>3.7707036081697204E-2</v>
      </c>
      <c r="I15" s="22"/>
      <c r="J15" s="22"/>
      <c r="K15" s="288">
        <f>A27</f>
        <v>2012</v>
      </c>
      <c r="L15" s="604">
        <f>C27</f>
        <v>3542741.3316356624</v>
      </c>
      <c r="M15" s="289"/>
      <c r="N15" s="289"/>
      <c r="O15" s="289"/>
      <c r="Q15" s="598"/>
      <c r="R15" s="647">
        <v>276160.32736333751</v>
      </c>
      <c r="S15" s="598"/>
      <c r="T15" s="23"/>
      <c r="U15" s="23"/>
      <c r="V15" s="23"/>
      <c r="W15" s="23"/>
      <c r="X15" s="23"/>
      <c r="Z15" s="23"/>
      <c r="AD15" s="23"/>
      <c r="AE15" s="23"/>
      <c r="AF15" s="23"/>
    </row>
    <row r="16" spans="1:32" ht="13.5" customHeight="1">
      <c r="A16" s="731" t="str">
        <f>'6.1'!A18</f>
        <v>říjen</v>
      </c>
      <c r="B16" s="861">
        <v>1601</v>
      </c>
      <c r="C16" s="1357">
        <v>348703.64272060583</v>
      </c>
      <c r="D16" s="1357">
        <v>3729970.2374090003</v>
      </c>
      <c r="E16" s="861">
        <f t="shared" si="0"/>
        <v>217.80364941949145</v>
      </c>
      <c r="F16" s="862">
        <f t="shared" si="1"/>
        <v>2329.7752888251093</v>
      </c>
      <c r="G16" s="863">
        <f>C16/'8.1'!C18</f>
        <v>0.49068591635831493</v>
      </c>
      <c r="H16" s="783">
        <f t="shared" si="2"/>
        <v>-5.8326025374907747E-2</v>
      </c>
      <c r="I16" s="22"/>
      <c r="J16" s="22"/>
      <c r="K16" s="288">
        <f t="shared" ref="K16:K24" si="3">A28</f>
        <v>2013</v>
      </c>
      <c r="L16" s="604">
        <f t="shared" ref="L16:L24" si="4">C28</f>
        <v>3627323.0662095109</v>
      </c>
      <c r="M16" s="289"/>
      <c r="N16" s="289"/>
      <c r="O16" s="289"/>
      <c r="Q16" s="598"/>
      <c r="R16" s="647">
        <v>370301.87954321969</v>
      </c>
      <c r="S16" s="598"/>
      <c r="T16" s="23"/>
      <c r="U16" s="23"/>
      <c r="V16" s="23"/>
      <c r="W16" s="23"/>
      <c r="X16" s="23"/>
      <c r="Z16" s="23"/>
      <c r="AD16" s="23"/>
      <c r="AE16" s="23"/>
      <c r="AF16" s="23"/>
    </row>
    <row r="17" spans="1:32" ht="13.5" customHeight="1">
      <c r="A17" s="731" t="str">
        <f>'6.1'!A19</f>
        <v>listopad</v>
      </c>
      <c r="B17" s="861">
        <v>1603</v>
      </c>
      <c r="C17" s="1357">
        <v>432026.42617312691</v>
      </c>
      <c r="D17" s="1357">
        <v>4613127.0931949997</v>
      </c>
      <c r="E17" s="861">
        <f t="shared" si="0"/>
        <v>269.51118289028506</v>
      </c>
      <c r="F17" s="862">
        <f t="shared" si="1"/>
        <v>2877.8085422301933</v>
      </c>
      <c r="G17" s="863">
        <f>C17/'8.1'!C19</f>
        <v>0.44254033172941437</v>
      </c>
      <c r="H17" s="783">
        <f t="shared" si="2"/>
        <v>-5.6645910825864405E-2</v>
      </c>
      <c r="I17" s="22"/>
      <c r="J17" s="22"/>
      <c r="K17" s="288">
        <f t="shared" si="3"/>
        <v>2014</v>
      </c>
      <c r="L17" s="604">
        <f t="shared" si="4"/>
        <v>3410397.2052618805</v>
      </c>
      <c r="M17" s="289"/>
      <c r="N17" s="289"/>
      <c r="O17" s="289"/>
      <c r="Q17" s="598"/>
      <c r="R17" s="647">
        <v>457968.46712282422</v>
      </c>
      <c r="S17" s="598"/>
      <c r="T17" s="23"/>
      <c r="U17" s="23"/>
      <c r="V17" s="23"/>
      <c r="W17" s="23"/>
      <c r="X17" s="23"/>
      <c r="Z17" s="23"/>
      <c r="AD17" s="23"/>
      <c r="AE17" s="23"/>
      <c r="AF17" s="23"/>
    </row>
    <row r="18" spans="1:32" ht="13.5" customHeight="1">
      <c r="A18" s="731" t="str">
        <f>'6.1'!A20</f>
        <v>prosinec</v>
      </c>
      <c r="B18" s="861">
        <v>1602</v>
      </c>
      <c r="C18" s="1357">
        <v>451441.81692383462</v>
      </c>
      <c r="D18" s="1357">
        <v>4820917.0588679994</v>
      </c>
      <c r="E18" s="861">
        <f t="shared" si="0"/>
        <v>281.79888696868579</v>
      </c>
      <c r="F18" s="862">
        <f t="shared" si="1"/>
        <v>3009.3115223895129</v>
      </c>
      <c r="G18" s="863">
        <f>C18/'8.1'!C20</f>
        <v>0.38854155985161359</v>
      </c>
      <c r="H18" s="783">
        <f t="shared" si="2"/>
        <v>-4.1360022089680537E-2</v>
      </c>
      <c r="I18" s="22"/>
      <c r="J18" s="22"/>
      <c r="K18" s="288">
        <f t="shared" si="3"/>
        <v>2015</v>
      </c>
      <c r="L18" s="604">
        <f t="shared" si="4"/>
        <v>3522761.6740966924</v>
      </c>
      <c r="M18" s="289"/>
      <c r="N18" s="289"/>
      <c r="O18" s="289"/>
      <c r="Q18" s="598"/>
      <c r="R18" s="647">
        <v>470919.03876980487</v>
      </c>
      <c r="S18" s="598"/>
      <c r="T18" s="23"/>
      <c r="U18" s="23"/>
      <c r="V18" s="23"/>
      <c r="W18" s="23"/>
      <c r="X18" s="23"/>
      <c r="Z18" s="23"/>
      <c r="AD18" s="23"/>
      <c r="AE18" s="23"/>
      <c r="AF18" s="23"/>
    </row>
    <row r="19" spans="1:32" ht="13.5" customHeight="1">
      <c r="A19" s="728" t="str">
        <f>'6.1'!A21</f>
        <v>I. čtvrtletí</v>
      </c>
      <c r="B19" s="858">
        <f>B9</f>
        <v>1585</v>
      </c>
      <c r="C19" s="1356">
        <f t="shared" ref="C19:D19" si="5">SUM(C7:C9)</f>
        <v>1431805.0750584558</v>
      </c>
      <c r="D19" s="1356">
        <f t="shared" si="5"/>
        <v>15288566.919496</v>
      </c>
      <c r="E19" s="858">
        <f t="shared" si="0"/>
        <v>903.34705051006677</v>
      </c>
      <c r="F19" s="859">
        <f t="shared" si="1"/>
        <v>9645.7835454233445</v>
      </c>
      <c r="G19" s="860">
        <f>C19/'8.1'!C21</f>
        <v>0.40566909592406691</v>
      </c>
      <c r="H19" s="760">
        <f t="shared" si="2"/>
        <v>0.16317218766538749</v>
      </c>
      <c r="I19" s="22"/>
      <c r="J19" s="22"/>
      <c r="K19" s="288">
        <f t="shared" si="3"/>
        <v>2016</v>
      </c>
      <c r="L19" s="604">
        <f t="shared" si="4"/>
        <v>3836358.4581271773</v>
      </c>
      <c r="M19" s="289"/>
      <c r="N19" s="289"/>
      <c r="O19" s="289"/>
      <c r="Q19" s="598"/>
      <c r="R19" s="647">
        <v>1230948.5132482781</v>
      </c>
      <c r="S19" s="598"/>
      <c r="T19" s="23"/>
      <c r="U19" s="23"/>
      <c r="V19" s="23"/>
      <c r="W19" s="23"/>
      <c r="AD19" s="23"/>
      <c r="AE19" s="23"/>
      <c r="AF19" s="23"/>
    </row>
    <row r="20" spans="1:32" ht="13.5" customHeight="1">
      <c r="A20" s="731" t="str">
        <f>'6.1'!A22</f>
        <v>II. čtvrtletí</v>
      </c>
      <c r="B20" s="861">
        <f>B12</f>
        <v>1600</v>
      </c>
      <c r="C20" s="1357">
        <f t="shared" ref="C20:D20" si="6">SUM(C10:C12)</f>
        <v>1063362.0640207143</v>
      </c>
      <c r="D20" s="1357">
        <f t="shared" si="6"/>
        <v>11355012.903673999</v>
      </c>
      <c r="E20" s="861">
        <f t="shared" si="0"/>
        <v>664.60129001294638</v>
      </c>
      <c r="F20" s="862">
        <f t="shared" si="1"/>
        <v>7096.8830647962495</v>
      </c>
      <c r="G20" s="863">
        <f>C20/'8.1'!C22</f>
        <v>0.56543872487604385</v>
      </c>
      <c r="H20" s="783">
        <f t="shared" si="2"/>
        <v>0.26329907508247363</v>
      </c>
      <c r="I20" s="22"/>
      <c r="J20" s="22"/>
      <c r="K20" s="288">
        <f t="shared" si="3"/>
        <v>2017</v>
      </c>
      <c r="L20" s="604">
        <f t="shared" si="4"/>
        <v>3847746</v>
      </c>
      <c r="M20" s="289"/>
      <c r="N20" s="289"/>
      <c r="O20" s="289"/>
      <c r="Q20" s="598"/>
      <c r="R20" s="647">
        <v>841734.22192309715</v>
      </c>
      <c r="S20" s="598"/>
    </row>
    <row r="21" spans="1:32" ht="13.5" customHeight="1">
      <c r="A21" s="731" t="str">
        <f>'6.1'!A23</f>
        <v>III. čtvrtletí</v>
      </c>
      <c r="B21" s="861">
        <f>B15</f>
        <v>1595</v>
      </c>
      <c r="C21" s="1357">
        <f t="shared" ref="C21:D21" si="7">SUM(C13:C15)</f>
        <v>838355.36690842221</v>
      </c>
      <c r="D21" s="1357">
        <f t="shared" si="7"/>
        <v>8941678.4855650011</v>
      </c>
      <c r="E21" s="861">
        <f t="shared" si="0"/>
        <v>525.61465009932431</v>
      </c>
      <c r="F21" s="862">
        <f t="shared" si="1"/>
        <v>5606.0680160282136</v>
      </c>
      <c r="G21" s="863">
        <f>C21/'8.1'!C23</f>
        <v>0.71357147681227551</v>
      </c>
      <c r="H21" s="783">
        <f t="shared" si="2"/>
        <v>-6.4792349406476282E-2</v>
      </c>
      <c r="I21" s="22"/>
      <c r="J21" s="22"/>
      <c r="K21" s="288">
        <f t="shared" si="3"/>
        <v>2018</v>
      </c>
      <c r="L21" s="604">
        <f t="shared" si="4"/>
        <v>3854919.8167295875</v>
      </c>
      <c r="M21" s="289"/>
      <c r="N21" s="289"/>
      <c r="O21" s="289"/>
      <c r="Q21" s="598"/>
      <c r="R21" s="647">
        <v>896437.6696195387</v>
      </c>
      <c r="S21" s="598"/>
    </row>
    <row r="22" spans="1:32" ht="13.5" customHeight="1">
      <c r="A22" s="734" t="str">
        <f>'6.1'!A24</f>
        <v>IV. čtvrtletí</v>
      </c>
      <c r="B22" s="864">
        <f>B18</f>
        <v>1602</v>
      </c>
      <c r="C22" s="1150">
        <f t="shared" ref="C22:D22" si="8">SUM(C16:C18)</f>
        <v>1232171.8858175674</v>
      </c>
      <c r="D22" s="1150">
        <f t="shared" si="8"/>
        <v>13164014.389472</v>
      </c>
      <c r="E22" s="864">
        <f t="shared" si="0"/>
        <v>769.14599614080362</v>
      </c>
      <c r="F22" s="865">
        <f t="shared" si="1"/>
        <v>8217.2374466117362</v>
      </c>
      <c r="G22" s="866">
        <f>C22/'8.1'!C24</f>
        <v>0.43252687201222467</v>
      </c>
      <c r="H22" s="766">
        <f t="shared" si="2"/>
        <v>-5.1584088024086282E-2</v>
      </c>
      <c r="I22" s="22"/>
      <c r="J22" s="22"/>
      <c r="K22" s="288">
        <f t="shared" si="3"/>
        <v>2019</v>
      </c>
      <c r="L22" s="604">
        <f t="shared" si="4"/>
        <v>4200740.8816692531</v>
      </c>
      <c r="M22" s="289"/>
      <c r="N22" s="289"/>
      <c r="O22" s="289"/>
      <c r="Q22" s="598"/>
      <c r="R22" s="647">
        <v>1299189.3854358487</v>
      </c>
      <c r="S22" s="598"/>
    </row>
    <row r="23" spans="1:32" ht="13.5" customHeight="1">
      <c r="A23" s="731" t="str">
        <f>'6.1'!A25</f>
        <v>I. pololetí</v>
      </c>
      <c r="B23" s="861">
        <f>B12</f>
        <v>1600</v>
      </c>
      <c r="C23" s="1357">
        <f t="shared" ref="C23:D23" si="9">SUM(C7:C12)</f>
        <v>2495167.1390791698</v>
      </c>
      <c r="D23" s="1357">
        <f t="shared" si="9"/>
        <v>26643579.823169999</v>
      </c>
      <c r="E23" s="861">
        <f t="shared" si="0"/>
        <v>1559.4794619244813</v>
      </c>
      <c r="F23" s="862">
        <f t="shared" si="1"/>
        <v>16652.237389481248</v>
      </c>
      <c r="G23" s="863">
        <f>C23/'8.1'!C25</f>
        <v>0.46120650607200037</v>
      </c>
      <c r="H23" s="783">
        <f t="shared" si="2"/>
        <v>0.20383457474636718</v>
      </c>
      <c r="I23" s="22"/>
      <c r="J23" s="22"/>
      <c r="K23" s="288">
        <f t="shared" si="3"/>
        <v>2020</v>
      </c>
      <c r="L23" s="604">
        <f t="shared" si="4"/>
        <v>4268309.7902267631</v>
      </c>
      <c r="M23" s="289"/>
      <c r="N23" s="289"/>
      <c r="O23" s="289"/>
      <c r="Q23" s="598"/>
      <c r="R23" s="647">
        <v>2072682.7351713753</v>
      </c>
      <c r="S23" s="598"/>
      <c r="T23" s="23"/>
      <c r="U23" s="23"/>
      <c r="V23" s="23"/>
      <c r="W23" s="23"/>
      <c r="X23" s="23"/>
      <c r="Z23" s="23"/>
    </row>
    <row r="24" spans="1:32" ht="13.5" customHeight="1">
      <c r="A24" s="731" t="str">
        <f>'6.1'!A26</f>
        <v>II. pololetí</v>
      </c>
      <c r="B24" s="861">
        <f>B18</f>
        <v>1602</v>
      </c>
      <c r="C24" s="1357">
        <f t="shared" ref="C24:D24" si="10">SUM(C13:C18)</f>
        <v>2070527.2527259893</v>
      </c>
      <c r="D24" s="1357">
        <f t="shared" si="10"/>
        <v>22105692.875037</v>
      </c>
      <c r="E24" s="861">
        <f t="shared" si="0"/>
        <v>1292.4639530124778</v>
      </c>
      <c r="F24" s="862">
        <f t="shared" si="1"/>
        <v>13798.8095349794</v>
      </c>
      <c r="G24" s="863">
        <f>C24/'8.1'!C26</f>
        <v>0.51458960521025776</v>
      </c>
      <c r="H24" s="783">
        <f t="shared" si="2"/>
        <v>-5.6976799425639345E-2</v>
      </c>
      <c r="I24" s="22"/>
      <c r="J24" s="22"/>
      <c r="K24" s="288">
        <f t="shared" si="3"/>
        <v>2021</v>
      </c>
      <c r="L24" s="604">
        <f t="shared" si="4"/>
        <v>4565694.3918051599</v>
      </c>
      <c r="M24" s="289"/>
      <c r="N24" s="289"/>
      <c r="O24" s="289"/>
      <c r="Q24" s="598"/>
      <c r="R24" s="647">
        <v>2195627.0550553873</v>
      </c>
      <c r="S24" s="598"/>
      <c r="W24" s="23"/>
      <c r="X24" s="23"/>
      <c r="Z24" s="23"/>
    </row>
    <row r="25" spans="1:32" ht="13.5" customHeight="1">
      <c r="A25" s="737" t="str">
        <f>'6.1'!A27</f>
        <v>rok</v>
      </c>
      <c r="B25" s="849">
        <f>B18</f>
        <v>1602</v>
      </c>
      <c r="C25" s="1358">
        <f t="shared" ref="C25:D25" si="11">SUM(C7:C18)</f>
        <v>4565694.3918051599</v>
      </c>
      <c r="D25" s="1358">
        <f t="shared" si="11"/>
        <v>48749272.698206998</v>
      </c>
      <c r="E25" s="849">
        <f t="shared" si="0"/>
        <v>2849.9964992541572</v>
      </c>
      <c r="F25" s="867">
        <f t="shared" si="1"/>
        <v>30430.257614361421</v>
      </c>
      <c r="G25" s="868">
        <f>C25/'8.1'!C27</f>
        <v>0.48397530318778564</v>
      </c>
      <c r="H25" s="762">
        <f t="shared" si="2"/>
        <v>6.9672684550527331E-2</v>
      </c>
      <c r="I25" s="22"/>
      <c r="J25" s="656" t="s">
        <v>481</v>
      </c>
      <c r="K25" s="584"/>
      <c r="L25" s="584"/>
      <c r="M25" s="584"/>
      <c r="N25" s="584"/>
      <c r="O25" s="584"/>
      <c r="P25" s="584"/>
      <c r="Q25" s="598"/>
      <c r="R25" s="647">
        <v>4268309.7902267631</v>
      </c>
      <c r="S25" s="598"/>
      <c r="W25" s="23"/>
      <c r="X25" s="23"/>
      <c r="Z25" s="23"/>
    </row>
    <row r="26" spans="1:32" ht="12" customHeight="1">
      <c r="A26" s="150"/>
      <c r="B26" s="150"/>
      <c r="C26" s="852"/>
      <c r="D26" s="869"/>
      <c r="E26" s="843"/>
      <c r="F26" s="870"/>
      <c r="G26" s="871"/>
      <c r="H26" s="150"/>
      <c r="L26" s="23" t="str">
        <f>B4</f>
        <v>Počet zákazníků ke konci období</v>
      </c>
      <c r="Q26" s="598"/>
      <c r="R26" s="646"/>
      <c r="S26" s="598"/>
      <c r="W26" s="23"/>
      <c r="X26" s="23"/>
      <c r="Z26" s="23"/>
    </row>
    <row r="27" spans="1:32" ht="12" customHeight="1">
      <c r="A27" s="739">
        <v>2012</v>
      </c>
      <c r="B27" s="840">
        <v>1652</v>
      </c>
      <c r="C27" s="894">
        <v>3542741.3316356624</v>
      </c>
      <c r="D27" s="894">
        <v>37484925.936778106</v>
      </c>
      <c r="E27" s="840">
        <v>2144.5165445736457</v>
      </c>
      <c r="F27" s="872">
        <v>22690.633133642921</v>
      </c>
      <c r="G27" s="873">
        <v>0.42801750881493861</v>
      </c>
      <c r="H27" s="797">
        <v>-5.0116353201591179E-4</v>
      </c>
      <c r="I27" s="22"/>
      <c r="K27" s="7">
        <f>A27</f>
        <v>2012</v>
      </c>
      <c r="L27" s="28">
        <f>B27</f>
        <v>1652</v>
      </c>
      <c r="N27" s="28"/>
      <c r="Q27" s="598"/>
      <c r="R27" s="646"/>
      <c r="S27" s="598"/>
      <c r="W27" s="23"/>
      <c r="X27" s="23"/>
      <c r="Z27" s="23"/>
    </row>
    <row r="28" spans="1:32" ht="12" customHeight="1">
      <c r="A28" s="745">
        <v>2013</v>
      </c>
      <c r="B28" s="846">
        <v>1637</v>
      </c>
      <c r="C28" s="896">
        <v>3627323.0662095109</v>
      </c>
      <c r="D28" s="896">
        <v>38572429.434018999</v>
      </c>
      <c r="E28" s="846">
        <v>2215.8357154609107</v>
      </c>
      <c r="F28" s="874">
        <v>23562.876868673793</v>
      </c>
      <c r="G28" s="875">
        <v>0.49822993604305493</v>
      </c>
      <c r="H28" s="798">
        <v>2.3874657124571291E-2</v>
      </c>
      <c r="I28" s="22"/>
      <c r="K28" s="7">
        <f t="shared" ref="K28:K36" si="12">A28</f>
        <v>2013</v>
      </c>
      <c r="L28" s="28">
        <f t="shared" ref="L28:L36" si="13">B28</f>
        <v>1637</v>
      </c>
      <c r="N28" s="28"/>
      <c r="Q28" s="598"/>
      <c r="R28" s="646"/>
      <c r="S28" s="598"/>
      <c r="W28" s="23"/>
      <c r="X28" s="23"/>
      <c r="Z28" s="23"/>
    </row>
    <row r="29" spans="1:32" ht="12" customHeight="1">
      <c r="A29" s="742">
        <v>2014</v>
      </c>
      <c r="B29" s="843">
        <v>1599</v>
      </c>
      <c r="C29" s="895">
        <v>3410397.2052618805</v>
      </c>
      <c r="D29" s="895">
        <v>36263816.274877004</v>
      </c>
      <c r="E29" s="843">
        <v>2132.8312728341966</v>
      </c>
      <c r="F29" s="870">
        <v>22679.05958403815</v>
      </c>
      <c r="G29" s="876">
        <v>0.44829027025192603</v>
      </c>
      <c r="H29" s="796">
        <v>-5.9803292121513203E-2</v>
      </c>
      <c r="I29" s="22"/>
      <c r="K29" s="7">
        <f t="shared" si="12"/>
        <v>2014</v>
      </c>
      <c r="L29" s="28">
        <f t="shared" si="13"/>
        <v>1599</v>
      </c>
      <c r="N29" s="28"/>
      <c r="W29" s="23"/>
      <c r="X29" s="23"/>
      <c r="Z29" s="23"/>
    </row>
    <row r="30" spans="1:32" ht="12" customHeight="1">
      <c r="A30" s="742">
        <v>2015</v>
      </c>
      <c r="B30" s="843">
        <v>1606</v>
      </c>
      <c r="C30" s="895">
        <v>3522761.6740966924</v>
      </c>
      <c r="D30" s="895">
        <v>37559635.195127994</v>
      </c>
      <c r="E30" s="843">
        <v>2193.500419736421</v>
      </c>
      <c r="F30" s="870">
        <v>23387.070482645078</v>
      </c>
      <c r="G30" s="876">
        <v>0.42673584395352337</v>
      </c>
      <c r="H30" s="796">
        <v>3.2947619315851356E-2</v>
      </c>
      <c r="I30" s="22"/>
      <c r="K30" s="7">
        <f t="shared" si="12"/>
        <v>2015</v>
      </c>
      <c r="L30" s="28">
        <f t="shared" si="13"/>
        <v>1606</v>
      </c>
      <c r="N30" s="28"/>
      <c r="W30" s="23"/>
      <c r="X30" s="23"/>
      <c r="Z30" s="23"/>
    </row>
    <row r="31" spans="1:32" ht="12" customHeight="1">
      <c r="A31" s="739">
        <v>2016</v>
      </c>
      <c r="B31" s="840">
        <v>1618</v>
      </c>
      <c r="C31" s="894">
        <v>3836358.4581271773</v>
      </c>
      <c r="D31" s="894">
        <v>41022704.505940005</v>
      </c>
      <c r="E31" s="840">
        <v>2371.0497269018401</v>
      </c>
      <c r="F31" s="872">
        <v>25353.958285500623</v>
      </c>
      <c r="G31" s="873">
        <v>0.44988170238034997</v>
      </c>
      <c r="H31" s="797">
        <v>8.9020153232732546E-2</v>
      </c>
      <c r="I31" s="22"/>
      <c r="K31" s="7">
        <f t="shared" si="12"/>
        <v>2016</v>
      </c>
      <c r="L31" s="28">
        <f t="shared" si="13"/>
        <v>1618</v>
      </c>
      <c r="N31" s="28"/>
      <c r="W31" s="23"/>
      <c r="X31" s="23"/>
      <c r="Z31" s="23"/>
    </row>
    <row r="32" spans="1:32" ht="12" customHeight="1">
      <c r="A32" s="745">
        <v>2017</v>
      </c>
      <c r="B32" s="846">
        <v>1703</v>
      </c>
      <c r="C32" s="896">
        <v>3847746</v>
      </c>
      <c r="D32" s="896">
        <v>41058748.2441696</v>
      </c>
      <c r="E32" s="846">
        <v>2259.392836171462</v>
      </c>
      <c r="F32" s="874">
        <v>24109.658393522961</v>
      </c>
      <c r="G32" s="875">
        <v>0.45121709550890915</v>
      </c>
      <c r="H32" s="798">
        <v>2.968320608492309E-3</v>
      </c>
      <c r="I32" s="22"/>
      <c r="K32" s="7">
        <f t="shared" si="12"/>
        <v>2017</v>
      </c>
      <c r="L32" s="28">
        <f t="shared" si="13"/>
        <v>1703</v>
      </c>
      <c r="N32" s="28"/>
      <c r="W32" s="23"/>
      <c r="X32" s="23"/>
      <c r="Z32" s="23"/>
    </row>
    <row r="33" spans="1:26" ht="12" customHeight="1">
      <c r="A33" s="742">
        <v>2018</v>
      </c>
      <c r="B33" s="843">
        <v>1692</v>
      </c>
      <c r="C33" s="895">
        <v>3854919.8167295875</v>
      </c>
      <c r="D33" s="895">
        <v>41132713.413059898</v>
      </c>
      <c r="E33" s="843">
        <v>2278.3214046865173</v>
      </c>
      <c r="F33" s="870">
        <v>24310.114310319088</v>
      </c>
      <c r="G33" s="876">
        <v>0.45009767539950563</v>
      </c>
      <c r="H33" s="796">
        <v>1.8644205541601506E-3</v>
      </c>
      <c r="I33" s="22"/>
      <c r="K33" s="7">
        <f t="shared" si="12"/>
        <v>2018</v>
      </c>
      <c r="L33" s="28">
        <f t="shared" si="13"/>
        <v>1692</v>
      </c>
      <c r="N33" s="28"/>
      <c r="W33" s="23"/>
      <c r="X33" s="23"/>
      <c r="Z33" s="23"/>
    </row>
    <row r="34" spans="1:26" ht="12" customHeight="1">
      <c r="A34" s="742">
        <v>2019</v>
      </c>
      <c r="B34" s="843">
        <v>1690</v>
      </c>
      <c r="C34" s="895">
        <v>4200740.8816692531</v>
      </c>
      <c r="D34" s="895">
        <v>44813140.046417996</v>
      </c>
      <c r="E34" s="843">
        <v>2485.6454921119839</v>
      </c>
      <c r="F34" s="870">
        <v>26516.650915040234</v>
      </c>
      <c r="G34" s="876">
        <v>0.49047549512950905</v>
      </c>
      <c r="H34" s="796">
        <v>8.9709016368867328E-2</v>
      </c>
      <c r="I34" s="22"/>
      <c r="K34" s="7">
        <f t="shared" si="12"/>
        <v>2019</v>
      </c>
      <c r="L34" s="28">
        <f t="shared" si="13"/>
        <v>1690</v>
      </c>
      <c r="N34" s="28"/>
      <c r="W34" s="23"/>
      <c r="X34" s="23"/>
      <c r="Z34" s="23"/>
    </row>
    <row r="35" spans="1:26" ht="12" customHeight="1">
      <c r="A35" s="739">
        <v>2020</v>
      </c>
      <c r="B35" s="840">
        <v>1605</v>
      </c>
      <c r="C35" s="894">
        <v>4268309.7902267631</v>
      </c>
      <c r="D35" s="894">
        <v>45620793.125848003</v>
      </c>
      <c r="E35" s="840">
        <v>2659.3830468702572</v>
      </c>
      <c r="F35" s="872">
        <v>28424.170171867914</v>
      </c>
      <c r="G35" s="873">
        <v>0.49093652980057306</v>
      </c>
      <c r="H35" s="797">
        <v>1.6084997970800825E-2</v>
      </c>
      <c r="I35" s="22"/>
      <c r="K35" s="7">
        <f t="shared" si="12"/>
        <v>2020</v>
      </c>
      <c r="L35" s="28">
        <f t="shared" si="13"/>
        <v>1605</v>
      </c>
      <c r="N35" s="28"/>
      <c r="Y35" s="23"/>
      <c r="Z35" s="23"/>
    </row>
    <row r="36" spans="1:26" ht="12" customHeight="1">
      <c r="A36" s="745">
        <v>2021</v>
      </c>
      <c r="B36" s="846">
        <f>B25</f>
        <v>1602</v>
      </c>
      <c r="C36" s="896">
        <f t="shared" ref="C36:F36" si="14">C25</f>
        <v>4565694.3918051599</v>
      </c>
      <c r="D36" s="896">
        <f t="shared" si="14"/>
        <v>48749272.698206998</v>
      </c>
      <c r="E36" s="846">
        <f t="shared" si="14"/>
        <v>2849.9964992541572</v>
      </c>
      <c r="F36" s="846">
        <f t="shared" si="14"/>
        <v>30430.257614361421</v>
      </c>
      <c r="G36" s="875">
        <f>C36/'8.1'!C38</f>
        <v>0.48397530318778564</v>
      </c>
      <c r="H36" s="798">
        <f>(C36-C35)/C35</f>
        <v>6.9672684550527331E-2</v>
      </c>
      <c r="I36" s="22"/>
      <c r="K36" s="7">
        <f t="shared" si="12"/>
        <v>2021</v>
      </c>
      <c r="L36" s="28">
        <f t="shared" si="13"/>
        <v>1602</v>
      </c>
      <c r="N36" s="28"/>
      <c r="Z36" s="23"/>
    </row>
    <row r="37" spans="1:26" ht="12" customHeight="1">
      <c r="A37" s="285"/>
      <c r="C37" s="286"/>
      <c r="D37" s="287"/>
      <c r="Z37" s="23"/>
    </row>
    <row r="38" spans="1:26" ht="14.1" customHeight="1">
      <c r="A38" s="285"/>
      <c r="C38" s="286"/>
      <c r="D38" s="287"/>
    </row>
    <row r="39" spans="1:26" ht="14.1" customHeight="1">
      <c r="C39" s="286"/>
      <c r="D39" s="287"/>
    </row>
    <row r="40" spans="1:26" ht="14.1" customHeight="1">
      <c r="C40" s="286"/>
      <c r="D40" s="148"/>
    </row>
    <row r="41" spans="1:26" ht="14.1" customHeight="1"/>
    <row r="42" spans="1:26" ht="14.1" customHeight="1"/>
    <row r="43" spans="1:26" ht="14.1" customHeight="1"/>
    <row r="44" spans="1:26" ht="14.1" customHeight="1"/>
    <row r="45" spans="1:26" ht="14.1" customHeight="1"/>
    <row r="46" spans="1:26" ht="14.1" customHeight="1"/>
    <row r="47" spans="1:26" ht="14.1" customHeight="1"/>
    <row r="48" spans="1:26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</sheetData>
  <mergeCells count="10">
    <mergeCell ref="J3:P4"/>
    <mergeCell ref="J13:P14"/>
    <mergeCell ref="B4:B6"/>
    <mergeCell ref="E5:F5"/>
    <mergeCell ref="C5:D5"/>
    <mergeCell ref="A3:H3"/>
    <mergeCell ref="C4:F4"/>
    <mergeCell ref="H4:H6"/>
    <mergeCell ref="G4:G6"/>
    <mergeCell ref="A4:A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1"/>
  <dimension ref="A1:Y61"/>
  <sheetViews>
    <sheetView showGridLines="0" topLeftCell="A19" zoomScaleNormal="100" zoomScaleSheetLayoutView="100" workbookViewId="0">
      <selection activeCell="D1" sqref="D1"/>
    </sheetView>
  </sheetViews>
  <sheetFormatPr defaultRowHeight="11.25"/>
  <cols>
    <col min="1" max="1" width="8.42578125" style="7" customWidth="1"/>
    <col min="2" max="8" width="9.7109375" style="7" customWidth="1"/>
    <col min="9" max="9" width="1.7109375" style="7" customWidth="1"/>
    <col min="10" max="10" width="7.42578125" style="7" customWidth="1"/>
    <col min="11" max="15" width="9.7109375" style="7" customWidth="1"/>
    <col min="16" max="16" width="9.5703125" style="7" customWidth="1"/>
    <col min="17" max="17" width="9.140625" style="7"/>
    <col min="18" max="18" width="9.140625" style="148"/>
    <col min="19" max="245" width="9.140625" style="7"/>
    <col min="246" max="258" width="10.7109375" style="7" customWidth="1"/>
    <col min="259" max="501" width="9.140625" style="7"/>
    <col min="502" max="514" width="10.7109375" style="7" customWidth="1"/>
    <col min="515" max="757" width="9.140625" style="7"/>
    <col min="758" max="770" width="10.7109375" style="7" customWidth="1"/>
    <col min="771" max="1013" width="9.140625" style="7"/>
    <col min="1014" max="1026" width="10.7109375" style="7" customWidth="1"/>
    <col min="1027" max="1269" width="9.140625" style="7"/>
    <col min="1270" max="1282" width="10.7109375" style="7" customWidth="1"/>
    <col min="1283" max="1525" width="9.140625" style="7"/>
    <col min="1526" max="1538" width="10.7109375" style="7" customWidth="1"/>
    <col min="1539" max="1781" width="9.140625" style="7"/>
    <col min="1782" max="1794" width="10.7109375" style="7" customWidth="1"/>
    <col min="1795" max="2037" width="9.140625" style="7"/>
    <col min="2038" max="2050" width="10.7109375" style="7" customWidth="1"/>
    <col min="2051" max="2293" width="9.140625" style="7"/>
    <col min="2294" max="2306" width="10.7109375" style="7" customWidth="1"/>
    <col min="2307" max="2549" width="9.140625" style="7"/>
    <col min="2550" max="2562" width="10.7109375" style="7" customWidth="1"/>
    <col min="2563" max="2805" width="9.140625" style="7"/>
    <col min="2806" max="2818" width="10.7109375" style="7" customWidth="1"/>
    <col min="2819" max="3061" width="9.140625" style="7"/>
    <col min="3062" max="3074" width="10.7109375" style="7" customWidth="1"/>
    <col min="3075" max="3317" width="9.140625" style="7"/>
    <col min="3318" max="3330" width="10.7109375" style="7" customWidth="1"/>
    <col min="3331" max="3573" width="9.140625" style="7"/>
    <col min="3574" max="3586" width="10.7109375" style="7" customWidth="1"/>
    <col min="3587" max="3829" width="9.140625" style="7"/>
    <col min="3830" max="3842" width="10.7109375" style="7" customWidth="1"/>
    <col min="3843" max="4085" width="9.140625" style="7"/>
    <col min="4086" max="4098" width="10.7109375" style="7" customWidth="1"/>
    <col min="4099" max="4341" width="9.140625" style="7"/>
    <col min="4342" max="4354" width="10.7109375" style="7" customWidth="1"/>
    <col min="4355" max="4597" width="9.140625" style="7"/>
    <col min="4598" max="4610" width="10.7109375" style="7" customWidth="1"/>
    <col min="4611" max="4853" width="9.140625" style="7"/>
    <col min="4854" max="4866" width="10.7109375" style="7" customWidth="1"/>
    <col min="4867" max="5109" width="9.140625" style="7"/>
    <col min="5110" max="5122" width="10.7109375" style="7" customWidth="1"/>
    <col min="5123" max="5365" width="9.140625" style="7"/>
    <col min="5366" max="5378" width="10.7109375" style="7" customWidth="1"/>
    <col min="5379" max="5621" width="9.140625" style="7"/>
    <col min="5622" max="5634" width="10.7109375" style="7" customWidth="1"/>
    <col min="5635" max="5877" width="9.140625" style="7"/>
    <col min="5878" max="5890" width="10.7109375" style="7" customWidth="1"/>
    <col min="5891" max="6133" width="9.140625" style="7"/>
    <col min="6134" max="6146" width="10.7109375" style="7" customWidth="1"/>
    <col min="6147" max="6389" width="9.140625" style="7"/>
    <col min="6390" max="6402" width="10.7109375" style="7" customWidth="1"/>
    <col min="6403" max="6645" width="9.140625" style="7"/>
    <col min="6646" max="6658" width="10.7109375" style="7" customWidth="1"/>
    <col min="6659" max="6901" width="9.140625" style="7"/>
    <col min="6902" max="6914" width="10.7109375" style="7" customWidth="1"/>
    <col min="6915" max="7157" width="9.140625" style="7"/>
    <col min="7158" max="7170" width="10.7109375" style="7" customWidth="1"/>
    <col min="7171" max="7413" width="9.140625" style="7"/>
    <col min="7414" max="7426" width="10.7109375" style="7" customWidth="1"/>
    <col min="7427" max="7669" width="9.140625" style="7"/>
    <col min="7670" max="7682" width="10.7109375" style="7" customWidth="1"/>
    <col min="7683" max="7925" width="9.140625" style="7"/>
    <col min="7926" max="7938" width="10.7109375" style="7" customWidth="1"/>
    <col min="7939" max="8181" width="9.140625" style="7"/>
    <col min="8182" max="8194" width="10.7109375" style="7" customWidth="1"/>
    <col min="8195" max="8437" width="9.140625" style="7"/>
    <col min="8438" max="8450" width="10.7109375" style="7" customWidth="1"/>
    <col min="8451" max="8693" width="9.140625" style="7"/>
    <col min="8694" max="8706" width="10.7109375" style="7" customWidth="1"/>
    <col min="8707" max="8949" width="9.140625" style="7"/>
    <col min="8950" max="8962" width="10.7109375" style="7" customWidth="1"/>
    <col min="8963" max="9205" width="9.140625" style="7"/>
    <col min="9206" max="9218" width="10.7109375" style="7" customWidth="1"/>
    <col min="9219" max="9461" width="9.140625" style="7"/>
    <col min="9462" max="9474" width="10.7109375" style="7" customWidth="1"/>
    <col min="9475" max="9717" width="9.140625" style="7"/>
    <col min="9718" max="9730" width="10.7109375" style="7" customWidth="1"/>
    <col min="9731" max="9973" width="9.140625" style="7"/>
    <col min="9974" max="9986" width="10.7109375" style="7" customWidth="1"/>
    <col min="9987" max="10229" width="9.140625" style="7"/>
    <col min="10230" max="10242" width="10.7109375" style="7" customWidth="1"/>
    <col min="10243" max="10485" width="9.140625" style="7"/>
    <col min="10486" max="10498" width="10.7109375" style="7" customWidth="1"/>
    <col min="10499" max="10741" width="9.140625" style="7"/>
    <col min="10742" max="10754" width="10.7109375" style="7" customWidth="1"/>
    <col min="10755" max="10997" width="9.140625" style="7"/>
    <col min="10998" max="11010" width="10.7109375" style="7" customWidth="1"/>
    <col min="11011" max="11253" width="9.140625" style="7"/>
    <col min="11254" max="11266" width="10.7109375" style="7" customWidth="1"/>
    <col min="11267" max="11509" width="9.140625" style="7"/>
    <col min="11510" max="11522" width="10.7109375" style="7" customWidth="1"/>
    <col min="11523" max="11765" width="9.140625" style="7"/>
    <col min="11766" max="11778" width="10.7109375" style="7" customWidth="1"/>
    <col min="11779" max="12021" width="9.140625" style="7"/>
    <col min="12022" max="12034" width="10.7109375" style="7" customWidth="1"/>
    <col min="12035" max="12277" width="9.140625" style="7"/>
    <col min="12278" max="12290" width="10.7109375" style="7" customWidth="1"/>
    <col min="12291" max="12533" width="9.140625" style="7"/>
    <col min="12534" max="12546" width="10.7109375" style="7" customWidth="1"/>
    <col min="12547" max="12789" width="9.140625" style="7"/>
    <col min="12790" max="12802" width="10.7109375" style="7" customWidth="1"/>
    <col min="12803" max="13045" width="9.140625" style="7"/>
    <col min="13046" max="13058" width="10.7109375" style="7" customWidth="1"/>
    <col min="13059" max="13301" width="9.140625" style="7"/>
    <col min="13302" max="13314" width="10.7109375" style="7" customWidth="1"/>
    <col min="13315" max="13557" width="9.140625" style="7"/>
    <col min="13558" max="13570" width="10.7109375" style="7" customWidth="1"/>
    <col min="13571" max="13813" width="9.140625" style="7"/>
    <col min="13814" max="13826" width="10.7109375" style="7" customWidth="1"/>
    <col min="13827" max="14069" width="9.140625" style="7"/>
    <col min="14070" max="14082" width="10.7109375" style="7" customWidth="1"/>
    <col min="14083" max="14325" width="9.140625" style="7"/>
    <col min="14326" max="14338" width="10.7109375" style="7" customWidth="1"/>
    <col min="14339" max="14581" width="9.140625" style="7"/>
    <col min="14582" max="14594" width="10.7109375" style="7" customWidth="1"/>
    <col min="14595" max="14837" width="9.140625" style="7"/>
    <col min="14838" max="14850" width="10.7109375" style="7" customWidth="1"/>
    <col min="14851" max="15093" width="9.140625" style="7"/>
    <col min="15094" max="15106" width="10.7109375" style="7" customWidth="1"/>
    <col min="15107" max="15349" width="9.140625" style="7"/>
    <col min="15350" max="15362" width="10.7109375" style="7" customWidth="1"/>
    <col min="15363" max="15605" width="9.140625" style="7"/>
    <col min="15606" max="15618" width="10.7109375" style="7" customWidth="1"/>
    <col min="15619" max="15861" width="9.140625" style="7"/>
    <col min="15862" max="15874" width="10.7109375" style="7" customWidth="1"/>
    <col min="15875" max="16117" width="9.140625" style="7"/>
    <col min="16118" max="16130" width="10.7109375" style="7" customWidth="1"/>
    <col min="16131" max="16384" width="9.140625" style="7"/>
  </cols>
  <sheetData>
    <row r="1" spans="1:25" ht="18">
      <c r="A1" s="628" t="s">
        <v>432</v>
      </c>
      <c r="B1" s="159"/>
      <c r="C1" s="159"/>
      <c r="D1" s="159"/>
      <c r="F1" s="175"/>
    </row>
    <row r="2" spans="1:25" ht="5.0999999999999996" customHeight="1">
      <c r="A2" s="552"/>
      <c r="B2" s="552"/>
      <c r="C2" s="552"/>
      <c r="D2" s="552"/>
      <c r="F2" s="175"/>
    </row>
    <row r="3" spans="1:25" ht="16.5" customHeight="1">
      <c r="A3" s="1609">
        <v>2021</v>
      </c>
      <c r="B3" s="1609"/>
      <c r="C3" s="1609"/>
      <c r="D3" s="1609"/>
      <c r="E3" s="1609"/>
      <c r="F3" s="1609"/>
      <c r="G3" s="1609"/>
      <c r="H3" s="1609"/>
      <c r="I3" s="290"/>
      <c r="J3" s="1683" t="s">
        <v>482</v>
      </c>
      <c r="K3" s="1683"/>
      <c r="L3" s="1683"/>
      <c r="M3" s="1683"/>
      <c r="N3" s="1683"/>
      <c r="O3" s="1683"/>
      <c r="P3" s="1683"/>
      <c r="Q3" s="598"/>
      <c r="R3" s="646"/>
    </row>
    <row r="4" spans="1:25" ht="29.25" customHeight="1">
      <c r="A4" s="1622" t="str">
        <f>'6.1'!A6</f>
        <v>Období</v>
      </c>
      <c r="B4" s="1514" t="s">
        <v>269</v>
      </c>
      <c r="C4" s="1688" t="s">
        <v>279</v>
      </c>
      <c r="D4" s="1688"/>
      <c r="E4" s="1688"/>
      <c r="F4" s="1688"/>
      <c r="G4" s="1514" t="s">
        <v>278</v>
      </c>
      <c r="H4" s="1514" t="s">
        <v>272</v>
      </c>
      <c r="I4" s="291"/>
      <c r="J4" s="1683"/>
      <c r="K4" s="1683"/>
      <c r="L4" s="1683"/>
      <c r="M4" s="1683"/>
      <c r="N4" s="1683"/>
      <c r="O4" s="1683"/>
      <c r="P4" s="1683"/>
      <c r="Q4" s="598"/>
      <c r="R4" s="646"/>
    </row>
    <row r="5" spans="1:25" ht="26.25" customHeight="1">
      <c r="A5" s="1620"/>
      <c r="B5" s="1523"/>
      <c r="C5" s="1689" t="s">
        <v>273</v>
      </c>
      <c r="D5" s="1689"/>
      <c r="E5" s="1524" t="s">
        <v>274</v>
      </c>
      <c r="F5" s="1524"/>
      <c r="G5" s="1523"/>
      <c r="H5" s="1523"/>
      <c r="I5" s="291"/>
      <c r="J5" s="291"/>
      <c r="K5" s="291"/>
      <c r="L5" s="291"/>
      <c r="M5" s="291"/>
      <c r="N5" s="291"/>
      <c r="O5" s="291"/>
      <c r="Q5" s="598"/>
      <c r="R5" s="646"/>
    </row>
    <row r="6" spans="1:25" ht="14.1" customHeight="1">
      <c r="A6" s="1616"/>
      <c r="B6" s="1687"/>
      <c r="C6" s="839" t="s">
        <v>264</v>
      </c>
      <c r="D6" s="839" t="s">
        <v>158</v>
      </c>
      <c r="E6" s="839" t="s">
        <v>264</v>
      </c>
      <c r="F6" s="839" t="s">
        <v>158</v>
      </c>
      <c r="G6" s="1687"/>
      <c r="H6" s="1687"/>
      <c r="I6" s="175"/>
      <c r="J6" s="175"/>
      <c r="K6" s="175"/>
      <c r="L6" s="175"/>
      <c r="M6" s="175"/>
      <c r="N6" s="175"/>
      <c r="O6" s="175"/>
      <c r="Q6" s="598"/>
      <c r="R6" s="646">
        <f>A3-1</f>
        <v>2020</v>
      </c>
    </row>
    <row r="7" spans="1:25" ht="13.5" customHeight="1">
      <c r="A7" s="728" t="str">
        <f>'6.1'!A9</f>
        <v>leden</v>
      </c>
      <c r="B7" s="858">
        <v>6637</v>
      </c>
      <c r="C7" s="1356">
        <v>126468.74636825283</v>
      </c>
      <c r="D7" s="1356">
        <v>1350766.78966</v>
      </c>
      <c r="E7" s="858">
        <f>C7/B7</f>
        <v>19.055107182198711</v>
      </c>
      <c r="F7" s="859">
        <f>D7/B7</f>
        <v>203.52068549947265</v>
      </c>
      <c r="G7" s="860">
        <f>C7/'8.1'!C9</f>
        <v>9.9338494553370071E-2</v>
      </c>
      <c r="H7" s="760">
        <f>(C7-R7)/R7</f>
        <v>4.6235231953585575E-3</v>
      </c>
      <c r="I7" s="22"/>
      <c r="J7" s="22"/>
      <c r="K7" s="22"/>
      <c r="L7" s="22"/>
      <c r="M7" s="22"/>
      <c r="N7" s="22"/>
      <c r="O7" s="22"/>
      <c r="Q7" s="598"/>
      <c r="R7" s="647">
        <v>125886.70626186382</v>
      </c>
      <c r="S7" s="28"/>
      <c r="T7" s="28"/>
      <c r="U7" s="28"/>
      <c r="W7" s="28"/>
      <c r="X7" s="28"/>
      <c r="Y7" s="23"/>
    </row>
    <row r="8" spans="1:25" ht="13.5" customHeight="1">
      <c r="A8" s="731" t="str">
        <f>'6.1'!A10</f>
        <v>únor</v>
      </c>
      <c r="B8" s="861">
        <v>6640</v>
      </c>
      <c r="C8" s="1357">
        <v>115612.89317343109</v>
      </c>
      <c r="D8" s="1357">
        <v>1235346.8749800001</v>
      </c>
      <c r="E8" s="861">
        <f t="shared" ref="E8:E25" si="0">C8/B8</f>
        <v>17.411580297203479</v>
      </c>
      <c r="F8" s="862">
        <f t="shared" ref="F8:F25" si="1">D8/B8</f>
        <v>186.0462161114458</v>
      </c>
      <c r="G8" s="863">
        <f>C8/'8.1'!C10</f>
        <v>9.9220925644490546E-2</v>
      </c>
      <c r="H8" s="783">
        <f t="shared" ref="H8:H25" si="2">(C8-R8)/R8</f>
        <v>0.1632315271409</v>
      </c>
      <c r="I8" s="22"/>
      <c r="J8" s="22"/>
      <c r="K8" s="22"/>
      <c r="L8" s="22"/>
      <c r="M8" s="22"/>
      <c r="N8" s="22"/>
      <c r="O8" s="22"/>
      <c r="Q8" s="598"/>
      <c r="R8" s="647">
        <v>99389.408278500967</v>
      </c>
      <c r="T8" s="28"/>
      <c r="U8" s="28"/>
      <c r="W8" s="28"/>
      <c r="X8" s="28"/>
      <c r="Y8" s="23"/>
    </row>
    <row r="9" spans="1:25" ht="13.5" customHeight="1">
      <c r="A9" s="734" t="str">
        <f>'6.1'!A11</f>
        <v>březen</v>
      </c>
      <c r="B9" s="864">
        <v>6482</v>
      </c>
      <c r="C9" s="1150">
        <v>102969.94333613489</v>
      </c>
      <c r="D9" s="1150">
        <v>1098615.2524300003</v>
      </c>
      <c r="E9" s="864">
        <f t="shared" si="0"/>
        <v>15.885520415941823</v>
      </c>
      <c r="F9" s="865">
        <f t="shared" si="1"/>
        <v>169.48707997994453</v>
      </c>
      <c r="G9" s="866">
        <f>C9/'8.1'!C11</f>
        <v>9.4366179284225069E-2</v>
      </c>
      <c r="H9" s="766">
        <f t="shared" si="2"/>
        <v>0.11205559256469153</v>
      </c>
      <c r="I9" s="22"/>
      <c r="J9" s="22"/>
      <c r="K9" s="22"/>
      <c r="L9" s="22"/>
      <c r="M9" s="22"/>
      <c r="N9" s="22"/>
      <c r="O9" s="22"/>
      <c r="Q9" s="598"/>
      <c r="R9" s="647">
        <v>92594.240813680211</v>
      </c>
      <c r="T9" s="28"/>
      <c r="U9" s="28"/>
      <c r="W9" s="28"/>
      <c r="X9" s="28"/>
      <c r="Y9" s="23"/>
    </row>
    <row r="10" spans="1:25" ht="13.5" customHeight="1">
      <c r="A10" s="728" t="str">
        <f>'6.1'!A12</f>
        <v>duben</v>
      </c>
      <c r="B10" s="858">
        <v>6472</v>
      </c>
      <c r="C10" s="1356">
        <v>79462.818153889079</v>
      </c>
      <c r="D10" s="1356">
        <v>848320.93430000008</v>
      </c>
      <c r="E10" s="858">
        <f t="shared" si="0"/>
        <v>12.277938528103999</v>
      </c>
      <c r="F10" s="859">
        <f t="shared" si="1"/>
        <v>131.07554609085292</v>
      </c>
      <c r="G10" s="860">
        <f>C10/'8.1'!C12</f>
        <v>9.0071848571666335E-2</v>
      </c>
      <c r="H10" s="760">
        <f t="shared" si="2"/>
        <v>0.41845867276848459</v>
      </c>
      <c r="I10" s="22"/>
      <c r="J10" s="22"/>
      <c r="K10" s="22"/>
      <c r="L10" s="22"/>
      <c r="M10" s="22"/>
      <c r="N10" s="22"/>
      <c r="O10" s="22"/>
      <c r="Q10" s="598"/>
      <c r="R10" s="647">
        <v>56020.538123114355</v>
      </c>
      <c r="T10" s="28"/>
      <c r="U10" s="28"/>
      <c r="W10" s="28"/>
      <c r="X10" s="28"/>
      <c r="Y10" s="23"/>
    </row>
    <row r="11" spans="1:25" ht="13.5" customHeight="1">
      <c r="A11" s="731" t="str">
        <f>'6.1'!A13</f>
        <v>květen</v>
      </c>
      <c r="B11" s="861">
        <v>6472</v>
      </c>
      <c r="C11" s="1357">
        <v>54722.167761782803</v>
      </c>
      <c r="D11" s="1357">
        <v>584289.04258000012</v>
      </c>
      <c r="E11" s="861">
        <f t="shared" si="0"/>
        <v>8.4552175157266376</v>
      </c>
      <c r="F11" s="862">
        <f t="shared" si="1"/>
        <v>90.279518322002488</v>
      </c>
      <c r="G11" s="863">
        <f>C11/'8.1'!C13</f>
        <v>9.3843595127884705E-2</v>
      </c>
      <c r="H11" s="783">
        <f t="shared" si="2"/>
        <v>0.18774261704608619</v>
      </c>
      <c r="I11" s="22"/>
      <c r="J11" s="22"/>
      <c r="K11" s="22"/>
      <c r="L11" s="22"/>
      <c r="M11" s="22"/>
      <c r="N11" s="22"/>
      <c r="O11" s="22"/>
      <c r="Q11" s="598"/>
      <c r="R11" s="647">
        <v>46072.412470874151</v>
      </c>
      <c r="T11" s="28"/>
      <c r="U11" s="28"/>
      <c r="W11" s="28"/>
      <c r="X11" s="28"/>
      <c r="Y11" s="23"/>
    </row>
    <row r="12" spans="1:25" ht="13.5" customHeight="1">
      <c r="A12" s="734" t="str">
        <f>'6.1'!A14</f>
        <v>červen</v>
      </c>
      <c r="B12" s="864">
        <v>6481</v>
      </c>
      <c r="C12" s="1150">
        <v>33272.082997822858</v>
      </c>
      <c r="D12" s="1150">
        <v>355478.65431999997</v>
      </c>
      <c r="E12" s="864">
        <f t="shared" si="0"/>
        <v>5.1337884582352808</v>
      </c>
      <c r="F12" s="865">
        <f t="shared" si="1"/>
        <v>54.849352618423076</v>
      </c>
      <c r="G12" s="866">
        <f>C12/'8.1'!C14</f>
        <v>8.0123576971651761E-2</v>
      </c>
      <c r="H12" s="766">
        <f t="shared" si="2"/>
        <v>-6.0401514443760435E-3</v>
      </c>
      <c r="I12" s="22"/>
      <c r="J12" s="22"/>
      <c r="K12" s="22"/>
      <c r="L12" s="22"/>
      <c r="M12" s="22"/>
      <c r="N12" s="22"/>
      <c r="O12" s="22"/>
      <c r="Q12" s="598"/>
      <c r="R12" s="647">
        <v>33474.272674265761</v>
      </c>
      <c r="T12" s="28"/>
      <c r="U12" s="28"/>
      <c r="W12" s="28"/>
      <c r="X12" s="28"/>
      <c r="Y12" s="23"/>
    </row>
    <row r="13" spans="1:25" ht="13.5" customHeight="1">
      <c r="A13" s="728" t="str">
        <f>'6.1'!A15</f>
        <v>červenec</v>
      </c>
      <c r="B13" s="858">
        <v>6471</v>
      </c>
      <c r="C13" s="1356">
        <v>31284.208481795657</v>
      </c>
      <c r="D13" s="1356">
        <v>334060.08906000003</v>
      </c>
      <c r="E13" s="858">
        <f t="shared" si="0"/>
        <v>4.8345245683504334</v>
      </c>
      <c r="F13" s="859">
        <f t="shared" si="1"/>
        <v>51.624183133982385</v>
      </c>
      <c r="G13" s="860">
        <f>C13/'8.1'!C15</f>
        <v>8.1838527208409659E-2</v>
      </c>
      <c r="H13" s="760">
        <f t="shared" si="2"/>
        <v>1.8404527735162823E-2</v>
      </c>
      <c r="I13" s="22"/>
      <c r="J13" s="1691" t="s">
        <v>483</v>
      </c>
      <c r="K13" s="1691"/>
      <c r="L13" s="1691"/>
      <c r="M13" s="1691"/>
      <c r="N13" s="1691"/>
      <c r="O13" s="1691"/>
      <c r="P13" s="1691"/>
      <c r="Q13" s="598"/>
      <c r="R13" s="647">
        <v>30718.842689524205</v>
      </c>
      <c r="T13" s="28"/>
      <c r="U13" s="28"/>
      <c r="W13" s="28"/>
      <c r="X13" s="28"/>
      <c r="Y13" s="23"/>
    </row>
    <row r="14" spans="1:25" ht="13.5" customHeight="1">
      <c r="A14" s="731" t="str">
        <f>'6.1'!A16</f>
        <v>srpen</v>
      </c>
      <c r="B14" s="861">
        <v>6474</v>
      </c>
      <c r="C14" s="1357">
        <v>35740.47053436422</v>
      </c>
      <c r="D14" s="1357">
        <v>380878.95118999993</v>
      </c>
      <c r="E14" s="861">
        <f t="shared" si="0"/>
        <v>5.5206163939394841</v>
      </c>
      <c r="F14" s="862">
        <f t="shared" si="1"/>
        <v>58.832090081865914</v>
      </c>
      <c r="G14" s="863">
        <f>C14/'8.1'!C16</f>
        <v>9.8339203293727181E-2</v>
      </c>
      <c r="H14" s="783">
        <f t="shared" si="2"/>
        <v>0.16585913114687709</v>
      </c>
      <c r="I14" s="22"/>
      <c r="J14" s="1691"/>
      <c r="K14" s="1691"/>
      <c r="L14" s="1691"/>
      <c r="M14" s="1691"/>
      <c r="N14" s="1691"/>
      <c r="O14" s="1691"/>
      <c r="P14" s="1691"/>
      <c r="Q14" s="598"/>
      <c r="R14" s="647">
        <v>30655.908230701647</v>
      </c>
      <c r="T14" s="28"/>
      <c r="U14" s="28"/>
      <c r="W14" s="28"/>
      <c r="X14" s="28"/>
      <c r="Y14" s="23"/>
    </row>
    <row r="15" spans="1:25" ht="13.5" customHeight="1">
      <c r="A15" s="734" t="str">
        <f>'6.1'!A17</f>
        <v>září</v>
      </c>
      <c r="B15" s="864">
        <v>6482</v>
      </c>
      <c r="C15" s="1150">
        <v>40507.604325038177</v>
      </c>
      <c r="D15" s="1150">
        <v>431821.92970999994</v>
      </c>
      <c r="E15" s="864">
        <f t="shared" si="0"/>
        <v>6.2492447277133873</v>
      </c>
      <c r="F15" s="865">
        <f t="shared" si="1"/>
        <v>66.61862537951248</v>
      </c>
      <c r="G15" s="866">
        <f>C15/'8.1'!C17</f>
        <v>9.4387215651824313E-2</v>
      </c>
      <c r="H15" s="766">
        <f t="shared" si="2"/>
        <v>2.3126426894116876E-2</v>
      </c>
      <c r="I15" s="22"/>
      <c r="J15" s="22"/>
      <c r="K15" s="288">
        <f>A27</f>
        <v>2012</v>
      </c>
      <c r="L15" s="288">
        <f>C27</f>
        <v>801433.25080113055</v>
      </c>
      <c r="M15" s="289"/>
      <c r="N15" s="289"/>
      <c r="O15" s="289"/>
      <c r="Q15" s="598"/>
      <c r="R15" s="647">
        <v>39591.983219518872</v>
      </c>
      <c r="T15" s="28"/>
      <c r="U15" s="28"/>
      <c r="W15" s="28"/>
      <c r="X15" s="28"/>
      <c r="Y15" s="23"/>
    </row>
    <row r="16" spans="1:25" ht="13.5" customHeight="1">
      <c r="A16" s="728" t="str">
        <f>'6.1'!A18</f>
        <v>říjen</v>
      </c>
      <c r="B16" s="858">
        <v>6477</v>
      </c>
      <c r="C16" s="1356">
        <v>74700.445577064398</v>
      </c>
      <c r="D16" s="1356">
        <v>799060.05246000038</v>
      </c>
      <c r="E16" s="858">
        <f t="shared" si="0"/>
        <v>11.533185977623035</v>
      </c>
      <c r="F16" s="859">
        <f t="shared" si="1"/>
        <v>123.36885169986111</v>
      </c>
      <c r="G16" s="860">
        <f>C16/'8.1'!C18</f>
        <v>0.10511635698547944</v>
      </c>
      <c r="H16" s="760">
        <f t="shared" si="2"/>
        <v>1.5470176173468022E-2</v>
      </c>
      <c r="I16" s="22"/>
      <c r="J16" s="22"/>
      <c r="K16" s="288">
        <f t="shared" ref="K16:K24" si="3">A28</f>
        <v>2013</v>
      </c>
      <c r="L16" s="288">
        <f t="shared" ref="L16:L24" si="4">C28</f>
        <v>819144.45046701445</v>
      </c>
      <c r="M16" s="289"/>
      <c r="N16" s="289"/>
      <c r="O16" s="289"/>
      <c r="Q16" s="598"/>
      <c r="R16" s="647">
        <v>73562.421949754702</v>
      </c>
      <c r="T16" s="28"/>
      <c r="U16" s="28"/>
      <c r="W16" s="28"/>
      <c r="X16" s="28"/>
      <c r="Y16" s="23"/>
    </row>
    <row r="17" spans="1:25" ht="13.5" customHeight="1">
      <c r="A17" s="731" t="str">
        <f>'6.1'!A19</f>
        <v>listopad</v>
      </c>
      <c r="B17" s="861">
        <v>6490</v>
      </c>
      <c r="C17" s="1357">
        <v>104102.68399725185</v>
      </c>
      <c r="D17" s="1357">
        <v>1111556.18597</v>
      </c>
      <c r="E17" s="861">
        <f t="shared" si="0"/>
        <v>16.040475192180562</v>
      </c>
      <c r="F17" s="862">
        <f t="shared" si="1"/>
        <v>171.27213959476117</v>
      </c>
      <c r="G17" s="863">
        <f>C17/'8.1'!C19</f>
        <v>0.10663615352919324</v>
      </c>
      <c r="H17" s="783">
        <f t="shared" si="2"/>
        <v>1.9258465643664666E-2</v>
      </c>
      <c r="I17" s="22"/>
      <c r="J17" s="22"/>
      <c r="K17" s="288">
        <f t="shared" si="3"/>
        <v>2014</v>
      </c>
      <c r="L17" s="288">
        <f t="shared" si="4"/>
        <v>712956.65283609333</v>
      </c>
      <c r="M17" s="289"/>
      <c r="N17" s="289"/>
      <c r="O17" s="289"/>
      <c r="Q17" s="598"/>
      <c r="R17" s="647">
        <v>102135.70699313319</v>
      </c>
      <c r="T17" s="28"/>
      <c r="U17" s="28"/>
      <c r="W17" s="28"/>
      <c r="X17" s="28"/>
      <c r="Y17" s="23"/>
    </row>
    <row r="18" spans="1:25" ht="13.5" customHeight="1">
      <c r="A18" s="734" t="str">
        <f>'6.1'!A20</f>
        <v>prosinec</v>
      </c>
      <c r="B18" s="864">
        <v>6487</v>
      </c>
      <c r="C18" s="1150">
        <v>115122.98489093517</v>
      </c>
      <c r="D18" s="1150">
        <v>1229228.6316399998</v>
      </c>
      <c r="E18" s="864">
        <f t="shared" si="0"/>
        <v>17.746721888536328</v>
      </c>
      <c r="F18" s="865">
        <f t="shared" si="1"/>
        <v>189.4910793340527</v>
      </c>
      <c r="G18" s="866">
        <f>C18/'8.1'!C20</f>
        <v>9.9082677872183847E-2</v>
      </c>
      <c r="H18" s="766">
        <f t="shared" si="2"/>
        <v>4.3651820278250833E-2</v>
      </c>
      <c r="I18" s="22"/>
      <c r="J18" s="22"/>
      <c r="K18" s="288">
        <f t="shared" si="3"/>
        <v>2015</v>
      </c>
      <c r="L18" s="288">
        <f t="shared" si="4"/>
        <v>740547.16276384518</v>
      </c>
      <c r="M18" s="289"/>
      <c r="N18" s="289"/>
      <c r="O18" s="289"/>
      <c r="Q18" s="598"/>
      <c r="R18" s="647">
        <v>110307.8465960438</v>
      </c>
      <c r="T18" s="28"/>
      <c r="U18" s="28"/>
      <c r="W18" s="28"/>
      <c r="X18" s="28"/>
      <c r="Y18" s="23"/>
    </row>
    <row r="19" spans="1:25" ht="13.5" customHeight="1">
      <c r="A19" s="728" t="str">
        <f>'6.1'!A21</f>
        <v>I. čtvrtletí</v>
      </c>
      <c r="B19" s="858">
        <f>B9</f>
        <v>6482</v>
      </c>
      <c r="C19" s="1356">
        <f>SUM(C7:C9)</f>
        <v>345051.58287781884</v>
      </c>
      <c r="D19" s="1356">
        <f>SUM(D7:D9)</f>
        <v>3684728.9170700004</v>
      </c>
      <c r="E19" s="858">
        <f t="shared" si="0"/>
        <v>53.23227134801278</v>
      </c>
      <c r="F19" s="859">
        <f t="shared" si="1"/>
        <v>568.45555647485355</v>
      </c>
      <c r="G19" s="860">
        <f>C19/'8.1'!C21</f>
        <v>9.776244414240412E-2</v>
      </c>
      <c r="H19" s="760">
        <f t="shared" si="2"/>
        <v>8.551041978576239E-2</v>
      </c>
      <c r="I19" s="22"/>
      <c r="J19" s="22"/>
      <c r="K19" s="288">
        <f t="shared" si="3"/>
        <v>2016</v>
      </c>
      <c r="L19" s="288">
        <f t="shared" si="4"/>
        <v>801511.80511781632</v>
      </c>
      <c r="M19" s="289"/>
      <c r="N19" s="289"/>
      <c r="O19" s="289"/>
      <c r="Q19" s="598"/>
      <c r="R19" s="647">
        <v>317870.35535404499</v>
      </c>
      <c r="T19" s="28"/>
      <c r="Y19" s="23"/>
    </row>
    <row r="20" spans="1:25" ht="13.5" customHeight="1">
      <c r="A20" s="731" t="str">
        <f>'6.1'!A22</f>
        <v>II. čtvrtletí</v>
      </c>
      <c r="B20" s="861">
        <f>B12</f>
        <v>6481</v>
      </c>
      <c r="C20" s="1357">
        <f t="shared" ref="C20:D20" si="5">SUM(C10:C12)</f>
        <v>167457.06891349476</v>
      </c>
      <c r="D20" s="1357">
        <f t="shared" si="5"/>
        <v>1788088.6312000002</v>
      </c>
      <c r="E20" s="861">
        <f t="shared" si="0"/>
        <v>25.838152895154259</v>
      </c>
      <c r="F20" s="862">
        <f t="shared" si="1"/>
        <v>275.89702687856817</v>
      </c>
      <c r="G20" s="863">
        <f>C20/'8.1'!C22</f>
        <v>8.9044658185287479E-2</v>
      </c>
      <c r="H20" s="783">
        <f t="shared" si="2"/>
        <v>0.23523271242443561</v>
      </c>
      <c r="I20" s="22"/>
      <c r="J20" s="22"/>
      <c r="K20" s="288">
        <f t="shared" si="3"/>
        <v>2017</v>
      </c>
      <c r="L20" s="288">
        <f t="shared" si="4"/>
        <v>905811.00000000012</v>
      </c>
      <c r="M20" s="289"/>
      <c r="N20" s="289"/>
      <c r="O20" s="289"/>
      <c r="Q20" s="598"/>
      <c r="R20" s="647">
        <v>135567.22326825425</v>
      </c>
      <c r="T20" s="28"/>
    </row>
    <row r="21" spans="1:25" ht="13.5" customHeight="1">
      <c r="A21" s="731" t="str">
        <f>'6.1'!A23</f>
        <v>III. čtvrtletí</v>
      </c>
      <c r="B21" s="861">
        <f>B15</f>
        <v>6482</v>
      </c>
      <c r="C21" s="1357">
        <f t="shared" ref="C21:D21" si="6">SUM(C13:C15)</f>
        <v>107532.28334119805</v>
      </c>
      <c r="D21" s="1357">
        <f t="shared" si="6"/>
        <v>1146760.9699599999</v>
      </c>
      <c r="E21" s="861">
        <f t="shared" si="0"/>
        <v>16.589367994630987</v>
      </c>
      <c r="F21" s="862">
        <f t="shared" si="1"/>
        <v>176.91468219068187</v>
      </c>
      <c r="G21" s="863">
        <f>C21/'8.1'!C23</f>
        <v>9.1526783578349258E-2</v>
      </c>
      <c r="H21" s="783">
        <f t="shared" si="2"/>
        <v>6.5026855205261747E-2</v>
      </c>
      <c r="I21" s="22"/>
      <c r="J21" s="22"/>
      <c r="K21" s="288">
        <f t="shared" si="3"/>
        <v>2018</v>
      </c>
      <c r="L21" s="288">
        <f t="shared" si="4"/>
        <v>802317.10169693304</v>
      </c>
      <c r="M21" s="289"/>
      <c r="N21" s="289"/>
      <c r="O21" s="289"/>
      <c r="Q21" s="598"/>
      <c r="R21" s="647">
        <v>100966.73413974472</v>
      </c>
    </row>
    <row r="22" spans="1:25" ht="13.5" customHeight="1">
      <c r="A22" s="734" t="str">
        <f>'6.1'!A24</f>
        <v>IV. čtvrtletí</v>
      </c>
      <c r="B22" s="864">
        <f>B18</f>
        <v>6487</v>
      </c>
      <c r="C22" s="1150">
        <f t="shared" ref="C22:D22" si="7">SUM(C16:C18)</f>
        <v>293926.11446525145</v>
      </c>
      <c r="D22" s="1150">
        <f t="shared" si="7"/>
        <v>3139844.8700700002</v>
      </c>
      <c r="E22" s="864">
        <f t="shared" si="0"/>
        <v>45.310022269963227</v>
      </c>
      <c r="F22" s="865">
        <f t="shared" si="1"/>
        <v>484.02109913211041</v>
      </c>
      <c r="G22" s="866">
        <f>C22/'8.1'!C24</f>
        <v>0.10317630547787472</v>
      </c>
      <c r="H22" s="766">
        <f t="shared" si="2"/>
        <v>2.7692214861579609E-2</v>
      </c>
      <c r="I22" s="22"/>
      <c r="J22" s="22"/>
      <c r="K22" s="288">
        <f t="shared" si="3"/>
        <v>2019</v>
      </c>
      <c r="L22" s="288">
        <f t="shared" si="4"/>
        <v>837955.48207248398</v>
      </c>
      <c r="M22" s="289"/>
      <c r="N22" s="289"/>
      <c r="O22" s="289"/>
      <c r="Q22" s="598"/>
      <c r="R22" s="647">
        <v>286005.97553893167</v>
      </c>
    </row>
    <row r="23" spans="1:25" ht="13.5" customHeight="1">
      <c r="A23" s="728" t="str">
        <f>'6.1'!A25</f>
        <v>I. pololetí</v>
      </c>
      <c r="B23" s="858">
        <f>B12</f>
        <v>6481</v>
      </c>
      <c r="C23" s="1356">
        <f t="shared" ref="C23:D23" si="8">SUM(C7:C12)</f>
        <v>512508.6517913136</v>
      </c>
      <c r="D23" s="1356">
        <f t="shared" si="8"/>
        <v>5472817.5482700001</v>
      </c>
      <c r="E23" s="858">
        <f t="shared" si="0"/>
        <v>79.07863783232736</v>
      </c>
      <c r="F23" s="859">
        <f t="shared" si="1"/>
        <v>844.4402944406728</v>
      </c>
      <c r="G23" s="860">
        <f>C23/'8.1'!C25</f>
        <v>9.4732060599185083E-2</v>
      </c>
      <c r="H23" s="760">
        <f t="shared" si="2"/>
        <v>0.13027388102347578</v>
      </c>
      <c r="I23" s="22"/>
      <c r="J23" s="22"/>
      <c r="K23" s="288">
        <f t="shared" si="3"/>
        <v>2020</v>
      </c>
      <c r="L23" s="288">
        <f t="shared" si="4"/>
        <v>840410.28830097569</v>
      </c>
      <c r="M23" s="289"/>
      <c r="N23" s="289"/>
      <c r="O23" s="289"/>
      <c r="Q23" s="598"/>
      <c r="R23" s="647">
        <v>453437.57862229925</v>
      </c>
    </row>
    <row r="24" spans="1:25" ht="13.5" customHeight="1">
      <c r="A24" s="734" t="str">
        <f>'6.1'!A26</f>
        <v>II. pololetí</v>
      </c>
      <c r="B24" s="864">
        <f>B18</f>
        <v>6487</v>
      </c>
      <c r="C24" s="1150">
        <f t="shared" ref="C24:D24" si="9">SUM(C13:C18)</f>
        <v>401458.3978064495</v>
      </c>
      <c r="D24" s="1150">
        <f t="shared" si="9"/>
        <v>4286605.8400299996</v>
      </c>
      <c r="E24" s="864">
        <f t="shared" si="0"/>
        <v>61.886603639039542</v>
      </c>
      <c r="F24" s="865">
        <f t="shared" si="1"/>
        <v>660.79942038384456</v>
      </c>
      <c r="G24" s="866">
        <f>C24/'8.1'!C26</f>
        <v>9.9774740063710149E-2</v>
      </c>
      <c r="H24" s="766">
        <f t="shared" si="2"/>
        <v>3.7433358387989009E-2</v>
      </c>
      <c r="I24" s="22"/>
      <c r="J24" s="22"/>
      <c r="K24" s="288">
        <f t="shared" si="3"/>
        <v>2021</v>
      </c>
      <c r="L24" s="288">
        <f t="shared" si="4"/>
        <v>913967.04959776311</v>
      </c>
      <c r="M24" s="289"/>
      <c r="N24" s="289"/>
      <c r="O24" s="289"/>
      <c r="Q24" s="598"/>
      <c r="R24" s="647">
        <v>386972.70967867639</v>
      </c>
    </row>
    <row r="25" spans="1:25" ht="13.5" customHeight="1">
      <c r="A25" s="737" t="str">
        <f>'6.1'!A27</f>
        <v>rok</v>
      </c>
      <c r="B25" s="849">
        <f>B18</f>
        <v>6487</v>
      </c>
      <c r="C25" s="1358">
        <f t="shared" ref="C25:D25" si="10">SUM(C7:C18)</f>
        <v>913967.04959776311</v>
      </c>
      <c r="D25" s="1358">
        <f t="shared" si="10"/>
        <v>9759423.3882999998</v>
      </c>
      <c r="E25" s="849">
        <f t="shared" si="0"/>
        <v>140.89209952177634</v>
      </c>
      <c r="F25" s="867">
        <f t="shared" si="1"/>
        <v>1504.4586693849237</v>
      </c>
      <c r="G25" s="868">
        <f>C25/'8.1'!C27</f>
        <v>9.6882848910488345E-2</v>
      </c>
      <c r="H25" s="762">
        <f t="shared" si="2"/>
        <v>8.7524822483425579E-2</v>
      </c>
      <c r="I25" s="22"/>
      <c r="J25" s="1693" t="s">
        <v>280</v>
      </c>
      <c r="K25" s="1693"/>
      <c r="L25" s="1693"/>
      <c r="M25" s="1693"/>
      <c r="N25" s="1693"/>
      <c r="O25" s="1693"/>
      <c r="P25" s="1693"/>
      <c r="R25" s="145">
        <v>840410.28830097569</v>
      </c>
    </row>
    <row r="26" spans="1:25" ht="12" customHeight="1">
      <c r="A26" s="150"/>
      <c r="B26" s="150"/>
      <c r="C26" s="852"/>
      <c r="D26" s="852"/>
      <c r="E26" s="877"/>
      <c r="F26" s="878"/>
      <c r="G26" s="871"/>
      <c r="H26" s="150"/>
      <c r="K26" s="148"/>
      <c r="L26" s="109" t="str">
        <f>B4</f>
        <v>Počet zákazníků ke konci období</v>
      </c>
    </row>
    <row r="27" spans="1:25" ht="12" customHeight="1">
      <c r="A27" s="739">
        <v>2012</v>
      </c>
      <c r="B27" s="840">
        <v>6939</v>
      </c>
      <c r="C27" s="894">
        <v>801433.25080113055</v>
      </c>
      <c r="D27" s="894">
        <v>8478185.6781380028</v>
      </c>
      <c r="E27" s="840">
        <v>115.49693771453099</v>
      </c>
      <c r="F27" s="872">
        <v>1221.8166418991214</v>
      </c>
      <c r="G27" s="873">
        <v>9.6825433013192672E-2</v>
      </c>
      <c r="H27" s="797">
        <v>2.3693629804579557E-2</v>
      </c>
      <c r="I27" s="22"/>
      <c r="K27" s="148">
        <f>A27</f>
        <v>2012</v>
      </c>
      <c r="L27" s="145">
        <f>B27</f>
        <v>6939</v>
      </c>
      <c r="N27" s="28"/>
    </row>
    <row r="28" spans="1:25" ht="12" customHeight="1">
      <c r="A28" s="745">
        <v>2013</v>
      </c>
      <c r="B28" s="846">
        <v>6946</v>
      </c>
      <c r="C28" s="896">
        <v>819144.45046701445</v>
      </c>
      <c r="D28" s="896">
        <v>8704030.6067480016</v>
      </c>
      <c r="E28" s="846">
        <v>117.93038446113079</v>
      </c>
      <c r="F28" s="874">
        <v>1253.0997130359922</v>
      </c>
      <c r="G28" s="875">
        <v>0.11251335481200593</v>
      </c>
      <c r="H28" s="798">
        <v>2.2099407091207404E-2</v>
      </c>
      <c r="I28" s="22"/>
      <c r="K28" s="148">
        <f t="shared" ref="K28:L36" si="11">A28</f>
        <v>2013</v>
      </c>
      <c r="L28" s="145">
        <f t="shared" si="11"/>
        <v>6946</v>
      </c>
      <c r="N28" s="28"/>
    </row>
    <row r="29" spans="1:25" ht="12" customHeight="1">
      <c r="A29" s="739">
        <v>2014</v>
      </c>
      <c r="B29" s="840">
        <v>6841</v>
      </c>
      <c r="C29" s="894">
        <v>712956.65283609333</v>
      </c>
      <c r="D29" s="894">
        <v>7577965.2374860002</v>
      </c>
      <c r="E29" s="840">
        <v>104.2181921993997</v>
      </c>
      <c r="F29" s="872">
        <v>1107.7277061081713</v>
      </c>
      <c r="G29" s="873">
        <v>9.3716805211039422E-2</v>
      </c>
      <c r="H29" s="797">
        <v>-0.12963256672297643</v>
      </c>
      <c r="I29" s="22"/>
      <c r="K29" s="148">
        <f t="shared" si="11"/>
        <v>2014</v>
      </c>
      <c r="L29" s="145">
        <f t="shared" si="11"/>
        <v>6841</v>
      </c>
      <c r="N29" s="28"/>
    </row>
    <row r="30" spans="1:25" ht="12" customHeight="1">
      <c r="A30" s="745">
        <v>2015</v>
      </c>
      <c r="B30" s="846">
        <v>6814</v>
      </c>
      <c r="C30" s="896">
        <v>740547.16276384518</v>
      </c>
      <c r="D30" s="896">
        <v>7890518.1577660004</v>
      </c>
      <c r="E30" s="846">
        <v>108.68024108656371</v>
      </c>
      <c r="F30" s="874">
        <v>1157.9862280255356</v>
      </c>
      <c r="G30" s="875">
        <v>8.9707464689745206E-2</v>
      </c>
      <c r="H30" s="798">
        <v>3.8698720066638922E-2</v>
      </c>
      <c r="I30" s="22"/>
      <c r="K30" s="148">
        <f t="shared" si="11"/>
        <v>2015</v>
      </c>
      <c r="L30" s="145">
        <f t="shared" si="11"/>
        <v>6814</v>
      </c>
      <c r="N30" s="28"/>
    </row>
    <row r="31" spans="1:25" ht="12" customHeight="1">
      <c r="A31" s="739">
        <v>2016</v>
      </c>
      <c r="B31" s="840">
        <v>6823</v>
      </c>
      <c r="C31" s="894">
        <v>801511.80511781632</v>
      </c>
      <c r="D31" s="894">
        <v>8566822.965175001</v>
      </c>
      <c r="E31" s="840">
        <v>117.47205116778782</v>
      </c>
      <c r="F31" s="872">
        <v>1255.5800916275832</v>
      </c>
      <c r="G31" s="873">
        <v>9.3991606702044248E-2</v>
      </c>
      <c r="H31" s="797">
        <v>8.2323780873646127E-2</v>
      </c>
      <c r="I31" s="22"/>
      <c r="K31" s="148">
        <f t="shared" si="11"/>
        <v>2016</v>
      </c>
      <c r="L31" s="145">
        <f t="shared" si="11"/>
        <v>6823</v>
      </c>
      <c r="N31" s="28"/>
    </row>
    <row r="32" spans="1:25" ht="12" customHeight="1">
      <c r="A32" s="745">
        <v>2017</v>
      </c>
      <c r="B32" s="846">
        <v>6817</v>
      </c>
      <c r="C32" s="896">
        <v>905811.00000000012</v>
      </c>
      <c r="D32" s="896">
        <v>9665069.4472600017</v>
      </c>
      <c r="E32" s="846">
        <v>132.87531172069828</v>
      </c>
      <c r="F32" s="874">
        <v>1417.7892690714393</v>
      </c>
      <c r="G32" s="875">
        <v>0.10622255432141846</v>
      </c>
      <c r="H32" s="798">
        <v>0.13012808322499078</v>
      </c>
      <c r="I32" s="22"/>
      <c r="K32" s="148">
        <f t="shared" si="11"/>
        <v>2017</v>
      </c>
      <c r="L32" s="145">
        <f t="shared" si="11"/>
        <v>6817</v>
      </c>
      <c r="N32" s="28"/>
    </row>
    <row r="33" spans="1:14" ht="12" customHeight="1">
      <c r="A33" s="739">
        <v>2018</v>
      </c>
      <c r="B33" s="840">
        <v>6817</v>
      </c>
      <c r="C33" s="894">
        <v>802317.10169693304</v>
      </c>
      <c r="D33" s="894">
        <v>8559038.9524500072</v>
      </c>
      <c r="E33" s="840">
        <v>117.69357513524028</v>
      </c>
      <c r="F33" s="872">
        <v>1255.543340538361</v>
      </c>
      <c r="G33" s="873">
        <v>9.3677969860712682E-2</v>
      </c>
      <c r="H33" s="797">
        <v>-0.11425551059003154</v>
      </c>
      <c r="I33" s="22"/>
      <c r="K33" s="148">
        <f t="shared" si="11"/>
        <v>2018</v>
      </c>
      <c r="L33" s="145">
        <f t="shared" si="11"/>
        <v>6817</v>
      </c>
      <c r="N33" s="28"/>
    </row>
    <row r="34" spans="1:14" ht="12" customHeight="1">
      <c r="A34" s="745">
        <v>2019</v>
      </c>
      <c r="B34" s="846">
        <v>6759</v>
      </c>
      <c r="C34" s="896">
        <v>837955.48207248398</v>
      </c>
      <c r="D34" s="896">
        <v>8942578.5629000012</v>
      </c>
      <c r="E34" s="846">
        <v>123.97625123131883</v>
      </c>
      <c r="F34" s="874">
        <v>1323.0623706021602</v>
      </c>
      <c r="G34" s="875">
        <v>9.7839081615210183E-2</v>
      </c>
      <c r="H34" s="798">
        <v>4.4419320366192283E-2</v>
      </c>
      <c r="I34" s="22"/>
      <c r="K34" s="148">
        <f t="shared" si="11"/>
        <v>2019</v>
      </c>
      <c r="L34" s="145">
        <f t="shared" si="11"/>
        <v>6759</v>
      </c>
      <c r="N34" s="28"/>
    </row>
    <row r="35" spans="1:14" ht="12" customHeight="1">
      <c r="A35" s="739">
        <v>2020</v>
      </c>
      <c r="B35" s="840">
        <v>6748</v>
      </c>
      <c r="C35" s="894">
        <v>840410.28830097569</v>
      </c>
      <c r="D35" s="894">
        <v>8977575.5740339998</v>
      </c>
      <c r="E35" s="840">
        <v>124.54212926807583</v>
      </c>
      <c r="F35" s="872">
        <v>1330.4053903429165</v>
      </c>
      <c r="G35" s="873">
        <v>9.6663112759971553E-2</v>
      </c>
      <c r="H35" s="797">
        <v>2.9295186689635706E-3</v>
      </c>
      <c r="I35" s="22"/>
      <c r="K35" s="148">
        <f t="shared" si="11"/>
        <v>2020</v>
      </c>
      <c r="L35" s="145">
        <f t="shared" si="11"/>
        <v>6748</v>
      </c>
      <c r="N35" s="28"/>
    </row>
    <row r="36" spans="1:14" ht="12" customHeight="1">
      <c r="A36" s="745">
        <v>2021</v>
      </c>
      <c r="B36" s="846">
        <f>B25</f>
        <v>6487</v>
      </c>
      <c r="C36" s="896">
        <f t="shared" ref="C36:F36" si="12">C25</f>
        <v>913967.04959776311</v>
      </c>
      <c r="D36" s="896">
        <f t="shared" si="12"/>
        <v>9759423.3882999998</v>
      </c>
      <c r="E36" s="846">
        <f t="shared" si="12"/>
        <v>140.89209952177634</v>
      </c>
      <c r="F36" s="846">
        <f t="shared" si="12"/>
        <v>1504.4586693849237</v>
      </c>
      <c r="G36" s="875">
        <f>C36/'8.1'!C38</f>
        <v>9.6882848910488345E-2</v>
      </c>
      <c r="H36" s="798">
        <f>(C36-C35)/C35</f>
        <v>8.7524822483425579E-2</v>
      </c>
      <c r="I36" s="22"/>
      <c r="K36" s="148">
        <f t="shared" si="11"/>
        <v>2021</v>
      </c>
      <c r="L36" s="145">
        <f t="shared" si="11"/>
        <v>6487</v>
      </c>
      <c r="N36" s="28"/>
    </row>
    <row r="37" spans="1:14" ht="12" customHeight="1">
      <c r="A37" s="285"/>
      <c r="C37" s="286"/>
      <c r="D37" s="287"/>
    </row>
    <row r="38" spans="1:14" ht="14.1" customHeight="1">
      <c r="A38" s="285"/>
      <c r="C38" s="286"/>
      <c r="D38" s="287"/>
    </row>
    <row r="39" spans="1:14" ht="14.1" customHeight="1">
      <c r="C39" s="286"/>
      <c r="D39" s="287"/>
    </row>
    <row r="40" spans="1:14" ht="14.1" customHeight="1">
      <c r="C40" s="286"/>
      <c r="D40" s="148"/>
    </row>
    <row r="41" spans="1:14" ht="14.1" customHeight="1"/>
    <row r="42" spans="1:14" ht="14.1" customHeight="1"/>
    <row r="43" spans="1:14" ht="14.1" customHeight="1"/>
    <row r="44" spans="1:14" ht="14.1" customHeight="1"/>
    <row r="45" spans="1:14" ht="14.1" customHeight="1"/>
    <row r="46" spans="1:14" ht="14.1" customHeight="1"/>
    <row r="47" spans="1:14" ht="14.1" customHeight="1"/>
    <row r="48" spans="1:14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</sheetData>
  <mergeCells count="11">
    <mergeCell ref="J25:P25"/>
    <mergeCell ref="J3:P4"/>
    <mergeCell ref="J13:P14"/>
    <mergeCell ref="B4:B6"/>
    <mergeCell ref="C4:F4"/>
    <mergeCell ref="C5:D5"/>
    <mergeCell ref="E5:F5"/>
    <mergeCell ref="A3:H3"/>
    <mergeCell ref="G4:G6"/>
    <mergeCell ref="H4:H6"/>
    <mergeCell ref="A4:A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E70"/>
  <sheetViews>
    <sheetView showGridLines="0" zoomScaleNormal="100" zoomScaleSheetLayoutView="100" workbookViewId="0">
      <selection activeCell="D1" sqref="D1"/>
    </sheetView>
  </sheetViews>
  <sheetFormatPr defaultColWidth="9.140625" defaultRowHeight="11.25"/>
  <cols>
    <col min="1" max="1" width="90.28515625" style="7" customWidth="1"/>
    <col min="2" max="3" width="9.140625" style="7" customWidth="1"/>
    <col min="4" max="4" width="9.140625" style="7"/>
    <col min="5" max="5" width="9.140625" style="7" customWidth="1"/>
    <col min="6" max="16384" width="9.140625" style="7"/>
  </cols>
  <sheetData>
    <row r="1" spans="1:1" ht="20.25">
      <c r="A1" s="611" t="s">
        <v>2</v>
      </c>
    </row>
    <row r="2" spans="1:1" ht="7.5" customHeight="1">
      <c r="A2" s="8"/>
    </row>
    <row r="3" spans="1:1">
      <c r="A3" s="1488" t="s">
        <v>459</v>
      </c>
    </row>
    <row r="4" spans="1:1">
      <c r="A4" s="1489"/>
    </row>
    <row r="5" spans="1:1">
      <c r="A5" s="1489"/>
    </row>
    <row r="6" spans="1:1">
      <c r="A6" s="1489"/>
    </row>
    <row r="7" spans="1:1">
      <c r="A7" s="1489"/>
    </row>
    <row r="8" spans="1:1">
      <c r="A8" s="1489"/>
    </row>
    <row r="9" spans="1:1">
      <c r="A9" s="1489"/>
    </row>
    <row r="10" spans="1:1">
      <c r="A10" s="1489"/>
    </row>
    <row r="11" spans="1:1">
      <c r="A11" s="1489"/>
    </row>
    <row r="12" spans="1:1">
      <c r="A12" s="1489"/>
    </row>
    <row r="13" spans="1:1">
      <c r="A13" s="1489"/>
    </row>
    <row r="14" spans="1:1">
      <c r="A14" s="1489"/>
    </row>
    <row r="15" spans="1:1">
      <c r="A15" s="1489"/>
    </row>
    <row r="16" spans="1:1">
      <c r="A16" s="1489"/>
    </row>
    <row r="17" spans="1:1">
      <c r="A17" s="1489"/>
    </row>
    <row r="18" spans="1:1">
      <c r="A18" s="1489"/>
    </row>
    <row r="19" spans="1:1">
      <c r="A19" s="1489"/>
    </row>
    <row r="20" spans="1:1">
      <c r="A20" s="1489"/>
    </row>
    <row r="21" spans="1:1">
      <c r="A21" s="1489"/>
    </row>
    <row r="22" spans="1:1">
      <c r="A22" s="1489"/>
    </row>
    <row r="23" spans="1:1">
      <c r="A23" s="1489"/>
    </row>
    <row r="24" spans="1:1">
      <c r="A24" s="1489"/>
    </row>
    <row r="25" spans="1:1">
      <c r="A25" s="1489"/>
    </row>
    <row r="26" spans="1:1">
      <c r="A26" s="1489"/>
    </row>
    <row r="27" spans="1:1">
      <c r="A27" s="1489"/>
    </row>
    <row r="28" spans="1:1">
      <c r="A28" s="1489"/>
    </row>
    <row r="29" spans="1:1">
      <c r="A29" s="1489"/>
    </row>
    <row r="30" spans="1:1">
      <c r="A30" s="1489"/>
    </row>
    <row r="31" spans="1:1">
      <c r="A31" s="1489"/>
    </row>
    <row r="32" spans="1:1">
      <c r="A32" s="1489"/>
    </row>
    <row r="33" spans="1:5">
      <c r="A33" s="1489"/>
    </row>
    <row r="34" spans="1:5">
      <c r="A34" s="1489"/>
    </row>
    <row r="35" spans="1:5">
      <c r="A35" s="1489"/>
    </row>
    <row r="36" spans="1:5">
      <c r="A36" s="1489"/>
      <c r="B36" s="598"/>
      <c r="C36" s="598"/>
      <c r="D36" s="598"/>
      <c r="E36" s="598"/>
    </row>
    <row r="37" spans="1:5">
      <c r="A37" s="1489"/>
      <c r="B37" s="598"/>
      <c r="C37" s="598"/>
      <c r="D37" s="598"/>
      <c r="E37" s="598"/>
    </row>
    <row r="38" spans="1:5">
      <c r="A38" s="1489"/>
      <c r="B38" s="598"/>
      <c r="C38" s="598"/>
      <c r="D38" s="598"/>
      <c r="E38" s="598"/>
    </row>
    <row r="39" spans="1:5">
      <c r="A39" s="1489"/>
      <c r="B39" s="598"/>
      <c r="C39" s="598"/>
      <c r="D39" s="598"/>
      <c r="E39" s="598"/>
    </row>
    <row r="40" spans="1:5">
      <c r="A40" s="1489"/>
      <c r="B40" s="598"/>
      <c r="C40" s="598"/>
      <c r="D40" s="598"/>
      <c r="E40" s="598"/>
    </row>
    <row r="41" spans="1:5">
      <c r="A41" s="1489"/>
      <c r="B41" s="598"/>
      <c r="C41" s="598"/>
      <c r="D41" s="598"/>
      <c r="E41" s="598"/>
    </row>
    <row r="42" spans="1:5">
      <c r="A42" s="1489"/>
      <c r="B42" s="598"/>
      <c r="C42" s="598"/>
      <c r="D42" s="598"/>
      <c r="E42" s="598"/>
    </row>
    <row r="43" spans="1:5">
      <c r="A43" s="1489"/>
      <c r="B43" s="598"/>
      <c r="C43" s="598"/>
      <c r="D43" s="598"/>
      <c r="E43" s="598"/>
    </row>
    <row r="44" spans="1:5">
      <c r="A44" s="1489"/>
      <c r="B44" s="598"/>
      <c r="C44" s="598"/>
      <c r="D44" s="598"/>
      <c r="E44" s="598"/>
    </row>
    <row r="45" spans="1:5">
      <c r="A45" s="1489"/>
      <c r="B45" s="598"/>
      <c r="C45" s="598"/>
      <c r="D45" s="598"/>
      <c r="E45" s="598"/>
    </row>
    <row r="46" spans="1:5">
      <c r="A46" s="1489"/>
      <c r="B46" s="598"/>
      <c r="C46" s="598"/>
      <c r="D46" s="598"/>
      <c r="E46" s="598"/>
    </row>
    <row r="47" spans="1:5">
      <c r="A47" s="1489"/>
    </row>
    <row r="48" spans="1:5">
      <c r="A48" s="1489"/>
    </row>
    <row r="49" spans="1:1">
      <c r="A49" s="1489"/>
    </row>
    <row r="50" spans="1:1">
      <c r="A50" s="1489"/>
    </row>
    <row r="51" spans="1:1">
      <c r="A51" s="1489"/>
    </row>
    <row r="52" spans="1:1">
      <c r="A52" s="1489"/>
    </row>
    <row r="53" spans="1:1">
      <c r="A53" s="1489"/>
    </row>
    <row r="54" spans="1:1">
      <c r="A54" s="1489"/>
    </row>
    <row r="55" spans="1:1">
      <c r="A55" s="1489"/>
    </row>
    <row r="56" spans="1:1">
      <c r="A56" s="1489"/>
    </row>
    <row r="57" spans="1:1">
      <c r="A57" s="1489"/>
    </row>
    <row r="58" spans="1:1">
      <c r="A58" s="1489"/>
    </row>
    <row r="59" spans="1:1">
      <c r="A59" s="1489"/>
    </row>
    <row r="60" spans="1:1">
      <c r="A60" s="1489"/>
    </row>
    <row r="61" spans="1:1">
      <c r="A61" s="1489"/>
    </row>
    <row r="62" spans="1:1">
      <c r="A62" s="1489"/>
    </row>
    <row r="63" spans="1:1">
      <c r="A63" s="1489"/>
    </row>
    <row r="64" spans="1:1">
      <c r="A64" s="1489"/>
    </row>
    <row r="65" spans="1:1">
      <c r="A65" s="1489"/>
    </row>
    <row r="66" spans="1:1">
      <c r="A66" s="1489"/>
    </row>
    <row r="67" spans="1:1">
      <c r="A67" s="1489"/>
    </row>
    <row r="68" spans="1:1">
      <c r="A68" s="1489"/>
    </row>
    <row r="69" spans="1:1">
      <c r="A69" s="1489"/>
    </row>
    <row r="70" spans="1:1">
      <c r="A70" s="1489"/>
    </row>
  </sheetData>
  <mergeCells count="1">
    <mergeCell ref="A3:A70"/>
  </mergeCells>
  <pageMargins left="0.59055118110236227" right="0.59055118110236227" top="0.39370078740157483" bottom="0.59055118110236227" header="0.39370078740157483" footer="0.19685039370078741"/>
  <pageSetup paperSize="9" orientation="portrait" r:id="rId1"/>
  <headerFooter differentFirst="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2"/>
  <dimension ref="A1:U61"/>
  <sheetViews>
    <sheetView showGridLines="0" zoomScaleNormal="100" zoomScaleSheetLayoutView="100" workbookViewId="0">
      <selection activeCell="D1" sqref="D1"/>
    </sheetView>
  </sheetViews>
  <sheetFormatPr defaultRowHeight="11.25"/>
  <cols>
    <col min="1" max="1" width="8.42578125" style="7" customWidth="1"/>
    <col min="2" max="8" width="9.7109375" style="7" customWidth="1"/>
    <col min="9" max="9" width="1.7109375" style="7" customWidth="1"/>
    <col min="10" max="10" width="7.5703125" style="7" customWidth="1"/>
    <col min="11" max="15" width="9.7109375" style="7" customWidth="1"/>
    <col min="16" max="16" width="9.5703125" style="7" customWidth="1"/>
    <col min="17" max="17" width="9.140625" style="7"/>
    <col min="18" max="18" width="9.140625" style="148"/>
    <col min="19" max="245" width="9.140625" style="7"/>
    <col min="246" max="258" width="10.7109375" style="7" customWidth="1"/>
    <col min="259" max="501" width="9.140625" style="7"/>
    <col min="502" max="514" width="10.7109375" style="7" customWidth="1"/>
    <col min="515" max="757" width="9.140625" style="7"/>
    <col min="758" max="770" width="10.7109375" style="7" customWidth="1"/>
    <col min="771" max="1013" width="9.140625" style="7"/>
    <col min="1014" max="1026" width="10.7109375" style="7" customWidth="1"/>
    <col min="1027" max="1269" width="9.140625" style="7"/>
    <col min="1270" max="1282" width="10.7109375" style="7" customWidth="1"/>
    <col min="1283" max="1525" width="9.140625" style="7"/>
    <col min="1526" max="1538" width="10.7109375" style="7" customWidth="1"/>
    <col min="1539" max="1781" width="9.140625" style="7"/>
    <col min="1782" max="1794" width="10.7109375" style="7" customWidth="1"/>
    <col min="1795" max="2037" width="9.140625" style="7"/>
    <col min="2038" max="2050" width="10.7109375" style="7" customWidth="1"/>
    <col min="2051" max="2293" width="9.140625" style="7"/>
    <col min="2294" max="2306" width="10.7109375" style="7" customWidth="1"/>
    <col min="2307" max="2549" width="9.140625" style="7"/>
    <col min="2550" max="2562" width="10.7109375" style="7" customWidth="1"/>
    <col min="2563" max="2805" width="9.140625" style="7"/>
    <col min="2806" max="2818" width="10.7109375" style="7" customWidth="1"/>
    <col min="2819" max="3061" width="9.140625" style="7"/>
    <col min="3062" max="3074" width="10.7109375" style="7" customWidth="1"/>
    <col min="3075" max="3317" width="9.140625" style="7"/>
    <col min="3318" max="3330" width="10.7109375" style="7" customWidth="1"/>
    <col min="3331" max="3573" width="9.140625" style="7"/>
    <col min="3574" max="3586" width="10.7109375" style="7" customWidth="1"/>
    <col min="3587" max="3829" width="9.140625" style="7"/>
    <col min="3830" max="3842" width="10.7109375" style="7" customWidth="1"/>
    <col min="3843" max="4085" width="9.140625" style="7"/>
    <col min="4086" max="4098" width="10.7109375" style="7" customWidth="1"/>
    <col min="4099" max="4341" width="9.140625" style="7"/>
    <col min="4342" max="4354" width="10.7109375" style="7" customWidth="1"/>
    <col min="4355" max="4597" width="9.140625" style="7"/>
    <col min="4598" max="4610" width="10.7109375" style="7" customWidth="1"/>
    <col min="4611" max="4853" width="9.140625" style="7"/>
    <col min="4854" max="4866" width="10.7109375" style="7" customWidth="1"/>
    <col min="4867" max="5109" width="9.140625" style="7"/>
    <col min="5110" max="5122" width="10.7109375" style="7" customWidth="1"/>
    <col min="5123" max="5365" width="9.140625" style="7"/>
    <col min="5366" max="5378" width="10.7109375" style="7" customWidth="1"/>
    <col min="5379" max="5621" width="9.140625" style="7"/>
    <col min="5622" max="5634" width="10.7109375" style="7" customWidth="1"/>
    <col min="5635" max="5877" width="9.140625" style="7"/>
    <col min="5878" max="5890" width="10.7109375" style="7" customWidth="1"/>
    <col min="5891" max="6133" width="9.140625" style="7"/>
    <col min="6134" max="6146" width="10.7109375" style="7" customWidth="1"/>
    <col min="6147" max="6389" width="9.140625" style="7"/>
    <col min="6390" max="6402" width="10.7109375" style="7" customWidth="1"/>
    <col min="6403" max="6645" width="9.140625" style="7"/>
    <col min="6646" max="6658" width="10.7109375" style="7" customWidth="1"/>
    <col min="6659" max="6901" width="9.140625" style="7"/>
    <col min="6902" max="6914" width="10.7109375" style="7" customWidth="1"/>
    <col min="6915" max="7157" width="9.140625" style="7"/>
    <col min="7158" max="7170" width="10.7109375" style="7" customWidth="1"/>
    <col min="7171" max="7413" width="9.140625" style="7"/>
    <col min="7414" max="7426" width="10.7109375" style="7" customWidth="1"/>
    <col min="7427" max="7669" width="9.140625" style="7"/>
    <col min="7670" max="7682" width="10.7109375" style="7" customWidth="1"/>
    <col min="7683" max="7925" width="9.140625" style="7"/>
    <col min="7926" max="7938" width="10.7109375" style="7" customWidth="1"/>
    <col min="7939" max="8181" width="9.140625" style="7"/>
    <col min="8182" max="8194" width="10.7109375" style="7" customWidth="1"/>
    <col min="8195" max="8437" width="9.140625" style="7"/>
    <col min="8438" max="8450" width="10.7109375" style="7" customWidth="1"/>
    <col min="8451" max="8693" width="9.140625" style="7"/>
    <col min="8694" max="8706" width="10.7109375" style="7" customWidth="1"/>
    <col min="8707" max="8949" width="9.140625" style="7"/>
    <col min="8950" max="8962" width="10.7109375" style="7" customWidth="1"/>
    <col min="8963" max="9205" width="9.140625" style="7"/>
    <col min="9206" max="9218" width="10.7109375" style="7" customWidth="1"/>
    <col min="9219" max="9461" width="9.140625" style="7"/>
    <col min="9462" max="9474" width="10.7109375" style="7" customWidth="1"/>
    <col min="9475" max="9717" width="9.140625" style="7"/>
    <col min="9718" max="9730" width="10.7109375" style="7" customWidth="1"/>
    <col min="9731" max="9973" width="9.140625" style="7"/>
    <col min="9974" max="9986" width="10.7109375" style="7" customWidth="1"/>
    <col min="9987" max="10229" width="9.140625" style="7"/>
    <col min="10230" max="10242" width="10.7109375" style="7" customWidth="1"/>
    <col min="10243" max="10485" width="9.140625" style="7"/>
    <col min="10486" max="10498" width="10.7109375" style="7" customWidth="1"/>
    <col min="10499" max="10741" width="9.140625" style="7"/>
    <col min="10742" max="10754" width="10.7109375" style="7" customWidth="1"/>
    <col min="10755" max="10997" width="9.140625" style="7"/>
    <col min="10998" max="11010" width="10.7109375" style="7" customWidth="1"/>
    <col min="11011" max="11253" width="9.140625" style="7"/>
    <col min="11254" max="11266" width="10.7109375" style="7" customWidth="1"/>
    <col min="11267" max="11509" width="9.140625" style="7"/>
    <col min="11510" max="11522" width="10.7109375" style="7" customWidth="1"/>
    <col min="11523" max="11765" width="9.140625" style="7"/>
    <col min="11766" max="11778" width="10.7109375" style="7" customWidth="1"/>
    <col min="11779" max="12021" width="9.140625" style="7"/>
    <col min="12022" max="12034" width="10.7109375" style="7" customWidth="1"/>
    <col min="12035" max="12277" width="9.140625" style="7"/>
    <col min="12278" max="12290" width="10.7109375" style="7" customWidth="1"/>
    <col min="12291" max="12533" width="9.140625" style="7"/>
    <col min="12534" max="12546" width="10.7109375" style="7" customWidth="1"/>
    <col min="12547" max="12789" width="9.140625" style="7"/>
    <col min="12790" max="12802" width="10.7109375" style="7" customWidth="1"/>
    <col min="12803" max="13045" width="9.140625" style="7"/>
    <col min="13046" max="13058" width="10.7109375" style="7" customWidth="1"/>
    <col min="13059" max="13301" width="9.140625" style="7"/>
    <col min="13302" max="13314" width="10.7109375" style="7" customWidth="1"/>
    <col min="13315" max="13557" width="9.140625" style="7"/>
    <col min="13558" max="13570" width="10.7109375" style="7" customWidth="1"/>
    <col min="13571" max="13813" width="9.140625" style="7"/>
    <col min="13814" max="13826" width="10.7109375" style="7" customWidth="1"/>
    <col min="13827" max="14069" width="9.140625" style="7"/>
    <col min="14070" max="14082" width="10.7109375" style="7" customWidth="1"/>
    <col min="14083" max="14325" width="9.140625" style="7"/>
    <col min="14326" max="14338" width="10.7109375" style="7" customWidth="1"/>
    <col min="14339" max="14581" width="9.140625" style="7"/>
    <col min="14582" max="14594" width="10.7109375" style="7" customWidth="1"/>
    <col min="14595" max="14837" width="9.140625" style="7"/>
    <col min="14838" max="14850" width="10.7109375" style="7" customWidth="1"/>
    <col min="14851" max="15093" width="9.140625" style="7"/>
    <col min="15094" max="15106" width="10.7109375" style="7" customWidth="1"/>
    <col min="15107" max="15349" width="9.140625" style="7"/>
    <col min="15350" max="15362" width="10.7109375" style="7" customWidth="1"/>
    <col min="15363" max="15605" width="9.140625" style="7"/>
    <col min="15606" max="15618" width="10.7109375" style="7" customWidth="1"/>
    <col min="15619" max="15861" width="9.140625" style="7"/>
    <col min="15862" max="15874" width="10.7109375" style="7" customWidth="1"/>
    <col min="15875" max="16117" width="9.140625" style="7"/>
    <col min="16118" max="16130" width="10.7109375" style="7" customWidth="1"/>
    <col min="16131" max="16384" width="9.140625" style="7"/>
  </cols>
  <sheetData>
    <row r="1" spans="1:21" ht="18">
      <c r="A1" s="628" t="s">
        <v>433</v>
      </c>
      <c r="B1" s="159"/>
      <c r="C1" s="159"/>
      <c r="D1" s="159"/>
      <c r="F1" s="175"/>
    </row>
    <row r="2" spans="1:21" ht="5.0999999999999996" customHeight="1">
      <c r="A2" s="552"/>
      <c r="B2" s="552"/>
      <c r="C2" s="552"/>
      <c r="D2" s="552"/>
      <c r="F2" s="175"/>
    </row>
    <row r="3" spans="1:21" ht="24" customHeight="1">
      <c r="A3" s="1609">
        <v>2021</v>
      </c>
      <c r="B3" s="1609"/>
      <c r="C3" s="1609"/>
      <c r="D3" s="1609"/>
      <c r="E3" s="1609"/>
      <c r="F3" s="1609"/>
      <c r="G3" s="1609"/>
      <c r="H3" s="1609"/>
      <c r="I3" s="290"/>
      <c r="J3" s="1694" t="s">
        <v>484</v>
      </c>
      <c r="K3" s="1694"/>
      <c r="L3" s="1694"/>
      <c r="M3" s="1694"/>
      <c r="N3" s="1694"/>
      <c r="O3" s="1694"/>
      <c r="P3" s="1694"/>
    </row>
    <row r="4" spans="1:21" ht="29.25" customHeight="1">
      <c r="A4" s="1622" t="str">
        <f>'6.1'!A6</f>
        <v>Období</v>
      </c>
      <c r="B4" s="1514" t="s">
        <v>269</v>
      </c>
      <c r="C4" s="1688" t="s">
        <v>281</v>
      </c>
      <c r="D4" s="1688"/>
      <c r="E4" s="1688"/>
      <c r="F4" s="1688"/>
      <c r="G4" s="1514" t="s">
        <v>278</v>
      </c>
      <c r="H4" s="1514" t="s">
        <v>272</v>
      </c>
      <c r="I4" s="291"/>
      <c r="J4" s="291"/>
      <c r="K4" s="291"/>
      <c r="L4" s="291"/>
      <c r="M4" s="291"/>
      <c r="N4" s="291"/>
      <c r="O4" s="291"/>
    </row>
    <row r="5" spans="1:21" ht="26.25" customHeight="1">
      <c r="A5" s="1620"/>
      <c r="B5" s="1523"/>
      <c r="C5" s="1689" t="s">
        <v>273</v>
      </c>
      <c r="D5" s="1689"/>
      <c r="E5" s="1524" t="s">
        <v>274</v>
      </c>
      <c r="F5" s="1524"/>
      <c r="G5" s="1523"/>
      <c r="H5" s="1523"/>
      <c r="I5" s="291"/>
      <c r="J5" s="291"/>
      <c r="K5" s="291"/>
      <c r="L5" s="291"/>
      <c r="M5" s="291"/>
      <c r="N5" s="291"/>
      <c r="O5" s="291"/>
    </row>
    <row r="6" spans="1:21" ht="14.1" customHeight="1">
      <c r="A6" s="1616"/>
      <c r="B6" s="1687"/>
      <c r="C6" s="839" t="s">
        <v>264</v>
      </c>
      <c r="D6" s="839" t="s">
        <v>158</v>
      </c>
      <c r="E6" s="839" t="s">
        <v>264</v>
      </c>
      <c r="F6" s="839" t="s">
        <v>158</v>
      </c>
      <c r="G6" s="1687"/>
      <c r="H6" s="1687"/>
      <c r="I6" s="175"/>
      <c r="J6" s="175"/>
      <c r="K6" s="175"/>
      <c r="L6" s="175"/>
      <c r="M6" s="175"/>
      <c r="N6" s="175"/>
      <c r="O6" s="175"/>
      <c r="R6" s="148">
        <f>A3-1</f>
        <v>2020</v>
      </c>
    </row>
    <row r="7" spans="1:21" ht="13.5" customHeight="1">
      <c r="A7" s="728" t="str">
        <f>'6.1'!A9</f>
        <v>leden</v>
      </c>
      <c r="B7" s="858">
        <v>206716</v>
      </c>
      <c r="C7" s="1356">
        <v>213879.81861642006</v>
      </c>
      <c r="D7" s="1356">
        <v>2284521.8686899999</v>
      </c>
      <c r="E7" s="879">
        <f>C7/B7</f>
        <v>1.034655365895335</v>
      </c>
      <c r="F7" s="880">
        <f>D7/B7</f>
        <v>11.051499974312582</v>
      </c>
      <c r="G7" s="860">
        <f>C7/'8.1'!C9</f>
        <v>0.16799802169966385</v>
      </c>
      <c r="H7" s="760">
        <f>(C7-R7)/R7</f>
        <v>-9.8683131133301318E-3</v>
      </c>
      <c r="I7" s="22"/>
      <c r="J7" s="22"/>
      <c r="K7" s="22"/>
      <c r="L7" s="22"/>
      <c r="M7" s="22"/>
      <c r="N7" s="22"/>
      <c r="O7" s="22"/>
      <c r="R7" s="145">
        <v>216011.48761225402</v>
      </c>
      <c r="U7" s="28"/>
    </row>
    <row r="8" spans="1:21" ht="13.5" customHeight="1">
      <c r="A8" s="731" t="str">
        <f>'6.1'!A10</f>
        <v>únor</v>
      </c>
      <c r="B8" s="861">
        <v>206507</v>
      </c>
      <c r="C8" s="1357">
        <v>196378.39019456875</v>
      </c>
      <c r="D8" s="1357">
        <v>2098435.7257799995</v>
      </c>
      <c r="E8" s="881">
        <f t="shared" ref="E8:E25" si="0">C8/B8</f>
        <v>0.95095270472462801</v>
      </c>
      <c r="F8" s="882">
        <f t="shared" ref="F8:F25" si="1">D8/B8</f>
        <v>10.161571887538919</v>
      </c>
      <c r="G8" s="863">
        <f>C8/'8.1'!C10</f>
        <v>0.16853523094911921</v>
      </c>
      <c r="H8" s="783">
        <f t="shared" ref="H8:H25" si="2">(C8-R8)/R8</f>
        <v>0.20619630644583248</v>
      </c>
      <c r="I8" s="22"/>
      <c r="J8" s="22"/>
      <c r="K8" s="22"/>
      <c r="L8" s="22"/>
      <c r="M8" s="22"/>
      <c r="N8" s="22"/>
      <c r="O8" s="22"/>
      <c r="R8" s="145">
        <v>162807.98502294839</v>
      </c>
      <c r="U8" s="28"/>
    </row>
    <row r="9" spans="1:21" ht="13.5" customHeight="1">
      <c r="A9" s="734" t="str">
        <f>'6.1'!A11</f>
        <v>březen</v>
      </c>
      <c r="B9" s="864">
        <v>206563</v>
      </c>
      <c r="C9" s="1150">
        <v>167604.41761391706</v>
      </c>
      <c r="D9" s="1150">
        <v>1788297.4397395209</v>
      </c>
      <c r="E9" s="883">
        <f t="shared" si="0"/>
        <v>0.81139612425224783</v>
      </c>
      <c r="F9" s="884">
        <f t="shared" si="1"/>
        <v>8.6573947887062097</v>
      </c>
      <c r="G9" s="866">
        <f>C9/'8.1'!C11</f>
        <v>0.15360005074250349</v>
      </c>
      <c r="H9" s="766">
        <f t="shared" si="2"/>
        <v>9.932178139815466E-2</v>
      </c>
      <c r="I9" s="22"/>
      <c r="J9" s="22"/>
      <c r="K9" s="22"/>
      <c r="L9" s="22"/>
      <c r="M9" s="22"/>
      <c r="N9" s="22"/>
      <c r="O9" s="22"/>
      <c r="R9" s="145">
        <v>152461.65449460311</v>
      </c>
      <c r="U9" s="28"/>
    </row>
    <row r="10" spans="1:21" ht="13.5" customHeight="1">
      <c r="A10" s="728" t="str">
        <f>'6.1'!A12</f>
        <v>duben</v>
      </c>
      <c r="B10" s="858">
        <v>206479</v>
      </c>
      <c r="C10" s="1356">
        <v>120887.1200030546</v>
      </c>
      <c r="D10" s="1356">
        <v>1290565.0745131539</v>
      </c>
      <c r="E10" s="879">
        <f t="shared" si="0"/>
        <v>0.58546932135013541</v>
      </c>
      <c r="F10" s="880">
        <f t="shared" si="1"/>
        <v>6.2503454322868377</v>
      </c>
      <c r="G10" s="860">
        <f>C10/'8.1'!C12</f>
        <v>0.13702668266928414</v>
      </c>
      <c r="H10" s="760">
        <f t="shared" si="2"/>
        <v>0.52014632906906377</v>
      </c>
      <c r="I10" s="22"/>
      <c r="J10" s="22"/>
      <c r="K10" s="22"/>
      <c r="L10" s="22"/>
      <c r="M10" s="22"/>
      <c r="N10" s="22"/>
      <c r="O10" s="22"/>
      <c r="R10" s="145">
        <v>79523.344359280047</v>
      </c>
      <c r="U10" s="28"/>
    </row>
    <row r="11" spans="1:21" ht="13.5" customHeight="1">
      <c r="A11" s="731" t="str">
        <f>'6.1'!A13</f>
        <v>květen</v>
      </c>
      <c r="B11" s="861">
        <v>206308</v>
      </c>
      <c r="C11" s="1357">
        <v>67644.907103265359</v>
      </c>
      <c r="D11" s="1357">
        <v>722271.71668464586</v>
      </c>
      <c r="E11" s="881">
        <f t="shared" si="0"/>
        <v>0.32788310246459351</v>
      </c>
      <c r="F11" s="882">
        <f t="shared" si="1"/>
        <v>3.5009389683611194</v>
      </c>
      <c r="G11" s="863">
        <f>C11/'8.1'!C13</f>
        <v>0.11600493062147275</v>
      </c>
      <c r="H11" s="783">
        <f t="shared" si="2"/>
        <v>0.24039088478729986</v>
      </c>
      <c r="I11" s="22"/>
      <c r="J11" s="22"/>
      <c r="K11" s="22"/>
      <c r="L11" s="22"/>
      <c r="M11" s="22"/>
      <c r="N11" s="22"/>
      <c r="O11" s="22"/>
      <c r="R11" s="145">
        <v>54535.153339880431</v>
      </c>
      <c r="U11" s="28"/>
    </row>
    <row r="12" spans="1:21" ht="13.5" customHeight="1">
      <c r="A12" s="734" t="str">
        <f>'6.1'!A14</f>
        <v>červen</v>
      </c>
      <c r="B12" s="864">
        <v>206096</v>
      </c>
      <c r="C12" s="1150">
        <v>23142.093068629983</v>
      </c>
      <c r="D12" s="1150">
        <v>247239.6127575537</v>
      </c>
      <c r="E12" s="883">
        <f t="shared" si="0"/>
        <v>0.11228792925932567</v>
      </c>
      <c r="F12" s="884">
        <f t="shared" si="1"/>
        <v>1.1996332425547012</v>
      </c>
      <c r="G12" s="866">
        <f>C12/'8.1'!C14</f>
        <v>5.5729221263088144E-2</v>
      </c>
      <c r="H12" s="766">
        <f t="shared" si="2"/>
        <v>-0.10785558288575953</v>
      </c>
      <c r="I12" s="22"/>
      <c r="J12" s="22"/>
      <c r="K12" s="22"/>
      <c r="L12" s="22"/>
      <c r="M12" s="22"/>
      <c r="N12" s="22"/>
      <c r="O12" s="22"/>
      <c r="R12" s="145">
        <v>25939.850796226641</v>
      </c>
      <c r="U12" s="28"/>
    </row>
    <row r="13" spans="1:21" ht="13.5" customHeight="1">
      <c r="A13" s="731" t="str">
        <f>'6.1'!A15</f>
        <v>červenec</v>
      </c>
      <c r="B13" s="861">
        <v>206089</v>
      </c>
      <c r="C13" s="1357">
        <v>21121.625964674531</v>
      </c>
      <c r="D13" s="1357">
        <v>225529.18031511086</v>
      </c>
      <c r="E13" s="881">
        <f t="shared" si="0"/>
        <v>0.10248788613014052</v>
      </c>
      <c r="F13" s="882">
        <f t="shared" si="1"/>
        <v>1.0943290535405135</v>
      </c>
      <c r="G13" s="863">
        <f>C13/'8.1'!C15</f>
        <v>5.5253523904935056E-2</v>
      </c>
      <c r="H13" s="783">
        <f t="shared" si="2"/>
        <v>5.663689183511264E-2</v>
      </c>
      <c r="I13" s="22"/>
      <c r="J13" s="1695" t="s">
        <v>485</v>
      </c>
      <c r="K13" s="1695"/>
      <c r="L13" s="1695"/>
      <c r="M13" s="1695"/>
      <c r="N13" s="1695"/>
      <c r="O13" s="1695"/>
      <c r="P13" s="1695"/>
      <c r="R13" s="145">
        <v>19989.483736453283</v>
      </c>
      <c r="U13" s="28"/>
    </row>
    <row r="14" spans="1:21" ht="13.5" customHeight="1">
      <c r="A14" s="731" t="str">
        <f>'6.1'!A16</f>
        <v>srpen</v>
      </c>
      <c r="B14" s="861">
        <v>206037</v>
      </c>
      <c r="C14" s="1357">
        <v>25013.750354889089</v>
      </c>
      <c r="D14" s="1357">
        <v>266554.79767361085</v>
      </c>
      <c r="E14" s="881">
        <f t="shared" si="0"/>
        <v>0.12140416699373942</v>
      </c>
      <c r="F14" s="882">
        <f t="shared" si="1"/>
        <v>1.2937229607964145</v>
      </c>
      <c r="G14" s="863">
        <f>C14/'8.1'!C16</f>
        <v>6.882484322423417E-2</v>
      </c>
      <c r="H14" s="783">
        <f t="shared" si="2"/>
        <v>0.38638873548009112</v>
      </c>
      <c r="I14" s="22"/>
      <c r="J14" s="1695"/>
      <c r="K14" s="1695"/>
      <c r="L14" s="1695"/>
      <c r="M14" s="1695"/>
      <c r="N14" s="1695"/>
      <c r="O14" s="1695"/>
      <c r="P14" s="1695"/>
      <c r="R14" s="145">
        <v>18042.378529732574</v>
      </c>
      <c r="U14" s="28"/>
    </row>
    <row r="15" spans="1:21" ht="13.5" customHeight="1">
      <c r="A15" s="731" t="str">
        <f>'6.1'!A17</f>
        <v>září</v>
      </c>
      <c r="B15" s="861">
        <v>205288</v>
      </c>
      <c r="C15" s="1357">
        <v>34933.984606881815</v>
      </c>
      <c r="D15" s="1357">
        <v>372395.07424004015</v>
      </c>
      <c r="E15" s="881">
        <f t="shared" si="0"/>
        <v>0.17017061205176054</v>
      </c>
      <c r="F15" s="882">
        <f t="shared" si="1"/>
        <v>1.8140128708937695</v>
      </c>
      <c r="G15" s="863">
        <f>C15/'8.1'!C17</f>
        <v>8.1400062867434383E-2</v>
      </c>
      <c r="H15" s="783">
        <f t="shared" si="2"/>
        <v>-5.2841763673000107E-2</v>
      </c>
      <c r="I15" s="22"/>
      <c r="J15" s="22"/>
      <c r="K15" s="288">
        <f>A27</f>
        <v>2012</v>
      </c>
      <c r="L15" s="288">
        <f>C27</f>
        <v>1196669.5217189353</v>
      </c>
      <c r="M15" s="289"/>
      <c r="N15" s="289"/>
      <c r="O15" s="289"/>
      <c r="R15" s="145">
        <v>36882.944440575076</v>
      </c>
      <c r="U15" s="28"/>
    </row>
    <row r="16" spans="1:21" ht="13.5" customHeight="1">
      <c r="A16" s="728" t="str">
        <f>'6.1'!A18</f>
        <v>říjen</v>
      </c>
      <c r="B16" s="858">
        <v>205631</v>
      </c>
      <c r="C16" s="1356">
        <v>94915.162447417999</v>
      </c>
      <c r="D16" s="1356">
        <v>1015311.9264335628</v>
      </c>
      <c r="E16" s="879">
        <f t="shared" si="0"/>
        <v>0.46158002658849101</v>
      </c>
      <c r="F16" s="880">
        <f t="shared" si="1"/>
        <v>4.9375431060178805</v>
      </c>
      <c r="G16" s="860">
        <f>C16/'8.1'!C18</f>
        <v>0.13356193556924226</v>
      </c>
      <c r="H16" s="760">
        <f t="shared" si="2"/>
        <v>-4.3912532245865971E-3</v>
      </c>
      <c r="I16" s="22"/>
      <c r="J16" s="22"/>
      <c r="K16" s="288">
        <f t="shared" ref="K16:K24" si="3">A28</f>
        <v>2013</v>
      </c>
      <c r="L16" s="288">
        <f t="shared" ref="L16:L24" si="4">C28</f>
        <v>1204242.4930758923</v>
      </c>
      <c r="M16" s="289"/>
      <c r="N16" s="289"/>
      <c r="O16" s="289"/>
      <c r="R16" s="145">
        <v>95333.797292189411</v>
      </c>
      <c r="U16" s="28"/>
    </row>
    <row r="17" spans="1:21" ht="13.5" customHeight="1">
      <c r="A17" s="731" t="str">
        <f>'6.1'!A19</f>
        <v>listopad</v>
      </c>
      <c r="B17" s="861">
        <v>206398</v>
      </c>
      <c r="C17" s="1357">
        <v>146633.67435807109</v>
      </c>
      <c r="D17" s="1357">
        <v>1565706.1248008369</v>
      </c>
      <c r="E17" s="881">
        <f t="shared" si="0"/>
        <v>0.71044135291074084</v>
      </c>
      <c r="F17" s="882">
        <f t="shared" si="1"/>
        <v>7.5858589947617556</v>
      </c>
      <c r="G17" s="863">
        <f>C17/'8.1'!C19</f>
        <v>0.15020218894461715</v>
      </c>
      <c r="H17" s="783">
        <f t="shared" si="2"/>
        <v>-1.2505187967735436E-2</v>
      </c>
      <c r="I17" s="22"/>
      <c r="J17" s="22"/>
      <c r="K17" s="288">
        <f t="shared" si="3"/>
        <v>2014</v>
      </c>
      <c r="L17" s="288">
        <f t="shared" si="4"/>
        <v>980633.63749940379</v>
      </c>
      <c r="M17" s="289"/>
      <c r="N17" s="289"/>
      <c r="O17" s="289"/>
      <c r="R17" s="145">
        <v>148490.5769340691</v>
      </c>
      <c r="U17" s="28"/>
    </row>
    <row r="18" spans="1:21" ht="13.5" customHeight="1">
      <c r="A18" s="734" t="str">
        <f>'6.1'!A20</f>
        <v>prosinec</v>
      </c>
      <c r="B18" s="864">
        <v>207199</v>
      </c>
      <c r="C18" s="1150">
        <v>197532.3208507052</v>
      </c>
      <c r="D18" s="1150">
        <v>2109293.1765919644</v>
      </c>
      <c r="E18" s="883">
        <f t="shared" si="0"/>
        <v>0.95334591793737034</v>
      </c>
      <c r="F18" s="884">
        <f t="shared" si="1"/>
        <v>10.180035504958829</v>
      </c>
      <c r="G18" s="866">
        <f>C18/'8.1'!C20</f>
        <v>0.17000976247043431</v>
      </c>
      <c r="H18" s="766">
        <f t="shared" si="2"/>
        <v>5.232588445596454E-2</v>
      </c>
      <c r="I18" s="22"/>
      <c r="J18" s="22"/>
      <c r="K18" s="288">
        <f t="shared" si="3"/>
        <v>2015</v>
      </c>
      <c r="L18" s="288">
        <f t="shared" si="4"/>
        <v>1057163.4652972291</v>
      </c>
      <c r="M18" s="289"/>
      <c r="N18" s="289"/>
      <c r="O18" s="289"/>
      <c r="R18" s="145">
        <v>187710.21768872123</v>
      </c>
      <c r="U18" s="28"/>
    </row>
    <row r="19" spans="1:21" ht="13.5" customHeight="1">
      <c r="A19" s="731" t="str">
        <f>'6.1'!A21</f>
        <v>I. čtvrtletí</v>
      </c>
      <c r="B19" s="861">
        <f>B9</f>
        <v>206563</v>
      </c>
      <c r="C19" s="1357">
        <f t="shared" ref="C19:D19" si="5">SUM(C7:C9)</f>
        <v>577862.62642490584</v>
      </c>
      <c r="D19" s="1357">
        <f t="shared" si="5"/>
        <v>6171255.0342095206</v>
      </c>
      <c r="E19" s="881">
        <f t="shared" si="0"/>
        <v>2.7975127511940951</v>
      </c>
      <c r="F19" s="882">
        <f t="shared" si="1"/>
        <v>29.875897591579907</v>
      </c>
      <c r="G19" s="863">
        <f>C19/'8.1'!C21</f>
        <v>0.163724108339627</v>
      </c>
      <c r="H19" s="783">
        <f t="shared" si="2"/>
        <v>8.7677684970200884E-2</v>
      </c>
      <c r="I19" s="22"/>
      <c r="J19" s="22"/>
      <c r="K19" s="288">
        <f t="shared" si="3"/>
        <v>2016</v>
      </c>
      <c r="L19" s="288">
        <f t="shared" si="4"/>
        <v>1152681.5890783148</v>
      </c>
      <c r="M19" s="289"/>
      <c r="N19" s="289"/>
      <c r="O19" s="289"/>
      <c r="R19" s="145">
        <v>531281.12712980551</v>
      </c>
    </row>
    <row r="20" spans="1:21" ht="13.5" customHeight="1">
      <c r="A20" s="731" t="str">
        <f>'6.1'!A22</f>
        <v>II. čtvrtletí</v>
      </c>
      <c r="B20" s="861">
        <f>B12</f>
        <v>206096</v>
      </c>
      <c r="C20" s="1357">
        <f t="shared" ref="C20:D20" si="6">SUM(C10:C12)</f>
        <v>211674.12017494993</v>
      </c>
      <c r="D20" s="1357">
        <f t="shared" si="6"/>
        <v>2260076.4039553534</v>
      </c>
      <c r="E20" s="881">
        <f t="shared" si="0"/>
        <v>1.0270656401625937</v>
      </c>
      <c r="F20" s="882">
        <f t="shared" si="1"/>
        <v>10.966134247900753</v>
      </c>
      <c r="G20" s="863">
        <f>C20/'8.1'!C22</f>
        <v>0.11255690667431092</v>
      </c>
      <c r="H20" s="783">
        <f t="shared" si="2"/>
        <v>0.32297690673383833</v>
      </c>
      <c r="I20" s="22"/>
      <c r="J20" s="22"/>
      <c r="K20" s="288">
        <f t="shared" si="3"/>
        <v>2017</v>
      </c>
      <c r="L20" s="288">
        <f t="shared" si="4"/>
        <v>1238757.2516670562</v>
      </c>
      <c r="M20" s="289"/>
      <c r="N20" s="289"/>
      <c r="O20" s="289"/>
      <c r="R20" s="145">
        <v>159998.34849538712</v>
      </c>
    </row>
    <row r="21" spans="1:21" ht="13.5" customHeight="1">
      <c r="A21" s="731" t="str">
        <f>'6.1'!A23</f>
        <v>III. čtvrtletí</v>
      </c>
      <c r="B21" s="861">
        <f>B15</f>
        <v>205288</v>
      </c>
      <c r="C21" s="1357">
        <f t="shared" ref="C21:D21" si="7">SUM(C13:C15)</f>
        <v>81069.360926445428</v>
      </c>
      <c r="D21" s="1357">
        <f t="shared" si="7"/>
        <v>864479.05222876184</v>
      </c>
      <c r="E21" s="881">
        <f t="shared" si="0"/>
        <v>0.39490550312948358</v>
      </c>
      <c r="F21" s="882">
        <f t="shared" si="1"/>
        <v>4.2110549677953015</v>
      </c>
      <c r="G21" s="863">
        <f>C21/'8.1'!C23</f>
        <v>6.9002699671188675E-2</v>
      </c>
      <c r="H21" s="783">
        <f t="shared" si="2"/>
        <v>8.2154042574991634E-2</v>
      </c>
      <c r="I21" s="22"/>
      <c r="J21" s="22"/>
      <c r="K21" s="288">
        <f t="shared" si="3"/>
        <v>2018</v>
      </c>
      <c r="L21" s="288">
        <f t="shared" si="4"/>
        <v>1117915.2635170002</v>
      </c>
      <c r="M21" s="289"/>
      <c r="N21" s="289"/>
      <c r="O21" s="289"/>
      <c r="R21" s="145">
        <v>74914.806706760923</v>
      </c>
    </row>
    <row r="22" spans="1:21" ht="13.5" customHeight="1">
      <c r="A22" s="731" t="str">
        <f>'6.1'!A24</f>
        <v>IV. čtvrtletí</v>
      </c>
      <c r="B22" s="861">
        <f>B18</f>
        <v>207199</v>
      </c>
      <c r="C22" s="1357">
        <f t="shared" ref="C22:D22" si="8">SUM(C16:C18)</f>
        <v>439081.15765619429</v>
      </c>
      <c r="D22" s="1357">
        <f t="shared" si="8"/>
        <v>4690311.2278263643</v>
      </c>
      <c r="E22" s="881">
        <f t="shared" si="0"/>
        <v>2.1191277837064577</v>
      </c>
      <c r="F22" s="882">
        <f t="shared" si="1"/>
        <v>22.636746450640999</v>
      </c>
      <c r="G22" s="863">
        <f>C22/'8.1'!C24</f>
        <v>0.15412979460615489</v>
      </c>
      <c r="H22" s="783">
        <f t="shared" si="2"/>
        <v>1.7487742309894277E-2</v>
      </c>
      <c r="I22" s="22"/>
      <c r="J22" s="22"/>
      <c r="K22" s="288">
        <f t="shared" si="3"/>
        <v>2019</v>
      </c>
      <c r="L22" s="288">
        <f t="shared" si="4"/>
        <v>1201475.0959205984</v>
      </c>
      <c r="M22" s="289"/>
      <c r="N22" s="289"/>
      <c r="O22" s="289"/>
      <c r="R22" s="145">
        <v>431534.59191497974</v>
      </c>
    </row>
    <row r="23" spans="1:21" ht="13.5" customHeight="1">
      <c r="A23" s="728" t="str">
        <f>'6.1'!A25</f>
        <v>I. pololetí</v>
      </c>
      <c r="B23" s="858">
        <f>B12</f>
        <v>206096</v>
      </c>
      <c r="C23" s="1356">
        <f t="shared" ref="C23:D23" si="9">SUM(C7:C12)</f>
        <v>789536.74659985583</v>
      </c>
      <c r="D23" s="1356">
        <f t="shared" si="9"/>
        <v>8431331.4381648749</v>
      </c>
      <c r="E23" s="879">
        <f t="shared" si="0"/>
        <v>3.8309173715154872</v>
      </c>
      <c r="F23" s="880">
        <f t="shared" si="1"/>
        <v>40.909728661230083</v>
      </c>
      <c r="G23" s="860">
        <f>C23/'8.1'!C25</f>
        <v>0.14593791278012658</v>
      </c>
      <c r="H23" s="760">
        <f t="shared" si="2"/>
        <v>0.14213827321547395</v>
      </c>
      <c r="I23" s="22"/>
      <c r="J23" s="22"/>
      <c r="K23" s="288">
        <f t="shared" si="3"/>
        <v>2020</v>
      </c>
      <c r="L23" s="288">
        <f t="shared" si="4"/>
        <v>1197728.8742469333</v>
      </c>
      <c r="M23" s="289"/>
      <c r="N23" s="289"/>
      <c r="O23" s="289"/>
      <c r="R23" s="145">
        <v>691279.47562519263</v>
      </c>
    </row>
    <row r="24" spans="1:21" ht="13.5" customHeight="1">
      <c r="A24" s="734" t="str">
        <f>'6.1'!A26</f>
        <v>II. pololetí</v>
      </c>
      <c r="B24" s="864">
        <f>B18</f>
        <v>207199</v>
      </c>
      <c r="C24" s="1150">
        <f t="shared" ref="C24:D24" si="10">SUM(C13:C18)</f>
        <v>520150.51858263969</v>
      </c>
      <c r="D24" s="1150">
        <f t="shared" si="10"/>
        <v>5554790.2800551262</v>
      </c>
      <c r="E24" s="883">
        <f t="shared" si="0"/>
        <v>2.5103910664754157</v>
      </c>
      <c r="F24" s="884">
        <f t="shared" si="1"/>
        <v>26.808962784835479</v>
      </c>
      <c r="G24" s="866">
        <f>C24/'8.1'!C26</f>
        <v>0.12927337694056118</v>
      </c>
      <c r="H24" s="766">
        <f t="shared" si="2"/>
        <v>2.7053285082745682E-2</v>
      </c>
      <c r="I24" s="22"/>
      <c r="J24" s="22"/>
      <c r="K24" s="288">
        <f t="shared" si="3"/>
        <v>2021</v>
      </c>
      <c r="L24" s="288">
        <f t="shared" si="4"/>
        <v>1309687.2651824956</v>
      </c>
      <c r="M24" s="289"/>
      <c r="N24" s="289"/>
      <c r="O24" s="289"/>
      <c r="R24" s="145">
        <v>506449.39862174063</v>
      </c>
    </row>
    <row r="25" spans="1:21" ht="13.5" customHeight="1">
      <c r="A25" s="737" t="str">
        <f>'6.1'!A27</f>
        <v>rok</v>
      </c>
      <c r="B25" s="849">
        <f>B18</f>
        <v>207199</v>
      </c>
      <c r="C25" s="1358">
        <f t="shared" ref="C25:D25" si="11">SUM(C7:C18)</f>
        <v>1309687.2651824956</v>
      </c>
      <c r="D25" s="1358">
        <f t="shared" si="11"/>
        <v>13986121.718220001</v>
      </c>
      <c r="E25" s="850">
        <f t="shared" si="0"/>
        <v>6.3209149908179842</v>
      </c>
      <c r="F25" s="851">
        <f t="shared" si="1"/>
        <v>67.500913219754921</v>
      </c>
      <c r="G25" s="868">
        <f>C25/'8.1'!C27</f>
        <v>0.13883020562777296</v>
      </c>
      <c r="H25" s="762">
        <f t="shared" si="2"/>
        <v>9.3475571427595133E-2</v>
      </c>
      <c r="I25" s="22"/>
      <c r="J25" s="1693" t="s">
        <v>486</v>
      </c>
      <c r="K25" s="1693"/>
      <c r="L25" s="1693"/>
      <c r="M25" s="1693"/>
      <c r="N25" s="1693"/>
      <c r="O25" s="1693"/>
      <c r="P25" s="1693"/>
      <c r="R25" s="145">
        <v>1197728.8742469333</v>
      </c>
    </row>
    <row r="26" spans="1:21" ht="12" customHeight="1">
      <c r="A26" s="150"/>
      <c r="B26" s="150"/>
      <c r="C26" s="852"/>
      <c r="D26" s="852"/>
      <c r="E26" s="853"/>
      <c r="F26" s="854"/>
      <c r="G26" s="876"/>
      <c r="H26" s="885"/>
      <c r="K26" s="148"/>
      <c r="L26" s="109" t="str">
        <f>B4</f>
        <v>Počet zákazníků ke konci období</v>
      </c>
    </row>
    <row r="27" spans="1:21" ht="12" customHeight="1">
      <c r="A27" s="739">
        <v>2012</v>
      </c>
      <c r="B27" s="840">
        <v>202807</v>
      </c>
      <c r="C27" s="894">
        <v>1196669.5217189353</v>
      </c>
      <c r="D27" s="894">
        <v>12661480.467877559</v>
      </c>
      <c r="E27" s="841">
        <v>5.9005336192485238</v>
      </c>
      <c r="F27" s="842">
        <v>62.431180718010516</v>
      </c>
      <c r="G27" s="873">
        <v>0.14457603861369839</v>
      </c>
      <c r="H27" s="797">
        <v>3.177408128773121E-2</v>
      </c>
      <c r="I27" s="22"/>
      <c r="K27" s="148">
        <f>A27</f>
        <v>2012</v>
      </c>
      <c r="L27" s="145">
        <f>B27</f>
        <v>202807</v>
      </c>
      <c r="N27" s="28"/>
    </row>
    <row r="28" spans="1:21" ht="12" customHeight="1">
      <c r="A28" s="745">
        <v>2013</v>
      </c>
      <c r="B28" s="846">
        <v>201273.9</v>
      </c>
      <c r="C28" s="896">
        <v>1204242.4930758923</v>
      </c>
      <c r="D28" s="896">
        <v>12790786.275041422</v>
      </c>
      <c r="E28" s="847">
        <v>5.9831030902461393</v>
      </c>
      <c r="F28" s="848">
        <v>63.549155032229329</v>
      </c>
      <c r="G28" s="875">
        <v>0.16540838777079472</v>
      </c>
      <c r="H28" s="798">
        <v>6.3283732221064027E-3</v>
      </c>
      <c r="I28" s="22"/>
      <c r="K28" s="148">
        <f t="shared" ref="K28:L36" si="12">A28</f>
        <v>2013</v>
      </c>
      <c r="L28" s="145">
        <f t="shared" si="12"/>
        <v>201273.9</v>
      </c>
      <c r="N28" s="28"/>
    </row>
    <row r="29" spans="1:21" ht="12" customHeight="1">
      <c r="A29" s="742">
        <v>2014</v>
      </c>
      <c r="B29" s="843">
        <v>197824</v>
      </c>
      <c r="C29" s="895">
        <v>980633.63749940379</v>
      </c>
      <c r="D29" s="895">
        <v>10423643.860056013</v>
      </c>
      <c r="E29" s="844">
        <v>4.9571014512870217</v>
      </c>
      <c r="F29" s="845">
        <v>52.691502851302232</v>
      </c>
      <c r="G29" s="876">
        <v>0.1289024391922641</v>
      </c>
      <c r="H29" s="796">
        <v>-0.1856842428847896</v>
      </c>
      <c r="I29" s="22"/>
      <c r="K29" s="148">
        <f t="shared" si="12"/>
        <v>2014</v>
      </c>
      <c r="L29" s="145">
        <f t="shared" si="12"/>
        <v>197824</v>
      </c>
      <c r="N29" s="28"/>
    </row>
    <row r="30" spans="1:21" ht="12" customHeight="1">
      <c r="A30" s="742">
        <v>2015</v>
      </c>
      <c r="B30" s="843">
        <v>199725</v>
      </c>
      <c r="C30" s="895">
        <v>1057163.4652972291</v>
      </c>
      <c r="D30" s="895">
        <v>11257688.3182912</v>
      </c>
      <c r="E30" s="844">
        <v>5.2930953325684271</v>
      </c>
      <c r="F30" s="845">
        <v>56.365944765508573</v>
      </c>
      <c r="G30" s="876">
        <v>0.12806132951816082</v>
      </c>
      <c r="H30" s="796">
        <v>7.8041202005852933E-2</v>
      </c>
      <c r="I30" s="22"/>
      <c r="K30" s="148">
        <f t="shared" si="12"/>
        <v>2015</v>
      </c>
      <c r="L30" s="145">
        <f t="shared" si="12"/>
        <v>199725</v>
      </c>
      <c r="N30" s="28"/>
    </row>
    <row r="31" spans="1:21" ht="12" customHeight="1">
      <c r="A31" s="739">
        <v>2016</v>
      </c>
      <c r="B31" s="840">
        <v>199995</v>
      </c>
      <c r="C31" s="894">
        <v>1152681.5890783148</v>
      </c>
      <c r="D31" s="894">
        <v>12316757.98453786</v>
      </c>
      <c r="E31" s="841">
        <v>5.7635520341924291</v>
      </c>
      <c r="F31" s="842">
        <v>61.585329555928197</v>
      </c>
      <c r="G31" s="873">
        <v>0.13517255002552434</v>
      </c>
      <c r="H31" s="797">
        <v>9.0353220591320851E-2</v>
      </c>
      <c r="I31" s="22"/>
      <c r="K31" s="148">
        <f t="shared" si="12"/>
        <v>2016</v>
      </c>
      <c r="L31" s="145">
        <f t="shared" si="12"/>
        <v>199995</v>
      </c>
      <c r="N31" s="28"/>
    </row>
    <row r="32" spans="1:21" ht="12" customHeight="1">
      <c r="A32" s="745">
        <v>2017</v>
      </c>
      <c r="B32" s="846">
        <v>203138</v>
      </c>
      <c r="C32" s="896">
        <v>1238757.2516670562</v>
      </c>
      <c r="D32" s="896">
        <v>13218065.533287004</v>
      </c>
      <c r="E32" s="847">
        <v>6.0981069601308286</v>
      </c>
      <c r="F32" s="848">
        <v>65.069388953750675</v>
      </c>
      <c r="G32" s="875">
        <v>0.14526646227110832</v>
      </c>
      <c r="H32" s="798">
        <v>7.4674275536549137E-2</v>
      </c>
      <c r="I32" s="22"/>
      <c r="K32" s="148">
        <f t="shared" si="12"/>
        <v>2017</v>
      </c>
      <c r="L32" s="145">
        <f t="shared" si="12"/>
        <v>203138</v>
      </c>
      <c r="N32" s="28"/>
    </row>
    <row r="33" spans="1:14" ht="12" customHeight="1">
      <c r="A33" s="742">
        <v>2018</v>
      </c>
      <c r="B33" s="843">
        <v>205693</v>
      </c>
      <c r="C33" s="895">
        <v>1117915.2635170002</v>
      </c>
      <c r="D33" s="895">
        <v>11925785.895784821</v>
      </c>
      <c r="E33" s="844">
        <v>5.4348726671155569</v>
      </c>
      <c r="F33" s="845">
        <v>57.978569498159011</v>
      </c>
      <c r="G33" s="876">
        <v>0.13052698507993993</v>
      </c>
      <c r="H33" s="796">
        <v>-9.7550983445249678E-2</v>
      </c>
      <c r="I33" s="22"/>
      <c r="K33" s="148">
        <f t="shared" si="12"/>
        <v>2018</v>
      </c>
      <c r="L33" s="145">
        <f t="shared" si="12"/>
        <v>205693</v>
      </c>
      <c r="N33" s="28"/>
    </row>
    <row r="34" spans="1:14" ht="12" customHeight="1">
      <c r="A34" s="742">
        <v>2019</v>
      </c>
      <c r="B34" s="843">
        <v>206267</v>
      </c>
      <c r="C34" s="895">
        <v>1201475.0959205984</v>
      </c>
      <c r="D34" s="895">
        <v>12826305.476369996</v>
      </c>
      <c r="E34" s="844">
        <v>5.8248536892503324</v>
      </c>
      <c r="F34" s="845">
        <v>62.183022375707196</v>
      </c>
      <c r="G34" s="876">
        <v>0.14028337123313861</v>
      </c>
      <c r="H34" s="796">
        <v>7.4746123548502227E-2</v>
      </c>
      <c r="I34" s="22"/>
      <c r="K34" s="148">
        <f t="shared" si="12"/>
        <v>2019</v>
      </c>
      <c r="L34" s="145">
        <f t="shared" si="12"/>
        <v>206267</v>
      </c>
      <c r="N34" s="28"/>
    </row>
    <row r="35" spans="1:14" ht="12" customHeight="1">
      <c r="A35" s="739">
        <v>2020</v>
      </c>
      <c r="B35" s="840">
        <v>206659</v>
      </c>
      <c r="C35" s="894">
        <v>1197728.8742469333</v>
      </c>
      <c r="D35" s="894">
        <v>12792266.307976004</v>
      </c>
      <c r="E35" s="841">
        <v>5.7956772956751621</v>
      </c>
      <c r="F35" s="842">
        <v>61.900359084172493</v>
      </c>
      <c r="G35" s="873">
        <v>0.13776152295953595</v>
      </c>
      <c r="H35" s="797">
        <v>-3.1180185809799575E-3</v>
      </c>
      <c r="I35" s="22"/>
      <c r="K35" s="148">
        <f t="shared" si="12"/>
        <v>2020</v>
      </c>
      <c r="L35" s="145">
        <f t="shared" si="12"/>
        <v>206659</v>
      </c>
      <c r="N35" s="28"/>
    </row>
    <row r="36" spans="1:14" ht="12" customHeight="1">
      <c r="A36" s="745">
        <v>2021</v>
      </c>
      <c r="B36" s="846">
        <f>B25</f>
        <v>207199</v>
      </c>
      <c r="C36" s="896">
        <f t="shared" ref="C36:F36" si="13">C25</f>
        <v>1309687.2651824956</v>
      </c>
      <c r="D36" s="896">
        <f t="shared" si="13"/>
        <v>13986121.718220001</v>
      </c>
      <c r="E36" s="847">
        <f t="shared" si="13"/>
        <v>6.3209149908179842</v>
      </c>
      <c r="F36" s="847">
        <f t="shared" si="13"/>
        <v>67.500913219754921</v>
      </c>
      <c r="G36" s="875">
        <f>C36/'8.1'!C38</f>
        <v>0.13883020562777296</v>
      </c>
      <c r="H36" s="798">
        <f>(C36-C35)/C35</f>
        <v>9.3475571427595133E-2</v>
      </c>
      <c r="I36" s="22"/>
      <c r="K36" s="148">
        <f t="shared" si="12"/>
        <v>2021</v>
      </c>
      <c r="L36" s="145">
        <f t="shared" si="12"/>
        <v>207199</v>
      </c>
      <c r="N36" s="28"/>
    </row>
    <row r="37" spans="1:14" ht="12" customHeight="1">
      <c r="A37" s="285"/>
      <c r="C37" s="286"/>
      <c r="D37" s="287"/>
    </row>
    <row r="38" spans="1:14" ht="14.1" customHeight="1">
      <c r="A38" s="285"/>
      <c r="C38" s="286"/>
      <c r="D38" s="287"/>
    </row>
    <row r="39" spans="1:14" ht="14.1" customHeight="1">
      <c r="C39" s="286"/>
      <c r="D39" s="287"/>
    </row>
    <row r="40" spans="1:14" ht="14.1" customHeight="1">
      <c r="C40" s="286"/>
      <c r="D40" s="148"/>
    </row>
    <row r="41" spans="1:14" ht="14.1" customHeight="1"/>
    <row r="42" spans="1:14" ht="14.1" customHeight="1"/>
    <row r="43" spans="1:14" ht="14.1" customHeight="1"/>
    <row r="44" spans="1:14" ht="14.1" customHeight="1"/>
    <row r="45" spans="1:14" ht="14.1" customHeight="1"/>
    <row r="46" spans="1:14" ht="14.1" customHeight="1"/>
    <row r="47" spans="1:14" ht="14.1" customHeight="1"/>
    <row r="48" spans="1:14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</sheetData>
  <mergeCells count="11">
    <mergeCell ref="J25:P25"/>
    <mergeCell ref="J3:P3"/>
    <mergeCell ref="B4:B6"/>
    <mergeCell ref="C4:F4"/>
    <mergeCell ref="C5:D5"/>
    <mergeCell ref="E5:F5"/>
    <mergeCell ref="A3:H3"/>
    <mergeCell ref="G4:G6"/>
    <mergeCell ref="H4:H6"/>
    <mergeCell ref="J13:P14"/>
    <mergeCell ref="A4:A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3"/>
  <dimension ref="A1:R61"/>
  <sheetViews>
    <sheetView showGridLines="0" zoomScaleNormal="100" zoomScaleSheetLayoutView="100" workbookViewId="0">
      <selection activeCell="D1" sqref="D1"/>
    </sheetView>
  </sheetViews>
  <sheetFormatPr defaultRowHeight="11.25"/>
  <cols>
    <col min="1" max="1" width="8.42578125" style="7" customWidth="1"/>
    <col min="2" max="8" width="9.7109375" style="7" customWidth="1"/>
    <col min="9" max="9" width="1.7109375" style="7" customWidth="1"/>
    <col min="10" max="10" width="7.5703125" style="7" customWidth="1"/>
    <col min="11" max="15" width="9.7109375" style="7" customWidth="1"/>
    <col min="16" max="16" width="9.5703125" style="7" customWidth="1"/>
    <col min="17" max="17" width="9.140625" style="7"/>
    <col min="18" max="18" width="9.140625" style="148"/>
    <col min="19" max="245" width="9.140625" style="7"/>
    <col min="246" max="258" width="10.7109375" style="7" customWidth="1"/>
    <col min="259" max="501" width="9.140625" style="7"/>
    <col min="502" max="514" width="10.7109375" style="7" customWidth="1"/>
    <col min="515" max="757" width="9.140625" style="7"/>
    <col min="758" max="770" width="10.7109375" style="7" customWidth="1"/>
    <col min="771" max="1013" width="9.140625" style="7"/>
    <col min="1014" max="1026" width="10.7109375" style="7" customWidth="1"/>
    <col min="1027" max="1269" width="9.140625" style="7"/>
    <col min="1270" max="1282" width="10.7109375" style="7" customWidth="1"/>
    <col min="1283" max="1525" width="9.140625" style="7"/>
    <col min="1526" max="1538" width="10.7109375" style="7" customWidth="1"/>
    <col min="1539" max="1781" width="9.140625" style="7"/>
    <col min="1782" max="1794" width="10.7109375" style="7" customWidth="1"/>
    <col min="1795" max="2037" width="9.140625" style="7"/>
    <col min="2038" max="2050" width="10.7109375" style="7" customWidth="1"/>
    <col min="2051" max="2293" width="9.140625" style="7"/>
    <col min="2294" max="2306" width="10.7109375" style="7" customWidth="1"/>
    <col min="2307" max="2549" width="9.140625" style="7"/>
    <col min="2550" max="2562" width="10.7109375" style="7" customWidth="1"/>
    <col min="2563" max="2805" width="9.140625" style="7"/>
    <col min="2806" max="2818" width="10.7109375" style="7" customWidth="1"/>
    <col min="2819" max="3061" width="9.140625" style="7"/>
    <col min="3062" max="3074" width="10.7109375" style="7" customWidth="1"/>
    <col min="3075" max="3317" width="9.140625" style="7"/>
    <col min="3318" max="3330" width="10.7109375" style="7" customWidth="1"/>
    <col min="3331" max="3573" width="9.140625" style="7"/>
    <col min="3574" max="3586" width="10.7109375" style="7" customWidth="1"/>
    <col min="3587" max="3829" width="9.140625" style="7"/>
    <col min="3830" max="3842" width="10.7109375" style="7" customWidth="1"/>
    <col min="3843" max="4085" width="9.140625" style="7"/>
    <col min="4086" max="4098" width="10.7109375" style="7" customWidth="1"/>
    <col min="4099" max="4341" width="9.140625" style="7"/>
    <col min="4342" max="4354" width="10.7109375" style="7" customWidth="1"/>
    <col min="4355" max="4597" width="9.140625" style="7"/>
    <col min="4598" max="4610" width="10.7109375" style="7" customWidth="1"/>
    <col min="4611" max="4853" width="9.140625" style="7"/>
    <col min="4854" max="4866" width="10.7109375" style="7" customWidth="1"/>
    <col min="4867" max="5109" width="9.140625" style="7"/>
    <col min="5110" max="5122" width="10.7109375" style="7" customWidth="1"/>
    <col min="5123" max="5365" width="9.140625" style="7"/>
    <col min="5366" max="5378" width="10.7109375" style="7" customWidth="1"/>
    <col min="5379" max="5621" width="9.140625" style="7"/>
    <col min="5622" max="5634" width="10.7109375" style="7" customWidth="1"/>
    <col min="5635" max="5877" width="9.140625" style="7"/>
    <col min="5878" max="5890" width="10.7109375" style="7" customWidth="1"/>
    <col min="5891" max="6133" width="9.140625" style="7"/>
    <col min="6134" max="6146" width="10.7109375" style="7" customWidth="1"/>
    <col min="6147" max="6389" width="9.140625" style="7"/>
    <col min="6390" max="6402" width="10.7109375" style="7" customWidth="1"/>
    <col min="6403" max="6645" width="9.140625" style="7"/>
    <col min="6646" max="6658" width="10.7109375" style="7" customWidth="1"/>
    <col min="6659" max="6901" width="9.140625" style="7"/>
    <col min="6902" max="6914" width="10.7109375" style="7" customWidth="1"/>
    <col min="6915" max="7157" width="9.140625" style="7"/>
    <col min="7158" max="7170" width="10.7109375" style="7" customWidth="1"/>
    <col min="7171" max="7413" width="9.140625" style="7"/>
    <col min="7414" max="7426" width="10.7109375" style="7" customWidth="1"/>
    <col min="7427" max="7669" width="9.140625" style="7"/>
    <col min="7670" max="7682" width="10.7109375" style="7" customWidth="1"/>
    <col min="7683" max="7925" width="9.140625" style="7"/>
    <col min="7926" max="7938" width="10.7109375" style="7" customWidth="1"/>
    <col min="7939" max="8181" width="9.140625" style="7"/>
    <col min="8182" max="8194" width="10.7109375" style="7" customWidth="1"/>
    <col min="8195" max="8437" width="9.140625" style="7"/>
    <col min="8438" max="8450" width="10.7109375" style="7" customWidth="1"/>
    <col min="8451" max="8693" width="9.140625" style="7"/>
    <col min="8694" max="8706" width="10.7109375" style="7" customWidth="1"/>
    <col min="8707" max="8949" width="9.140625" style="7"/>
    <col min="8950" max="8962" width="10.7109375" style="7" customWidth="1"/>
    <col min="8963" max="9205" width="9.140625" style="7"/>
    <col min="9206" max="9218" width="10.7109375" style="7" customWidth="1"/>
    <col min="9219" max="9461" width="9.140625" style="7"/>
    <col min="9462" max="9474" width="10.7109375" style="7" customWidth="1"/>
    <col min="9475" max="9717" width="9.140625" style="7"/>
    <col min="9718" max="9730" width="10.7109375" style="7" customWidth="1"/>
    <col min="9731" max="9973" width="9.140625" style="7"/>
    <col min="9974" max="9986" width="10.7109375" style="7" customWidth="1"/>
    <col min="9987" max="10229" width="9.140625" style="7"/>
    <col min="10230" max="10242" width="10.7109375" style="7" customWidth="1"/>
    <col min="10243" max="10485" width="9.140625" style="7"/>
    <col min="10486" max="10498" width="10.7109375" style="7" customWidth="1"/>
    <col min="10499" max="10741" width="9.140625" style="7"/>
    <col min="10742" max="10754" width="10.7109375" style="7" customWidth="1"/>
    <col min="10755" max="10997" width="9.140625" style="7"/>
    <col min="10998" max="11010" width="10.7109375" style="7" customWidth="1"/>
    <col min="11011" max="11253" width="9.140625" style="7"/>
    <col min="11254" max="11266" width="10.7109375" style="7" customWidth="1"/>
    <col min="11267" max="11509" width="9.140625" style="7"/>
    <col min="11510" max="11522" width="10.7109375" style="7" customWidth="1"/>
    <col min="11523" max="11765" width="9.140625" style="7"/>
    <col min="11766" max="11778" width="10.7109375" style="7" customWidth="1"/>
    <col min="11779" max="12021" width="9.140625" style="7"/>
    <col min="12022" max="12034" width="10.7109375" style="7" customWidth="1"/>
    <col min="12035" max="12277" width="9.140625" style="7"/>
    <col min="12278" max="12290" width="10.7109375" style="7" customWidth="1"/>
    <col min="12291" max="12533" width="9.140625" style="7"/>
    <col min="12534" max="12546" width="10.7109375" style="7" customWidth="1"/>
    <col min="12547" max="12789" width="9.140625" style="7"/>
    <col min="12790" max="12802" width="10.7109375" style="7" customWidth="1"/>
    <col min="12803" max="13045" width="9.140625" style="7"/>
    <col min="13046" max="13058" width="10.7109375" style="7" customWidth="1"/>
    <col min="13059" max="13301" width="9.140625" style="7"/>
    <col min="13302" max="13314" width="10.7109375" style="7" customWidth="1"/>
    <col min="13315" max="13557" width="9.140625" style="7"/>
    <col min="13558" max="13570" width="10.7109375" style="7" customWidth="1"/>
    <col min="13571" max="13813" width="9.140625" style="7"/>
    <col min="13814" max="13826" width="10.7109375" style="7" customWidth="1"/>
    <col min="13827" max="14069" width="9.140625" style="7"/>
    <col min="14070" max="14082" width="10.7109375" style="7" customWidth="1"/>
    <col min="14083" max="14325" width="9.140625" style="7"/>
    <col min="14326" max="14338" width="10.7109375" style="7" customWidth="1"/>
    <col min="14339" max="14581" width="9.140625" style="7"/>
    <col min="14582" max="14594" width="10.7109375" style="7" customWidth="1"/>
    <col min="14595" max="14837" width="9.140625" style="7"/>
    <col min="14838" max="14850" width="10.7109375" style="7" customWidth="1"/>
    <col min="14851" max="15093" width="9.140625" style="7"/>
    <col min="15094" max="15106" width="10.7109375" style="7" customWidth="1"/>
    <col min="15107" max="15349" width="9.140625" style="7"/>
    <col min="15350" max="15362" width="10.7109375" style="7" customWidth="1"/>
    <col min="15363" max="15605" width="9.140625" style="7"/>
    <col min="15606" max="15618" width="10.7109375" style="7" customWidth="1"/>
    <col min="15619" max="15861" width="9.140625" style="7"/>
    <col min="15862" max="15874" width="10.7109375" style="7" customWidth="1"/>
    <col min="15875" max="16117" width="9.140625" style="7"/>
    <col min="16118" max="16130" width="10.7109375" style="7" customWidth="1"/>
    <col min="16131" max="16384" width="9.140625" style="7"/>
  </cols>
  <sheetData>
    <row r="1" spans="1:18" ht="18">
      <c r="A1" s="628" t="s">
        <v>434</v>
      </c>
      <c r="C1" s="159"/>
    </row>
    <row r="2" spans="1:18" ht="5.0999999999999996" customHeight="1"/>
    <row r="3" spans="1:18" ht="22.5" customHeight="1">
      <c r="A3" s="1609">
        <v>2021</v>
      </c>
      <c r="B3" s="1609"/>
      <c r="C3" s="1609"/>
      <c r="D3" s="1609"/>
      <c r="E3" s="1609"/>
      <c r="F3" s="1609"/>
      <c r="G3" s="1609"/>
      <c r="H3" s="1609"/>
      <c r="I3" s="290"/>
      <c r="J3" s="1605" t="s">
        <v>487</v>
      </c>
      <c r="K3" s="1605"/>
      <c r="L3" s="1605"/>
      <c r="M3" s="1605"/>
      <c r="N3" s="1605"/>
      <c r="O3" s="1605"/>
      <c r="P3" s="1605"/>
    </row>
    <row r="4" spans="1:18" ht="28.5" customHeight="1">
      <c r="A4" s="1622" t="str">
        <f>'6.1'!A6</f>
        <v>Období</v>
      </c>
      <c r="B4" s="1514" t="s">
        <v>269</v>
      </c>
      <c r="C4" s="1697" t="s">
        <v>282</v>
      </c>
      <c r="D4" s="1697"/>
      <c r="E4" s="1697"/>
      <c r="F4" s="1697"/>
      <c r="G4" s="1514" t="s">
        <v>278</v>
      </c>
      <c r="H4" s="1514" t="s">
        <v>272</v>
      </c>
      <c r="I4" s="291"/>
      <c r="J4" s="291"/>
      <c r="K4" s="291"/>
      <c r="L4" s="291"/>
      <c r="M4" s="291"/>
      <c r="N4" s="291"/>
      <c r="O4" s="291"/>
    </row>
    <row r="5" spans="1:18" ht="26.25" customHeight="1">
      <c r="A5" s="1620"/>
      <c r="B5" s="1523"/>
      <c r="C5" s="1698" t="s">
        <v>273</v>
      </c>
      <c r="D5" s="1698"/>
      <c r="E5" s="1699" t="s">
        <v>274</v>
      </c>
      <c r="F5" s="1699"/>
      <c r="G5" s="1523"/>
      <c r="H5" s="1523"/>
      <c r="I5" s="291"/>
      <c r="J5" s="291"/>
      <c r="K5" s="291"/>
      <c r="L5" s="291"/>
      <c r="M5" s="291"/>
      <c r="N5" s="291"/>
      <c r="O5" s="291"/>
    </row>
    <row r="6" spans="1:18" ht="14.1" customHeight="1">
      <c r="A6" s="1616"/>
      <c r="B6" s="1687"/>
      <c r="C6" s="839" t="s">
        <v>264</v>
      </c>
      <c r="D6" s="839" t="s">
        <v>158</v>
      </c>
      <c r="E6" s="839" t="s">
        <v>264</v>
      </c>
      <c r="F6" s="839" t="s">
        <v>158</v>
      </c>
      <c r="G6" s="1687"/>
      <c r="H6" s="1687"/>
      <c r="I6" s="175"/>
      <c r="J6" s="175"/>
      <c r="K6" s="175"/>
      <c r="L6" s="175"/>
      <c r="M6" s="175"/>
      <c r="N6" s="175"/>
      <c r="O6" s="175"/>
      <c r="R6" s="148">
        <f>A3-1</f>
        <v>2020</v>
      </c>
    </row>
    <row r="7" spans="1:18" ht="13.5" customHeight="1">
      <c r="A7" s="731" t="str">
        <f>'6.1'!A9</f>
        <v>leden</v>
      </c>
      <c r="B7" s="861">
        <v>2613057</v>
      </c>
      <c r="C7" s="1357">
        <v>412719.74500237382</v>
      </c>
      <c r="D7" s="1357">
        <v>4408825.7420600001</v>
      </c>
      <c r="E7" s="881">
        <f>C7/B7</f>
        <v>0.15794517494351398</v>
      </c>
      <c r="F7" s="882">
        <f>D7/B7</f>
        <v>1.6872290738625295</v>
      </c>
      <c r="G7" s="863">
        <f>C7/'8.1'!C9</f>
        <v>0.32418252982128454</v>
      </c>
      <c r="H7" s="783">
        <f>(C7-R7)/R7</f>
        <v>3.4894114117258748E-2</v>
      </c>
      <c r="I7" s="22"/>
      <c r="J7" s="22"/>
      <c r="K7" s="22"/>
      <c r="L7" s="22"/>
      <c r="M7" s="22"/>
      <c r="N7" s="22"/>
      <c r="O7" s="22"/>
      <c r="R7" s="145">
        <v>398803.83835636597</v>
      </c>
    </row>
    <row r="8" spans="1:18" ht="13.5" customHeight="1">
      <c r="A8" s="731" t="str">
        <f>'6.1'!A10</f>
        <v>únor</v>
      </c>
      <c r="B8" s="861">
        <v>2612041</v>
      </c>
      <c r="C8" s="1357">
        <v>374061.88701151591</v>
      </c>
      <c r="D8" s="1357">
        <v>3997287.99627</v>
      </c>
      <c r="E8" s="881">
        <f t="shared" ref="E8:E25" si="0">C8/B8</f>
        <v>0.14320674407925293</v>
      </c>
      <c r="F8" s="882">
        <f t="shared" ref="F8:F25" si="1">D8/B8</f>
        <v>1.5303312606004271</v>
      </c>
      <c r="G8" s="863">
        <f>C8/'8.1'!C10</f>
        <v>0.32102619058180232</v>
      </c>
      <c r="H8" s="783">
        <f t="shared" ref="H8:H25" si="2">(C8-R8)/R8</f>
        <v>0.21363426419784712</v>
      </c>
      <c r="I8" s="22"/>
      <c r="J8" s="22"/>
      <c r="K8" s="22"/>
      <c r="L8" s="22"/>
      <c r="M8" s="22"/>
      <c r="N8" s="22"/>
      <c r="O8" s="22"/>
      <c r="R8" s="145">
        <v>308216.32022621948</v>
      </c>
    </row>
    <row r="9" spans="1:18" ht="13.5" customHeight="1">
      <c r="A9" s="731" t="str">
        <f>'6.1'!A11</f>
        <v>březen</v>
      </c>
      <c r="B9" s="861">
        <v>2610656</v>
      </c>
      <c r="C9" s="1357">
        <v>324119.59476489719</v>
      </c>
      <c r="D9" s="1357">
        <v>3458530.0357005526</v>
      </c>
      <c r="E9" s="881">
        <f t="shared" si="0"/>
        <v>0.12415254815835453</v>
      </c>
      <c r="F9" s="882">
        <f t="shared" si="1"/>
        <v>1.324774323273749</v>
      </c>
      <c r="G9" s="863">
        <f>C9/'8.1'!C11</f>
        <v>0.2970374344022898</v>
      </c>
      <c r="H9" s="783">
        <f t="shared" si="2"/>
        <v>0.17061179383676561</v>
      </c>
      <c r="I9" s="22"/>
      <c r="J9" s="22"/>
      <c r="K9" s="22"/>
      <c r="L9" s="22"/>
      <c r="M9" s="22"/>
      <c r="N9" s="22"/>
      <c r="O9" s="22"/>
      <c r="R9" s="145">
        <v>276880.51365224295</v>
      </c>
    </row>
    <row r="10" spans="1:18" ht="13.5" customHeight="1">
      <c r="A10" s="728" t="str">
        <f>'6.1'!A12</f>
        <v>duben</v>
      </c>
      <c r="B10" s="858">
        <v>2609534</v>
      </c>
      <c r="C10" s="1356">
        <v>239896.04100450664</v>
      </c>
      <c r="D10" s="1356">
        <v>2561135.8816678049</v>
      </c>
      <c r="E10" s="879">
        <f t="shared" si="0"/>
        <v>9.1930605619434974E-2</v>
      </c>
      <c r="F10" s="880">
        <f t="shared" si="1"/>
        <v>0.98145334824830976</v>
      </c>
      <c r="G10" s="860">
        <f>C10/'8.1'!C12</f>
        <v>0.27192440918032862</v>
      </c>
      <c r="H10" s="760">
        <f t="shared" si="2"/>
        <v>0.61692982490498127</v>
      </c>
      <c r="I10" s="22"/>
      <c r="J10" s="22"/>
      <c r="K10" s="22"/>
      <c r="L10" s="22"/>
      <c r="M10" s="22"/>
      <c r="N10" s="22"/>
      <c r="O10" s="22"/>
      <c r="R10" s="145">
        <v>148365.15308795427</v>
      </c>
    </row>
    <row r="11" spans="1:18" ht="13.5" customHeight="1">
      <c r="A11" s="731" t="str">
        <f>'6.1'!A13</f>
        <v>květen</v>
      </c>
      <c r="B11" s="861">
        <v>2608333</v>
      </c>
      <c r="C11" s="1357">
        <v>132436.73955407066</v>
      </c>
      <c r="D11" s="1357">
        <v>1414126.7876323396</v>
      </c>
      <c r="E11" s="881">
        <f t="shared" si="0"/>
        <v>5.0774475327372184E-2</v>
      </c>
      <c r="F11" s="882">
        <f t="shared" si="1"/>
        <v>0.54215730416029684</v>
      </c>
      <c r="G11" s="863">
        <f>C11/'8.1'!C13</f>
        <v>0.2271170948649644</v>
      </c>
      <c r="H11" s="783">
        <f t="shared" si="2"/>
        <v>0.26188210411765855</v>
      </c>
      <c r="I11" s="22"/>
      <c r="J11" s="22"/>
      <c r="K11" s="22"/>
      <c r="L11" s="22"/>
      <c r="M11" s="22"/>
      <c r="N11" s="22"/>
      <c r="O11" s="22"/>
      <c r="R11" s="145">
        <v>104951.75351319682</v>
      </c>
    </row>
    <row r="12" spans="1:18" ht="13.5" customHeight="1">
      <c r="A12" s="734" t="str">
        <f>'6.1'!A14</f>
        <v>červen</v>
      </c>
      <c r="B12" s="864">
        <v>2607371</v>
      </c>
      <c r="C12" s="1150">
        <v>40693.545324746803</v>
      </c>
      <c r="D12" s="1150">
        <v>434796.5759434491</v>
      </c>
      <c r="E12" s="883">
        <f t="shared" si="0"/>
        <v>1.5607117408587732E-2</v>
      </c>
      <c r="F12" s="884">
        <f t="shared" si="1"/>
        <v>0.16675669704980575</v>
      </c>
      <c r="G12" s="866">
        <f>C12/'8.1'!C14</f>
        <v>9.7995439939546319E-2</v>
      </c>
      <c r="H12" s="766">
        <f t="shared" si="2"/>
        <v>-0.1296362009781897</v>
      </c>
      <c r="I12" s="22"/>
      <c r="J12" s="22"/>
      <c r="K12" s="22"/>
      <c r="L12" s="22"/>
      <c r="M12" s="22"/>
      <c r="N12" s="22"/>
      <c r="O12" s="22"/>
      <c r="R12" s="145">
        <v>46754.639118127052</v>
      </c>
    </row>
    <row r="13" spans="1:18" ht="13.5" customHeight="1">
      <c r="A13" s="731" t="str">
        <f>'6.1'!A15</f>
        <v>červenec</v>
      </c>
      <c r="B13" s="861">
        <v>2606169</v>
      </c>
      <c r="C13" s="1357">
        <v>36203.732728227093</v>
      </c>
      <c r="D13" s="1357">
        <v>386608.30581290217</v>
      </c>
      <c r="E13" s="881">
        <f t="shared" si="0"/>
        <v>1.3891552208712134E-2</v>
      </c>
      <c r="F13" s="882">
        <f t="shared" si="1"/>
        <v>0.14834352868632164</v>
      </c>
      <c r="G13" s="863">
        <f>C13/'8.1'!C15</f>
        <v>9.4707851331738133E-2</v>
      </c>
      <c r="H13" s="783">
        <f t="shared" si="2"/>
        <v>2.9945732668043509E-2</v>
      </c>
      <c r="I13" s="22"/>
      <c r="J13" s="1696" t="s">
        <v>488</v>
      </c>
      <c r="K13" s="1693"/>
      <c r="L13" s="1693"/>
      <c r="M13" s="1693"/>
      <c r="N13" s="1693"/>
      <c r="O13" s="1693"/>
      <c r="P13" s="1693"/>
      <c r="R13" s="145">
        <v>35151.107072838109</v>
      </c>
    </row>
    <row r="14" spans="1:18" ht="13.5" customHeight="1">
      <c r="A14" s="731" t="str">
        <f>'6.1'!A16</f>
        <v>srpen</v>
      </c>
      <c r="B14" s="861">
        <v>2605696</v>
      </c>
      <c r="C14" s="1357">
        <v>45034.180517482411</v>
      </c>
      <c r="D14" s="1357">
        <v>479960.26783737598</v>
      </c>
      <c r="E14" s="881">
        <f t="shared" si="0"/>
        <v>1.7282975649301535E-2</v>
      </c>
      <c r="F14" s="882">
        <f t="shared" si="1"/>
        <v>0.18419657083457777</v>
      </c>
      <c r="G14" s="863">
        <f>C14/'8.1'!C16</f>
        <v>0.12391066392976045</v>
      </c>
      <c r="H14" s="783">
        <f t="shared" si="2"/>
        <v>0.36256389459526789</v>
      </c>
      <c r="I14" s="22"/>
      <c r="K14" s="148"/>
      <c r="L14" s="109" t="str">
        <f>C5</f>
        <v>Celková spotřeba</v>
      </c>
      <c r="R14" s="145">
        <v>33051.059620847533</v>
      </c>
    </row>
    <row r="15" spans="1:18" ht="13.5" customHeight="1">
      <c r="A15" s="731" t="str">
        <f>'6.1'!A17</f>
        <v>září</v>
      </c>
      <c r="B15" s="861">
        <v>2606642</v>
      </c>
      <c r="C15" s="1357">
        <v>64030.502968251094</v>
      </c>
      <c r="D15" s="1357">
        <v>682604.63121496036</v>
      </c>
      <c r="E15" s="881">
        <f t="shared" si="0"/>
        <v>2.4564364024001414E-2</v>
      </c>
      <c r="F15" s="882">
        <f t="shared" si="1"/>
        <v>0.26187126241921999</v>
      </c>
      <c r="G15" s="863">
        <f>C15/'8.1'!C17</f>
        <v>0.14919818124676018</v>
      </c>
      <c r="H15" s="783">
        <f t="shared" si="2"/>
        <v>-8.3765688287160911E-2</v>
      </c>
      <c r="I15" s="22"/>
      <c r="J15" s="22"/>
      <c r="K15" s="288">
        <f>A27</f>
        <v>2012</v>
      </c>
      <c r="L15" s="288">
        <f>C27</f>
        <v>2468975.0847144169</v>
      </c>
      <c r="M15" s="289"/>
      <c r="N15" s="289"/>
      <c r="O15" s="289"/>
      <c r="R15" s="145">
        <v>69884.419465311585</v>
      </c>
    </row>
    <row r="16" spans="1:18" ht="13.5" customHeight="1">
      <c r="A16" s="728" t="str">
        <f>'6.1'!A18</f>
        <v>říjen</v>
      </c>
      <c r="B16" s="858">
        <v>2606866</v>
      </c>
      <c r="C16" s="1356">
        <v>186718.79457586858</v>
      </c>
      <c r="D16" s="1356">
        <v>1997353.7952474223</v>
      </c>
      <c r="E16" s="879">
        <f t="shared" si="0"/>
        <v>7.1625773851002925E-2</v>
      </c>
      <c r="F16" s="880">
        <f t="shared" si="1"/>
        <v>0.76618966807170841</v>
      </c>
      <c r="G16" s="860">
        <f>C16/'8.1'!C18</f>
        <v>0.26274541356365921</v>
      </c>
      <c r="H16" s="760">
        <f t="shared" si="2"/>
        <v>3.7032013114094951E-2</v>
      </c>
      <c r="I16" s="22"/>
      <c r="J16" s="22"/>
      <c r="K16" s="288">
        <f t="shared" ref="K16:K24" si="3">A28</f>
        <v>2013</v>
      </c>
      <c r="L16" s="288">
        <f t="shared" ref="L16:L24" si="4">C28</f>
        <v>2473738.6571432869</v>
      </c>
      <c r="M16" s="289"/>
      <c r="N16" s="289"/>
      <c r="O16" s="289"/>
      <c r="R16" s="145">
        <v>180051.13845538118</v>
      </c>
    </row>
    <row r="17" spans="1:18" ht="13.5" customHeight="1">
      <c r="A17" s="731" t="str">
        <f>'6.1'!A19</f>
        <v>listopad</v>
      </c>
      <c r="B17" s="861">
        <v>2605663</v>
      </c>
      <c r="C17" s="1357">
        <v>282292.32034861651</v>
      </c>
      <c r="D17" s="1357">
        <v>3014285.7689871928</v>
      </c>
      <c r="E17" s="881">
        <f t="shared" si="0"/>
        <v>0.10833800086527556</v>
      </c>
      <c r="F17" s="882">
        <f t="shared" si="1"/>
        <v>1.1568210351788366</v>
      </c>
      <c r="G17" s="863">
        <f>C17/'8.1'!C19</f>
        <v>0.28916225842555543</v>
      </c>
      <c r="H17" s="783">
        <f t="shared" si="2"/>
        <v>-7.1008830708330388E-3</v>
      </c>
      <c r="I17" s="22"/>
      <c r="J17" s="22"/>
      <c r="K17" s="288">
        <f t="shared" si="3"/>
        <v>2014</v>
      </c>
      <c r="L17" s="288">
        <f t="shared" si="4"/>
        <v>1999119.7194391894</v>
      </c>
      <c r="M17" s="289"/>
      <c r="N17" s="289"/>
      <c r="O17" s="289"/>
      <c r="R17" s="145">
        <v>284311.18079920212</v>
      </c>
    </row>
    <row r="18" spans="1:18" ht="13.5" customHeight="1">
      <c r="A18" s="734" t="str">
        <f>'6.1'!A20</f>
        <v>prosinec</v>
      </c>
      <c r="B18" s="864">
        <v>2604725</v>
      </c>
      <c r="C18" s="1150">
        <v>380508.73159680999</v>
      </c>
      <c r="D18" s="1150">
        <v>4063266.1699559996</v>
      </c>
      <c r="E18" s="883">
        <f t="shared" si="0"/>
        <v>0.14608403251660348</v>
      </c>
      <c r="F18" s="884">
        <f t="shared" si="1"/>
        <v>1.5599597538918695</v>
      </c>
      <c r="G18" s="866">
        <f>C18/'8.1'!C20</f>
        <v>0.32749171780142611</v>
      </c>
      <c r="H18" s="766">
        <f t="shared" si="2"/>
        <v>5.9557227151021644E-2</v>
      </c>
      <c r="I18" s="22"/>
      <c r="J18" s="22"/>
      <c r="K18" s="288">
        <f t="shared" si="3"/>
        <v>2015</v>
      </c>
      <c r="L18" s="288">
        <f t="shared" si="4"/>
        <v>2171135.5106019503</v>
      </c>
      <c r="M18" s="289"/>
      <c r="N18" s="289"/>
      <c r="O18" s="289"/>
      <c r="R18" s="145">
        <v>359120.50981893309</v>
      </c>
    </row>
    <row r="19" spans="1:18" ht="13.5" customHeight="1">
      <c r="A19" s="728" t="str">
        <f>'6.1'!A21</f>
        <v>I. čtvrtletí</v>
      </c>
      <c r="B19" s="858">
        <f>B9</f>
        <v>2610656</v>
      </c>
      <c r="C19" s="1356">
        <f t="shared" ref="C19:D19" si="5">SUM(C7:C9)</f>
        <v>1110901.2267787869</v>
      </c>
      <c r="D19" s="1356">
        <f t="shared" si="5"/>
        <v>11864643.774030551</v>
      </c>
      <c r="E19" s="879">
        <f t="shared" si="0"/>
        <v>0.42552570188442557</v>
      </c>
      <c r="F19" s="880">
        <f t="shared" si="1"/>
        <v>4.544698257461171</v>
      </c>
      <c r="G19" s="860">
        <f>C19/'8.1'!C21</f>
        <v>0.31474835798433559</v>
      </c>
      <c r="H19" s="760">
        <f t="shared" si="2"/>
        <v>0.12907863377660869</v>
      </c>
      <c r="I19" s="22"/>
      <c r="J19" s="22"/>
      <c r="K19" s="288">
        <f t="shared" si="3"/>
        <v>2016</v>
      </c>
      <c r="L19" s="288">
        <f t="shared" si="4"/>
        <v>2368461.0261057094</v>
      </c>
      <c r="M19" s="289"/>
      <c r="N19" s="289"/>
      <c r="O19" s="289"/>
      <c r="R19" s="145">
        <v>983900.67223482835</v>
      </c>
    </row>
    <row r="20" spans="1:18" ht="13.5" customHeight="1">
      <c r="A20" s="731" t="str">
        <f>'6.1'!A22</f>
        <v>II. čtvrtletí</v>
      </c>
      <c r="B20" s="861">
        <f>B12</f>
        <v>2607371</v>
      </c>
      <c r="C20" s="1357">
        <f t="shared" ref="C20:D20" si="6">SUM(C10:C12)</f>
        <v>413026.32588332408</v>
      </c>
      <c r="D20" s="1357">
        <f t="shared" si="6"/>
        <v>4410059.2452435941</v>
      </c>
      <c r="E20" s="881">
        <f t="shared" si="0"/>
        <v>0.15840719478866799</v>
      </c>
      <c r="F20" s="882">
        <f t="shared" si="1"/>
        <v>1.6913815660462566</v>
      </c>
      <c r="G20" s="863">
        <f>C20/'8.1'!C22</f>
        <v>0.21962517466972073</v>
      </c>
      <c r="H20" s="783">
        <f t="shared" si="2"/>
        <v>0.37642616161186093</v>
      </c>
      <c r="I20" s="22"/>
      <c r="J20" s="22"/>
      <c r="K20" s="288">
        <f t="shared" si="3"/>
        <v>2017</v>
      </c>
      <c r="L20" s="288">
        <f t="shared" si="4"/>
        <v>2427268.7824260001</v>
      </c>
      <c r="M20" s="289"/>
      <c r="N20" s="289"/>
      <c r="O20" s="289"/>
      <c r="R20" s="145">
        <v>300071.54571927816</v>
      </c>
    </row>
    <row r="21" spans="1:18" ht="13.5" customHeight="1">
      <c r="A21" s="731" t="str">
        <f>'6.1'!A23</f>
        <v>III. čtvrtletí</v>
      </c>
      <c r="B21" s="861">
        <f>B15</f>
        <v>2606642</v>
      </c>
      <c r="C21" s="1357">
        <f t="shared" ref="C21:D21" si="7">SUM(C13:C15)</f>
        <v>145268.41621396059</v>
      </c>
      <c r="D21" s="1357">
        <f t="shared" si="7"/>
        <v>1549173.2048652386</v>
      </c>
      <c r="E21" s="881">
        <f t="shared" si="0"/>
        <v>5.5730098806802235E-2</v>
      </c>
      <c r="F21" s="882">
        <f t="shared" si="1"/>
        <v>0.59431759515316585</v>
      </c>
      <c r="G21" s="863">
        <f>C21/'8.1'!C23</f>
        <v>0.12364613191925734</v>
      </c>
      <c r="H21" s="783">
        <f t="shared" si="2"/>
        <v>5.200961407427368E-2</v>
      </c>
      <c r="I21" s="22"/>
      <c r="J21" s="22"/>
      <c r="K21" s="288">
        <f t="shared" si="3"/>
        <v>2018</v>
      </c>
      <c r="L21" s="288">
        <f t="shared" si="4"/>
        <v>2275641.6101114</v>
      </c>
      <c r="M21" s="289"/>
      <c r="N21" s="289"/>
      <c r="O21" s="289"/>
      <c r="R21" s="145">
        <v>138086.5861589972</v>
      </c>
    </row>
    <row r="22" spans="1:18" ht="13.5" customHeight="1">
      <c r="A22" s="734" t="str">
        <f>'6.1'!A24</f>
        <v>IV. čtvrtletí</v>
      </c>
      <c r="B22" s="864">
        <f>B18</f>
        <v>2604725</v>
      </c>
      <c r="C22" s="1150">
        <f t="shared" ref="C22:D22" si="8">SUM(C16:C18)</f>
        <v>849519.84652129514</v>
      </c>
      <c r="D22" s="1150">
        <f t="shared" si="8"/>
        <v>9074905.7341906149</v>
      </c>
      <c r="E22" s="883">
        <f t="shared" si="0"/>
        <v>0.32614569542707778</v>
      </c>
      <c r="F22" s="884">
        <f t="shared" si="1"/>
        <v>3.4840168287211184</v>
      </c>
      <c r="G22" s="866">
        <f>C22/'8.1'!C24</f>
        <v>0.29820527976448519</v>
      </c>
      <c r="H22" s="766">
        <f t="shared" si="2"/>
        <v>3.1618166801452845E-2</v>
      </c>
      <c r="I22" s="22"/>
      <c r="J22" s="22"/>
      <c r="K22" s="288">
        <f t="shared" si="3"/>
        <v>2019</v>
      </c>
      <c r="L22" s="288">
        <f t="shared" si="4"/>
        <v>2173234.605044093</v>
      </c>
      <c r="M22" s="289"/>
      <c r="N22" s="289"/>
      <c r="O22" s="289"/>
      <c r="R22" s="145">
        <v>823482.82907351642</v>
      </c>
    </row>
    <row r="23" spans="1:18" ht="13.5" customHeight="1">
      <c r="A23" s="728" t="str">
        <f>'6.1'!A25</f>
        <v>I. pololetí</v>
      </c>
      <c r="B23" s="858">
        <f>B12</f>
        <v>2607371</v>
      </c>
      <c r="C23" s="1356">
        <f t="shared" ref="C23:D23" si="9">SUM(C7:C12)</f>
        <v>1523927.5526621109</v>
      </c>
      <c r="D23" s="1356">
        <f t="shared" si="9"/>
        <v>16274703.019274144</v>
      </c>
      <c r="E23" s="879">
        <f t="shared" si="0"/>
        <v>0.58446901214369218</v>
      </c>
      <c r="F23" s="880">
        <f t="shared" si="1"/>
        <v>6.2418056422634693</v>
      </c>
      <c r="G23" s="860">
        <f>C23/'8.1'!C25</f>
        <v>0.28168265406442006</v>
      </c>
      <c r="H23" s="760">
        <f t="shared" si="2"/>
        <v>0.18688514545147372</v>
      </c>
      <c r="I23" s="22"/>
      <c r="J23" s="22"/>
      <c r="K23" s="288">
        <f t="shared" si="3"/>
        <v>2020</v>
      </c>
      <c r="L23" s="288">
        <f t="shared" si="4"/>
        <v>2245541.6331866197</v>
      </c>
      <c r="M23" s="289"/>
      <c r="N23" s="289"/>
      <c r="O23" s="289"/>
      <c r="R23" s="145">
        <v>1283972.2179541064</v>
      </c>
    </row>
    <row r="24" spans="1:18" ht="13.5" customHeight="1">
      <c r="A24" s="734" t="str">
        <f>'6.1'!A26</f>
        <v>II. pololetí</v>
      </c>
      <c r="B24" s="864">
        <f>B18</f>
        <v>2604725</v>
      </c>
      <c r="C24" s="1150">
        <f t="shared" ref="C24:D24" si="10">SUM(C13:C18)</f>
        <v>994788.26273525576</v>
      </c>
      <c r="D24" s="1150">
        <f t="shared" si="10"/>
        <v>10624078.939055853</v>
      </c>
      <c r="E24" s="883">
        <f t="shared" si="0"/>
        <v>0.38191680992629001</v>
      </c>
      <c r="F24" s="884">
        <f t="shared" si="1"/>
        <v>4.078771823918399</v>
      </c>
      <c r="G24" s="866">
        <f>C24/'8.1'!C26</f>
        <v>0.24723543180355262</v>
      </c>
      <c r="H24" s="766">
        <f t="shared" si="2"/>
        <v>3.4546489287733372E-2</v>
      </c>
      <c r="I24" s="22"/>
      <c r="J24" s="22"/>
      <c r="K24" s="288">
        <f t="shared" si="3"/>
        <v>2021</v>
      </c>
      <c r="L24" s="288">
        <f t="shared" si="4"/>
        <v>2518715.8153973664</v>
      </c>
      <c r="M24" s="289"/>
      <c r="N24" s="289"/>
      <c r="O24" s="289"/>
      <c r="R24" s="145">
        <v>961569.41523251368</v>
      </c>
    </row>
    <row r="25" spans="1:18" ht="13.5" customHeight="1">
      <c r="A25" s="737" t="str">
        <f>'6.1'!A27</f>
        <v>rok</v>
      </c>
      <c r="B25" s="849">
        <f>B18</f>
        <v>2604725</v>
      </c>
      <c r="C25" s="1358">
        <f t="shared" ref="C25:D25" si="11">SUM(C7:C18)</f>
        <v>2518715.8153973664</v>
      </c>
      <c r="D25" s="1358">
        <f t="shared" si="11"/>
        <v>26898781.958329998</v>
      </c>
      <c r="E25" s="850">
        <f t="shared" si="0"/>
        <v>0.96697955269649061</v>
      </c>
      <c r="F25" s="851">
        <f t="shared" si="1"/>
        <v>10.326918180740769</v>
      </c>
      <c r="G25" s="868">
        <f>C25/'8.1'!C27</f>
        <v>0.26699032957369073</v>
      </c>
      <c r="H25" s="762">
        <f t="shared" si="2"/>
        <v>0.12165180024878393</v>
      </c>
      <c r="I25" s="22"/>
      <c r="J25" s="656" t="s">
        <v>283</v>
      </c>
      <c r="K25" s="584"/>
      <c r="L25" s="584"/>
      <c r="M25" s="584"/>
      <c r="N25" s="584"/>
      <c r="O25" s="584"/>
      <c r="P25" s="584"/>
      <c r="R25" s="145">
        <v>2245541.6331866197</v>
      </c>
    </row>
    <row r="26" spans="1:18" ht="12" customHeight="1">
      <c r="A26" s="150"/>
      <c r="B26" s="150"/>
      <c r="C26" s="852"/>
      <c r="D26" s="852"/>
      <c r="E26" s="853"/>
      <c r="F26" s="854"/>
      <c r="G26" s="871"/>
      <c r="H26" s="150"/>
      <c r="K26" s="148"/>
      <c r="L26" s="109" t="str">
        <f>B4</f>
        <v>Počet zákazníků ke konci období</v>
      </c>
      <c r="P26" s="598"/>
      <c r="Q26" s="598"/>
    </row>
    <row r="27" spans="1:18" ht="12" customHeight="1">
      <c r="A27" s="739">
        <v>2012</v>
      </c>
      <c r="B27" s="840">
        <v>2656685.1</v>
      </c>
      <c r="C27" s="894">
        <v>2468975.0847144169</v>
      </c>
      <c r="D27" s="894">
        <v>26130960.325314149</v>
      </c>
      <c r="E27" s="841">
        <v>0.92934427370199679</v>
      </c>
      <c r="F27" s="842">
        <v>9.8359268568616383</v>
      </c>
      <c r="G27" s="873">
        <v>0.29829007149040571</v>
      </c>
      <c r="H27" s="797">
        <v>1.0241797798911862E-2</v>
      </c>
      <c r="I27" s="22"/>
      <c r="K27" s="148">
        <f>A27</f>
        <v>2012</v>
      </c>
      <c r="L27" s="145">
        <f>B27</f>
        <v>2656685.1</v>
      </c>
      <c r="N27" s="28"/>
      <c r="P27" s="598"/>
      <c r="Q27" s="598"/>
      <c r="R27" s="7"/>
    </row>
    <row r="28" spans="1:18" ht="12" customHeight="1">
      <c r="A28" s="745">
        <v>2013</v>
      </c>
      <c r="B28" s="846">
        <v>2650488</v>
      </c>
      <c r="C28" s="896">
        <v>2473738.6571432869</v>
      </c>
      <c r="D28" s="896">
        <v>26279114.664131485</v>
      </c>
      <c r="E28" s="847">
        <v>0.93331441498444323</v>
      </c>
      <c r="F28" s="848">
        <v>9.9148212193873295</v>
      </c>
      <c r="G28" s="875">
        <v>0.33977967510450169</v>
      </c>
      <c r="H28" s="798">
        <v>1.9293724178755781E-3</v>
      </c>
      <c r="I28" s="22"/>
      <c r="K28" s="148">
        <f t="shared" ref="K28:L36" si="12">A28</f>
        <v>2013</v>
      </c>
      <c r="L28" s="145">
        <f t="shared" si="12"/>
        <v>2650488</v>
      </c>
      <c r="N28" s="28"/>
      <c r="P28" s="598"/>
      <c r="Q28" s="598"/>
      <c r="R28" s="7"/>
    </row>
    <row r="29" spans="1:18" ht="12" customHeight="1">
      <c r="A29" s="742">
        <v>2014</v>
      </c>
      <c r="B29" s="843">
        <v>2642898</v>
      </c>
      <c r="C29" s="895">
        <v>1999119.7194391894</v>
      </c>
      <c r="D29" s="895">
        <v>21252655.795773141</v>
      </c>
      <c r="E29" s="844">
        <v>0.75641198390523945</v>
      </c>
      <c r="F29" s="845">
        <v>8.0414211202146806</v>
      </c>
      <c r="G29" s="876">
        <v>0.26278051070140129</v>
      </c>
      <c r="H29" s="796">
        <v>-0.19186300716672919</v>
      </c>
      <c r="I29" s="22"/>
      <c r="K29" s="148">
        <f t="shared" si="12"/>
        <v>2014</v>
      </c>
      <c r="L29" s="145">
        <f t="shared" si="12"/>
        <v>2642898</v>
      </c>
      <c r="N29" s="28"/>
      <c r="P29" s="598"/>
      <c r="Q29" s="598"/>
      <c r="R29" s="7"/>
    </row>
    <row r="30" spans="1:18" ht="12" customHeight="1">
      <c r="A30" s="742">
        <v>2015</v>
      </c>
      <c r="B30" s="843">
        <v>2636189</v>
      </c>
      <c r="C30" s="895">
        <v>2171135.5106019503</v>
      </c>
      <c r="D30" s="895">
        <v>23123104.062590908</v>
      </c>
      <c r="E30" s="844">
        <v>0.82358871484629914</v>
      </c>
      <c r="F30" s="845">
        <v>8.7714136060012802</v>
      </c>
      <c r="G30" s="876">
        <v>0.26300426488310796</v>
      </c>
      <c r="H30" s="796">
        <v>8.6045767789743127E-2</v>
      </c>
      <c r="I30" s="22"/>
      <c r="K30" s="148">
        <f t="shared" si="12"/>
        <v>2015</v>
      </c>
      <c r="L30" s="145">
        <f t="shared" si="12"/>
        <v>2636189</v>
      </c>
      <c r="N30" s="28"/>
      <c r="P30" s="598"/>
      <c r="Q30" s="598"/>
      <c r="R30" s="7"/>
    </row>
    <row r="31" spans="1:18" ht="12" customHeight="1">
      <c r="A31" s="739">
        <v>2016</v>
      </c>
      <c r="B31" s="840">
        <v>2632037</v>
      </c>
      <c r="C31" s="894">
        <v>2368461.0261057094</v>
      </c>
      <c r="D31" s="894">
        <v>25309234.459076907</v>
      </c>
      <c r="E31" s="841">
        <v>0.89985856053912217</v>
      </c>
      <c r="F31" s="842">
        <v>9.6158353621460897</v>
      </c>
      <c r="G31" s="873">
        <v>0.27774445221318372</v>
      </c>
      <c r="H31" s="797">
        <v>9.0885858823731486E-2</v>
      </c>
      <c r="I31" s="22"/>
      <c r="K31" s="148">
        <f t="shared" si="12"/>
        <v>2016</v>
      </c>
      <c r="L31" s="145">
        <f t="shared" si="12"/>
        <v>2632037</v>
      </c>
      <c r="N31" s="28"/>
      <c r="P31" s="598"/>
      <c r="Q31" s="598"/>
      <c r="R31" s="7"/>
    </row>
    <row r="32" spans="1:18" ht="12" customHeight="1">
      <c r="A32" s="745">
        <v>2017</v>
      </c>
      <c r="B32" s="846">
        <v>2632599</v>
      </c>
      <c r="C32" s="896">
        <v>2427268.7824260001</v>
      </c>
      <c r="D32" s="896">
        <v>25902114.578212999</v>
      </c>
      <c r="E32" s="847">
        <v>0.92200474984074676</v>
      </c>
      <c r="F32" s="848">
        <v>9.8389897505138446</v>
      </c>
      <c r="G32" s="875">
        <v>0.28464071433657684</v>
      </c>
      <c r="H32" s="798">
        <v>2.482952249249552E-2</v>
      </c>
      <c r="I32" s="22"/>
      <c r="K32" s="148">
        <f t="shared" si="12"/>
        <v>2017</v>
      </c>
      <c r="L32" s="145">
        <f t="shared" si="12"/>
        <v>2632599</v>
      </c>
      <c r="N32" s="28"/>
      <c r="P32" s="598"/>
      <c r="Q32" s="598"/>
      <c r="R32" s="7"/>
    </row>
    <row r="33" spans="1:18" ht="12" customHeight="1">
      <c r="A33" s="742">
        <v>2018</v>
      </c>
      <c r="B33" s="843">
        <v>2626417</v>
      </c>
      <c r="C33" s="895">
        <v>2275641.6101114</v>
      </c>
      <c r="D33" s="895">
        <v>24278826.483839072</v>
      </c>
      <c r="E33" s="844">
        <v>0.86644337518048353</v>
      </c>
      <c r="F33" s="845">
        <v>9.2440867097033994</v>
      </c>
      <c r="G33" s="876">
        <v>0.26570228369172288</v>
      </c>
      <c r="H33" s="796">
        <v>-6.2468224949958844E-2</v>
      </c>
      <c r="I33" s="22"/>
      <c r="K33" s="148">
        <f t="shared" si="12"/>
        <v>2018</v>
      </c>
      <c r="L33" s="145">
        <f t="shared" si="12"/>
        <v>2626417</v>
      </c>
      <c r="N33" s="28"/>
      <c r="P33" s="598"/>
      <c r="Q33" s="598"/>
      <c r="R33" s="7"/>
    </row>
    <row r="34" spans="1:18" ht="12" customHeight="1">
      <c r="A34" s="742">
        <v>2019</v>
      </c>
      <c r="B34" s="843">
        <v>2619793</v>
      </c>
      <c r="C34" s="895">
        <v>2173234.605044093</v>
      </c>
      <c r="D34" s="895">
        <v>23200395.458900001</v>
      </c>
      <c r="E34" s="844">
        <v>0.82954439722683926</v>
      </c>
      <c r="F34" s="845">
        <v>8.8558124473574829</v>
      </c>
      <c r="G34" s="876">
        <v>0.25374531516402871</v>
      </c>
      <c r="H34" s="796">
        <v>-4.500137658420382E-2</v>
      </c>
      <c r="I34" s="22"/>
      <c r="K34" s="148">
        <f t="shared" si="12"/>
        <v>2019</v>
      </c>
      <c r="L34" s="145">
        <f t="shared" si="12"/>
        <v>2619793</v>
      </c>
      <c r="N34" s="28"/>
      <c r="P34" s="598"/>
      <c r="Q34" s="598"/>
      <c r="R34" s="7"/>
    </row>
    <row r="35" spans="1:18" ht="12" customHeight="1">
      <c r="A35" s="739">
        <v>2020</v>
      </c>
      <c r="B35" s="840">
        <v>2614120</v>
      </c>
      <c r="C35" s="894">
        <v>2245541.6331866197</v>
      </c>
      <c r="D35" s="894">
        <v>23983568.670029998</v>
      </c>
      <c r="E35" s="841">
        <v>0.85900480206976715</v>
      </c>
      <c r="F35" s="842">
        <v>9.1746242215468303</v>
      </c>
      <c r="G35" s="873">
        <v>0.25827985106507045</v>
      </c>
      <c r="H35" s="797">
        <v>3.3271616407497664E-2</v>
      </c>
      <c r="I35" s="22"/>
      <c r="K35" s="148">
        <f t="shared" si="12"/>
        <v>2020</v>
      </c>
      <c r="L35" s="145">
        <f t="shared" si="12"/>
        <v>2614120</v>
      </c>
      <c r="N35" s="28"/>
      <c r="P35" s="598"/>
      <c r="Q35" s="598"/>
      <c r="R35" s="7"/>
    </row>
    <row r="36" spans="1:18" ht="12" customHeight="1">
      <c r="A36" s="745">
        <v>2021</v>
      </c>
      <c r="B36" s="846">
        <f>B25</f>
        <v>2604725</v>
      </c>
      <c r="C36" s="896">
        <f t="shared" ref="C36:F36" si="13">C25</f>
        <v>2518715.8153973664</v>
      </c>
      <c r="D36" s="896">
        <f t="shared" si="13"/>
        <v>26898781.958329998</v>
      </c>
      <c r="E36" s="847">
        <f t="shared" si="13"/>
        <v>0.96697955269649061</v>
      </c>
      <c r="F36" s="847">
        <f t="shared" si="13"/>
        <v>10.326918180740769</v>
      </c>
      <c r="G36" s="875">
        <f>C36/'8.1'!C38</f>
        <v>0.26699032957369073</v>
      </c>
      <c r="H36" s="798">
        <f>(C36-C35)/C35</f>
        <v>0.12165180024878393</v>
      </c>
      <c r="I36" s="22"/>
      <c r="K36" s="148">
        <f t="shared" si="12"/>
        <v>2021</v>
      </c>
      <c r="L36" s="145">
        <f t="shared" si="12"/>
        <v>2604725</v>
      </c>
      <c r="N36" s="28"/>
      <c r="P36" s="598"/>
      <c r="Q36" s="598"/>
      <c r="R36" s="7"/>
    </row>
    <row r="37" spans="1:18" ht="12" customHeight="1">
      <c r="A37" s="285"/>
      <c r="C37" s="286"/>
      <c r="D37" s="287"/>
      <c r="P37" s="598"/>
      <c r="Q37" s="598"/>
      <c r="R37" s="7"/>
    </row>
    <row r="38" spans="1:18" ht="14.1" customHeight="1">
      <c r="A38" s="285"/>
      <c r="C38" s="286"/>
      <c r="D38" s="287"/>
    </row>
    <row r="39" spans="1:18" ht="14.1" customHeight="1">
      <c r="C39" s="286"/>
      <c r="D39" s="287"/>
    </row>
    <row r="40" spans="1:18" ht="14.1" customHeight="1">
      <c r="C40" s="286"/>
      <c r="D40" s="148"/>
    </row>
    <row r="41" spans="1:18" ht="14.1" customHeight="1"/>
    <row r="42" spans="1:18" ht="14.1" customHeight="1"/>
    <row r="43" spans="1:18" ht="14.1" customHeight="1"/>
    <row r="44" spans="1:18" ht="14.1" customHeight="1"/>
    <row r="45" spans="1:18" ht="14.1" customHeight="1"/>
    <row r="46" spans="1:18" ht="14.1" customHeight="1"/>
    <row r="47" spans="1:18" ht="14.1" customHeight="1"/>
    <row r="48" spans="1:1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</sheetData>
  <mergeCells count="10">
    <mergeCell ref="J3:P3"/>
    <mergeCell ref="J13:P13"/>
    <mergeCell ref="B4:B6"/>
    <mergeCell ref="C4:F4"/>
    <mergeCell ref="C5:D5"/>
    <mergeCell ref="E5:F5"/>
    <mergeCell ref="A3:H3"/>
    <mergeCell ref="G4:G6"/>
    <mergeCell ref="H4:H6"/>
    <mergeCell ref="A4:A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4"/>
  <dimension ref="A1:AA61"/>
  <sheetViews>
    <sheetView showGridLines="0" zoomScaleNormal="100" zoomScaleSheetLayoutView="100" workbookViewId="0">
      <selection activeCell="D1" sqref="D1"/>
    </sheetView>
  </sheetViews>
  <sheetFormatPr defaultRowHeight="11.25"/>
  <cols>
    <col min="1" max="1" width="8.42578125" style="7" customWidth="1"/>
    <col min="2" max="8" width="9.7109375" style="7" customWidth="1"/>
    <col min="9" max="9" width="1.7109375" style="7" customWidth="1"/>
    <col min="10" max="10" width="7.5703125" style="7" customWidth="1"/>
    <col min="11" max="15" width="9.7109375" style="7" customWidth="1"/>
    <col min="16" max="16" width="9.5703125" style="7" customWidth="1"/>
    <col min="17" max="17" width="9.140625" style="7"/>
    <col min="18" max="18" width="9.140625" style="148"/>
    <col min="19" max="245" width="9.140625" style="7"/>
    <col min="246" max="258" width="10.7109375" style="7" customWidth="1"/>
    <col min="259" max="501" width="9.140625" style="7"/>
    <col min="502" max="514" width="10.7109375" style="7" customWidth="1"/>
    <col min="515" max="757" width="9.140625" style="7"/>
    <col min="758" max="770" width="10.7109375" style="7" customWidth="1"/>
    <col min="771" max="1013" width="9.140625" style="7"/>
    <col min="1014" max="1026" width="10.7109375" style="7" customWidth="1"/>
    <col min="1027" max="1269" width="9.140625" style="7"/>
    <col min="1270" max="1282" width="10.7109375" style="7" customWidth="1"/>
    <col min="1283" max="1525" width="9.140625" style="7"/>
    <col min="1526" max="1538" width="10.7109375" style="7" customWidth="1"/>
    <col min="1539" max="1781" width="9.140625" style="7"/>
    <col min="1782" max="1794" width="10.7109375" style="7" customWidth="1"/>
    <col min="1795" max="2037" width="9.140625" style="7"/>
    <col min="2038" max="2050" width="10.7109375" style="7" customWidth="1"/>
    <col min="2051" max="2293" width="9.140625" style="7"/>
    <col min="2294" max="2306" width="10.7109375" style="7" customWidth="1"/>
    <col min="2307" max="2549" width="9.140625" style="7"/>
    <col min="2550" max="2562" width="10.7109375" style="7" customWidth="1"/>
    <col min="2563" max="2805" width="9.140625" style="7"/>
    <col min="2806" max="2818" width="10.7109375" style="7" customWidth="1"/>
    <col min="2819" max="3061" width="9.140625" style="7"/>
    <col min="3062" max="3074" width="10.7109375" style="7" customWidth="1"/>
    <col min="3075" max="3317" width="9.140625" style="7"/>
    <col min="3318" max="3330" width="10.7109375" style="7" customWidth="1"/>
    <col min="3331" max="3573" width="9.140625" style="7"/>
    <col min="3574" max="3586" width="10.7109375" style="7" customWidth="1"/>
    <col min="3587" max="3829" width="9.140625" style="7"/>
    <col min="3830" max="3842" width="10.7109375" style="7" customWidth="1"/>
    <col min="3843" max="4085" width="9.140625" style="7"/>
    <col min="4086" max="4098" width="10.7109375" style="7" customWidth="1"/>
    <col min="4099" max="4341" width="9.140625" style="7"/>
    <col min="4342" max="4354" width="10.7109375" style="7" customWidth="1"/>
    <col min="4355" max="4597" width="9.140625" style="7"/>
    <col min="4598" max="4610" width="10.7109375" style="7" customWidth="1"/>
    <col min="4611" max="4853" width="9.140625" style="7"/>
    <col min="4854" max="4866" width="10.7109375" style="7" customWidth="1"/>
    <col min="4867" max="5109" width="9.140625" style="7"/>
    <col min="5110" max="5122" width="10.7109375" style="7" customWidth="1"/>
    <col min="5123" max="5365" width="9.140625" style="7"/>
    <col min="5366" max="5378" width="10.7109375" style="7" customWidth="1"/>
    <col min="5379" max="5621" width="9.140625" style="7"/>
    <col min="5622" max="5634" width="10.7109375" style="7" customWidth="1"/>
    <col min="5635" max="5877" width="9.140625" style="7"/>
    <col min="5878" max="5890" width="10.7109375" style="7" customWidth="1"/>
    <col min="5891" max="6133" width="9.140625" style="7"/>
    <col min="6134" max="6146" width="10.7109375" style="7" customWidth="1"/>
    <col min="6147" max="6389" width="9.140625" style="7"/>
    <col min="6390" max="6402" width="10.7109375" style="7" customWidth="1"/>
    <col min="6403" max="6645" width="9.140625" style="7"/>
    <col min="6646" max="6658" width="10.7109375" style="7" customWidth="1"/>
    <col min="6659" max="6901" width="9.140625" style="7"/>
    <col min="6902" max="6914" width="10.7109375" style="7" customWidth="1"/>
    <col min="6915" max="7157" width="9.140625" style="7"/>
    <col min="7158" max="7170" width="10.7109375" style="7" customWidth="1"/>
    <col min="7171" max="7413" width="9.140625" style="7"/>
    <col min="7414" max="7426" width="10.7109375" style="7" customWidth="1"/>
    <col min="7427" max="7669" width="9.140625" style="7"/>
    <col min="7670" max="7682" width="10.7109375" style="7" customWidth="1"/>
    <col min="7683" max="7925" width="9.140625" style="7"/>
    <col min="7926" max="7938" width="10.7109375" style="7" customWidth="1"/>
    <col min="7939" max="8181" width="9.140625" style="7"/>
    <col min="8182" max="8194" width="10.7109375" style="7" customWidth="1"/>
    <col min="8195" max="8437" width="9.140625" style="7"/>
    <col min="8438" max="8450" width="10.7109375" style="7" customWidth="1"/>
    <col min="8451" max="8693" width="9.140625" style="7"/>
    <col min="8694" max="8706" width="10.7109375" style="7" customWidth="1"/>
    <col min="8707" max="8949" width="9.140625" style="7"/>
    <col min="8950" max="8962" width="10.7109375" style="7" customWidth="1"/>
    <col min="8963" max="9205" width="9.140625" style="7"/>
    <col min="9206" max="9218" width="10.7109375" style="7" customWidth="1"/>
    <col min="9219" max="9461" width="9.140625" style="7"/>
    <col min="9462" max="9474" width="10.7109375" style="7" customWidth="1"/>
    <col min="9475" max="9717" width="9.140625" style="7"/>
    <col min="9718" max="9730" width="10.7109375" style="7" customWidth="1"/>
    <col min="9731" max="9973" width="9.140625" style="7"/>
    <col min="9974" max="9986" width="10.7109375" style="7" customWidth="1"/>
    <col min="9987" max="10229" width="9.140625" style="7"/>
    <col min="10230" max="10242" width="10.7109375" style="7" customWidth="1"/>
    <col min="10243" max="10485" width="9.140625" style="7"/>
    <col min="10486" max="10498" width="10.7109375" style="7" customWidth="1"/>
    <col min="10499" max="10741" width="9.140625" style="7"/>
    <col min="10742" max="10754" width="10.7109375" style="7" customWidth="1"/>
    <col min="10755" max="10997" width="9.140625" style="7"/>
    <col min="10998" max="11010" width="10.7109375" style="7" customWidth="1"/>
    <col min="11011" max="11253" width="9.140625" style="7"/>
    <col min="11254" max="11266" width="10.7109375" style="7" customWidth="1"/>
    <col min="11267" max="11509" width="9.140625" style="7"/>
    <col min="11510" max="11522" width="10.7109375" style="7" customWidth="1"/>
    <col min="11523" max="11765" width="9.140625" style="7"/>
    <col min="11766" max="11778" width="10.7109375" style="7" customWidth="1"/>
    <col min="11779" max="12021" width="9.140625" style="7"/>
    <col min="12022" max="12034" width="10.7109375" style="7" customWidth="1"/>
    <col min="12035" max="12277" width="9.140625" style="7"/>
    <col min="12278" max="12290" width="10.7109375" style="7" customWidth="1"/>
    <col min="12291" max="12533" width="9.140625" style="7"/>
    <col min="12534" max="12546" width="10.7109375" style="7" customWidth="1"/>
    <col min="12547" max="12789" width="9.140625" style="7"/>
    <col min="12790" max="12802" width="10.7109375" style="7" customWidth="1"/>
    <col min="12803" max="13045" width="9.140625" style="7"/>
    <col min="13046" max="13058" width="10.7109375" style="7" customWidth="1"/>
    <col min="13059" max="13301" width="9.140625" style="7"/>
    <col min="13302" max="13314" width="10.7109375" style="7" customWidth="1"/>
    <col min="13315" max="13557" width="9.140625" style="7"/>
    <col min="13558" max="13570" width="10.7109375" style="7" customWidth="1"/>
    <col min="13571" max="13813" width="9.140625" style="7"/>
    <col min="13814" max="13826" width="10.7109375" style="7" customWidth="1"/>
    <col min="13827" max="14069" width="9.140625" style="7"/>
    <col min="14070" max="14082" width="10.7109375" style="7" customWidth="1"/>
    <col min="14083" max="14325" width="9.140625" style="7"/>
    <col min="14326" max="14338" width="10.7109375" style="7" customWidth="1"/>
    <col min="14339" max="14581" width="9.140625" style="7"/>
    <col min="14582" max="14594" width="10.7109375" style="7" customWidth="1"/>
    <col min="14595" max="14837" width="9.140625" style="7"/>
    <col min="14838" max="14850" width="10.7109375" style="7" customWidth="1"/>
    <col min="14851" max="15093" width="9.140625" style="7"/>
    <col min="15094" max="15106" width="10.7109375" style="7" customWidth="1"/>
    <col min="15107" max="15349" width="9.140625" style="7"/>
    <col min="15350" max="15362" width="10.7109375" style="7" customWidth="1"/>
    <col min="15363" max="15605" width="9.140625" style="7"/>
    <col min="15606" max="15618" width="10.7109375" style="7" customWidth="1"/>
    <col min="15619" max="15861" width="9.140625" style="7"/>
    <col min="15862" max="15874" width="10.7109375" style="7" customWidth="1"/>
    <col min="15875" max="16117" width="9.140625" style="7"/>
    <col min="16118" max="16130" width="10.7109375" style="7" customWidth="1"/>
    <col min="16131" max="16384" width="9.140625" style="7"/>
  </cols>
  <sheetData>
    <row r="1" spans="1:27" ht="18">
      <c r="A1" s="1516" t="s">
        <v>435</v>
      </c>
      <c r="B1" s="1516"/>
      <c r="C1" s="1516"/>
      <c r="D1" s="1516"/>
      <c r="E1" s="1516"/>
      <c r="F1" s="1516"/>
      <c r="G1" s="1516"/>
      <c r="H1" s="1516"/>
      <c r="I1" s="1516"/>
      <c r="J1" s="1516"/>
      <c r="K1" s="1516"/>
      <c r="L1" s="1516"/>
      <c r="M1" s="1516"/>
      <c r="N1" s="1516"/>
      <c r="O1" s="1516"/>
      <c r="P1" s="1516"/>
      <c r="Q1" s="598"/>
      <c r="R1" s="646"/>
    </row>
    <row r="2" spans="1:27" ht="5.0999999999999996" customHeight="1">
      <c r="A2" s="552"/>
      <c r="B2" s="552"/>
      <c r="C2" s="552"/>
      <c r="D2" s="552"/>
      <c r="E2" s="552"/>
      <c r="F2" s="552"/>
      <c r="G2" s="552"/>
      <c r="H2" s="552"/>
      <c r="Q2" s="598"/>
      <c r="R2" s="646"/>
    </row>
    <row r="3" spans="1:27" ht="16.5" customHeight="1">
      <c r="A3" s="1700">
        <v>2021</v>
      </c>
      <c r="B3" s="1700"/>
      <c r="C3" s="1700"/>
      <c r="D3" s="1700"/>
      <c r="E3" s="1700"/>
      <c r="F3" s="1700"/>
      <c r="G3" s="1700"/>
      <c r="H3" s="1700"/>
      <c r="I3" s="290"/>
      <c r="J3" s="1605" t="s">
        <v>489</v>
      </c>
      <c r="K3" s="1605"/>
      <c r="L3" s="1605"/>
      <c r="M3" s="1605"/>
      <c r="N3" s="1605"/>
      <c r="O3" s="1605"/>
      <c r="P3" s="1605"/>
      <c r="Q3" s="598"/>
      <c r="R3" s="646"/>
    </row>
    <row r="4" spans="1:27" ht="27" customHeight="1">
      <c r="A4" s="1622" t="str">
        <f>'6.1'!A6</f>
        <v>Období</v>
      </c>
      <c r="B4" s="1514" t="s">
        <v>467</v>
      </c>
      <c r="C4" s="1697" t="s">
        <v>284</v>
      </c>
      <c r="D4" s="1697"/>
      <c r="E4" s="1697"/>
      <c r="F4" s="1697"/>
      <c r="G4" s="1514" t="s">
        <v>285</v>
      </c>
      <c r="H4" s="1514" t="s">
        <v>286</v>
      </c>
      <c r="I4" s="291"/>
      <c r="J4" s="291"/>
      <c r="K4" s="291"/>
      <c r="L4" s="291"/>
      <c r="M4" s="291"/>
      <c r="N4" s="291"/>
      <c r="O4" s="291"/>
      <c r="Q4" s="598"/>
      <c r="R4" s="646"/>
    </row>
    <row r="5" spans="1:27" ht="26.25" customHeight="1">
      <c r="A5" s="1620"/>
      <c r="B5" s="1515"/>
      <c r="C5" s="1698" t="s">
        <v>287</v>
      </c>
      <c r="D5" s="1698"/>
      <c r="E5" s="1699" t="s">
        <v>288</v>
      </c>
      <c r="F5" s="1699"/>
      <c r="G5" s="1523"/>
      <c r="H5" s="1523"/>
      <c r="I5" s="291"/>
      <c r="J5" s="291"/>
      <c r="K5" s="291"/>
      <c r="L5" s="291"/>
      <c r="M5" s="291"/>
      <c r="N5" s="291"/>
      <c r="O5" s="291"/>
      <c r="Q5" s="598"/>
      <c r="R5" s="646"/>
    </row>
    <row r="6" spans="1:27" ht="14.1" customHeight="1">
      <c r="A6" s="1616"/>
      <c r="B6" s="1687"/>
      <c r="C6" s="839" t="s">
        <v>264</v>
      </c>
      <c r="D6" s="839" t="s">
        <v>158</v>
      </c>
      <c r="E6" s="839" t="s">
        <v>264</v>
      </c>
      <c r="F6" s="839" t="s">
        <v>158</v>
      </c>
      <c r="G6" s="1687"/>
      <c r="H6" s="1687"/>
      <c r="I6" s="175"/>
      <c r="J6" s="175"/>
      <c r="K6" s="175"/>
      <c r="L6" s="175"/>
      <c r="M6" s="175"/>
      <c r="N6" s="175"/>
      <c r="O6" s="175"/>
      <c r="Q6" s="598"/>
      <c r="R6" s="646">
        <f>A3-1</f>
        <v>2020</v>
      </c>
      <c r="S6" s="99"/>
      <c r="T6" s="99"/>
      <c r="U6" s="99"/>
      <c r="V6" s="99"/>
    </row>
    <row r="7" spans="1:27" ht="13.5" customHeight="1">
      <c r="A7" s="728" t="str">
        <f>'6.1'!A9</f>
        <v>leden</v>
      </c>
      <c r="B7" s="858">
        <v>255</v>
      </c>
      <c r="C7" s="1356">
        <v>8215.1612577951655</v>
      </c>
      <c r="D7" s="1356">
        <v>87746.998729999992</v>
      </c>
      <c r="E7" s="729">
        <f>C7/B7</f>
        <v>32.216318658020256</v>
      </c>
      <c r="F7" s="729">
        <f>D7/B7</f>
        <v>344.105877372549</v>
      </c>
      <c r="G7" s="860">
        <f>C7/'8.1'!C9</f>
        <v>6.4528334098154783E-3</v>
      </c>
      <c r="H7" s="760">
        <f>(C7-R7)/R7</f>
        <v>5.8831875146685059E-2</v>
      </c>
      <c r="I7" s="22"/>
      <c r="J7" s="22"/>
      <c r="K7" s="22"/>
      <c r="L7" s="22"/>
      <c r="M7" s="22"/>
      <c r="N7" s="22"/>
      <c r="O7" s="22"/>
      <c r="Q7" s="598"/>
      <c r="R7" s="647">
        <v>7758.7022554048817</v>
      </c>
      <c r="S7" s="28"/>
      <c r="T7" s="312"/>
      <c r="U7" s="28"/>
      <c r="V7" s="28"/>
      <c r="W7" s="28"/>
      <c r="Y7" s="294"/>
      <c r="AA7" s="28"/>
    </row>
    <row r="8" spans="1:27" ht="13.5" customHeight="1">
      <c r="A8" s="731" t="str">
        <f>'6.1'!A10</f>
        <v>únor</v>
      </c>
      <c r="B8" s="861">
        <v>261</v>
      </c>
      <c r="C8" s="1357">
        <v>7504.8014042037157</v>
      </c>
      <c r="D8" s="1357">
        <v>80189.325110000005</v>
      </c>
      <c r="E8" s="732">
        <f t="shared" ref="E8:E25" si="0">C8/B8</f>
        <v>28.754028368596611</v>
      </c>
      <c r="F8" s="732">
        <f t="shared" ref="F8:F25" si="1">D8/B8</f>
        <v>307.23879352490422</v>
      </c>
      <c r="G8" s="863">
        <f>C8/'8.1'!C10</f>
        <v>6.4407465436068572E-3</v>
      </c>
      <c r="H8" s="783">
        <f t="shared" ref="H8:H25" si="2">(C8-R8)/R8</f>
        <v>-4.0225041270626873E-3</v>
      </c>
      <c r="I8" s="22"/>
      <c r="J8" s="22"/>
      <c r="K8" s="22"/>
      <c r="L8" s="22"/>
      <c r="M8" s="22"/>
      <c r="N8" s="22"/>
      <c r="O8" s="22"/>
      <c r="Q8" s="598"/>
      <c r="R8" s="647">
        <v>7535.1114209925354</v>
      </c>
      <c r="S8" s="28"/>
      <c r="T8" s="312"/>
      <c r="U8" s="28"/>
      <c r="V8" s="28"/>
      <c r="W8" s="28"/>
      <c r="Y8" s="294"/>
    </row>
    <row r="9" spans="1:27" ht="13.5" customHeight="1">
      <c r="A9" s="734" t="str">
        <f>'6.1'!A11</f>
        <v>březen</v>
      </c>
      <c r="B9" s="864">
        <v>263</v>
      </c>
      <c r="C9" s="1150">
        <v>7894.7203904797161</v>
      </c>
      <c r="D9" s="1150">
        <v>84228.665459000011</v>
      </c>
      <c r="E9" s="735">
        <f t="shared" si="0"/>
        <v>30.017948252774588</v>
      </c>
      <c r="F9" s="735">
        <f t="shared" si="1"/>
        <v>320.26108539543731</v>
      </c>
      <c r="G9" s="866">
        <f>C9/'8.1'!C11</f>
        <v>7.2350685610739563E-3</v>
      </c>
      <c r="H9" s="766">
        <f t="shared" si="2"/>
        <v>0.12445373096447927</v>
      </c>
      <c r="I9" s="22"/>
      <c r="J9" s="22"/>
      <c r="K9" s="22"/>
      <c r="L9" s="22"/>
      <c r="M9" s="22"/>
      <c r="N9" s="22"/>
      <c r="O9" s="22"/>
      <c r="Q9" s="598"/>
      <c r="R9" s="647">
        <v>7020.9384104298952</v>
      </c>
      <c r="S9" s="28"/>
      <c r="T9" s="312"/>
      <c r="U9" s="28"/>
      <c r="V9" s="28"/>
      <c r="W9" s="28"/>
      <c r="Y9" s="294"/>
    </row>
    <row r="10" spans="1:27" ht="13.5" customHeight="1">
      <c r="A10" s="731" t="str">
        <f>'6.1'!A12</f>
        <v>duben</v>
      </c>
      <c r="B10" s="861">
        <v>263</v>
      </c>
      <c r="C10" s="1357">
        <v>7839.4666892475234</v>
      </c>
      <c r="D10" s="1357">
        <v>83686.269904000015</v>
      </c>
      <c r="E10" s="732">
        <f t="shared" si="0"/>
        <v>29.807858134021</v>
      </c>
      <c r="F10" s="732">
        <f t="shared" si="1"/>
        <v>318.19874488212935</v>
      </c>
      <c r="G10" s="863">
        <f>C10/'8.1'!C12</f>
        <v>8.8861089113281919E-3</v>
      </c>
      <c r="H10" s="783">
        <f t="shared" si="2"/>
        <v>0.30899685102531055</v>
      </c>
      <c r="I10" s="22"/>
      <c r="J10" s="22"/>
      <c r="K10" s="22"/>
      <c r="L10" s="22"/>
      <c r="M10" s="22"/>
      <c r="N10" s="22"/>
      <c r="O10" s="22"/>
      <c r="Q10" s="598"/>
      <c r="R10" s="647">
        <v>5988.9118015119966</v>
      </c>
      <c r="S10" s="28"/>
      <c r="T10" s="312"/>
      <c r="U10" s="28"/>
      <c r="V10" s="28"/>
      <c r="W10" s="28"/>
      <c r="Y10" s="294"/>
    </row>
    <row r="11" spans="1:27" ht="13.5" customHeight="1">
      <c r="A11" s="731" t="str">
        <f>'6.1'!A13</f>
        <v>květen</v>
      </c>
      <c r="B11" s="861">
        <v>265</v>
      </c>
      <c r="C11" s="1357">
        <v>8342.3015703725268</v>
      </c>
      <c r="D11" s="1357">
        <v>89068.121380000011</v>
      </c>
      <c r="E11" s="732">
        <f t="shared" si="0"/>
        <v>31.480383284424629</v>
      </c>
      <c r="F11" s="732">
        <f t="shared" si="1"/>
        <v>336.10611841509439</v>
      </c>
      <c r="G11" s="863">
        <f>C11/'8.1'!C13</f>
        <v>1.4306296753680559E-2</v>
      </c>
      <c r="H11" s="783">
        <f t="shared" si="2"/>
        <v>0.23955812006683863</v>
      </c>
      <c r="I11" s="22"/>
      <c r="J11" s="22"/>
      <c r="K11" s="22"/>
      <c r="L11" s="22"/>
      <c r="M11" s="22"/>
      <c r="N11" s="22"/>
      <c r="O11" s="22"/>
      <c r="Q11" s="598"/>
      <c r="R11" s="647">
        <v>6730.0608461366046</v>
      </c>
      <c r="S11" s="28"/>
      <c r="T11" s="312"/>
      <c r="U11" s="28"/>
      <c r="V11" s="28"/>
      <c r="W11" s="28"/>
      <c r="Y11" s="294"/>
    </row>
    <row r="12" spans="1:27" ht="13.5" customHeight="1">
      <c r="A12" s="731" t="str">
        <f>'6.1'!A14</f>
        <v>červen</v>
      </c>
      <c r="B12" s="861">
        <v>264</v>
      </c>
      <c r="C12" s="1357">
        <v>8543.0276968642884</v>
      </c>
      <c r="D12" s="1357">
        <v>91266.164200999992</v>
      </c>
      <c r="E12" s="732">
        <f t="shared" si="0"/>
        <v>32.359953397213211</v>
      </c>
      <c r="F12" s="732">
        <f t="shared" si="1"/>
        <v>345.70516742803028</v>
      </c>
      <c r="G12" s="863">
        <f>C12/'8.1'!C14</f>
        <v>2.0572740735392142E-2</v>
      </c>
      <c r="H12" s="783">
        <f t="shared" si="2"/>
        <v>0.15561650973431734</v>
      </c>
      <c r="I12" s="22"/>
      <c r="J12" s="22"/>
      <c r="K12" s="22"/>
      <c r="L12" s="22"/>
      <c r="M12" s="22"/>
      <c r="N12" s="22"/>
      <c r="O12" s="22"/>
      <c r="Q12" s="598"/>
      <c r="R12" s="647">
        <v>7392.614786049031</v>
      </c>
      <c r="S12" s="28"/>
      <c r="T12" s="312"/>
      <c r="U12" s="28"/>
      <c r="V12" s="28"/>
      <c r="W12" s="28"/>
      <c r="Y12" s="294"/>
    </row>
    <row r="13" spans="1:27" ht="13.5" customHeight="1">
      <c r="A13" s="728" t="str">
        <f>'6.1'!A15</f>
        <v>červenec</v>
      </c>
      <c r="B13" s="858">
        <v>267</v>
      </c>
      <c r="C13" s="1356">
        <v>8081.4205855741156</v>
      </c>
      <c r="D13" s="1356">
        <v>86288.691129000013</v>
      </c>
      <c r="E13" s="729">
        <f t="shared" si="0"/>
        <v>30.267492829865603</v>
      </c>
      <c r="F13" s="729">
        <f t="shared" si="1"/>
        <v>323.17861846067422</v>
      </c>
      <c r="G13" s="860">
        <f>C13/'8.1'!C15</f>
        <v>2.1140747698953695E-2</v>
      </c>
      <c r="H13" s="760">
        <f t="shared" si="2"/>
        <v>7.4132290549368027E-2</v>
      </c>
      <c r="I13" s="22"/>
      <c r="J13" s="1693" t="s">
        <v>490</v>
      </c>
      <c r="K13" s="1693"/>
      <c r="L13" s="1693"/>
      <c r="M13" s="1693"/>
      <c r="N13" s="1693"/>
      <c r="O13" s="1693"/>
      <c r="P13" s="1693"/>
      <c r="Q13" s="598"/>
      <c r="R13" s="647">
        <v>7523.6734401130889</v>
      </c>
      <c r="S13" s="28"/>
      <c r="T13" s="312"/>
      <c r="U13" s="28"/>
      <c r="V13" s="28"/>
      <c r="W13" s="28"/>
      <c r="Y13" s="294"/>
    </row>
    <row r="14" spans="1:27" ht="13.5" customHeight="1">
      <c r="A14" s="731" t="str">
        <f>'6.1'!A16</f>
        <v>srpen</v>
      </c>
      <c r="B14" s="861">
        <v>267</v>
      </c>
      <c r="C14" s="1357">
        <v>8296.2828335522536</v>
      </c>
      <c r="D14" s="1357">
        <v>88400.125807999997</v>
      </c>
      <c r="E14" s="732">
        <f t="shared" si="0"/>
        <v>31.072220350382974</v>
      </c>
      <c r="F14" s="732">
        <f t="shared" si="1"/>
        <v>331.0866135131086</v>
      </c>
      <c r="G14" s="863">
        <f>C14/'8.1'!C16</f>
        <v>2.2827059407808298E-2</v>
      </c>
      <c r="H14" s="783">
        <f t="shared" si="2"/>
        <v>0.11923286771250098</v>
      </c>
      <c r="I14" s="22"/>
      <c r="K14" s="148"/>
      <c r="L14" s="109" t="str">
        <f>C5</f>
        <v>Celková dodávka</v>
      </c>
      <c r="R14" s="145">
        <v>7412.4724826105912</v>
      </c>
      <c r="S14" s="28"/>
      <c r="T14" s="312"/>
      <c r="U14" s="28"/>
      <c r="V14" s="28"/>
      <c r="W14" s="28"/>
      <c r="Y14" s="294"/>
    </row>
    <row r="15" spans="1:27" ht="13.5" customHeight="1">
      <c r="A15" s="734" t="str">
        <f>'6.1'!A17</f>
        <v>září</v>
      </c>
      <c r="B15" s="864">
        <v>266</v>
      </c>
      <c r="C15" s="1150">
        <v>8424.6713131063352</v>
      </c>
      <c r="D15" s="1150">
        <v>89800.599168000001</v>
      </c>
      <c r="E15" s="735">
        <f t="shared" si="0"/>
        <v>31.67169666581329</v>
      </c>
      <c r="F15" s="735">
        <f t="shared" si="1"/>
        <v>337.5962374736842</v>
      </c>
      <c r="G15" s="866">
        <f>C15/'8.1'!C17</f>
        <v>1.963041955395016E-2</v>
      </c>
      <c r="H15" s="766">
        <f t="shared" si="2"/>
        <v>8.3132009859681527E-2</v>
      </c>
      <c r="I15" s="22"/>
      <c r="J15" s="22"/>
      <c r="K15" s="288">
        <f>A27</f>
        <v>2012</v>
      </c>
      <c r="L15" s="288">
        <f>C27</f>
        <v>15242</v>
      </c>
      <c r="M15" s="289"/>
      <c r="N15" s="289"/>
      <c r="O15" s="289"/>
      <c r="R15" s="145">
        <v>7778.065126334639</v>
      </c>
      <c r="S15" s="28"/>
      <c r="T15" s="312"/>
      <c r="U15" s="28"/>
      <c r="V15" s="28"/>
      <c r="W15" s="28"/>
      <c r="Y15" s="294"/>
    </row>
    <row r="16" spans="1:27" ht="13.5" customHeight="1">
      <c r="A16" s="731" t="str">
        <f>'6.1'!A18</f>
        <v>říjen</v>
      </c>
      <c r="B16" s="861">
        <v>266</v>
      </c>
      <c r="C16" s="1357">
        <v>8676.7522554538791</v>
      </c>
      <c r="D16" s="1357">
        <v>92804.370624000003</v>
      </c>
      <c r="E16" s="732">
        <f t="shared" si="0"/>
        <v>32.619369381405562</v>
      </c>
      <c r="F16" s="732">
        <f t="shared" si="1"/>
        <v>348.88861136842104</v>
      </c>
      <c r="G16" s="863">
        <f>C16/'8.1'!C18</f>
        <v>1.2209680685477601E-2</v>
      </c>
      <c r="H16" s="783">
        <f t="shared" si="2"/>
        <v>0.14941141655519133</v>
      </c>
      <c r="I16" s="22"/>
      <c r="J16" s="22"/>
      <c r="K16" s="288">
        <f t="shared" ref="K16:K24" si="3">A28</f>
        <v>2013</v>
      </c>
      <c r="L16" s="288">
        <f t="shared" ref="L16:L24" si="4">C28</f>
        <v>21952</v>
      </c>
      <c r="M16" s="289"/>
      <c r="N16" s="289"/>
      <c r="O16" s="289"/>
      <c r="R16" s="145">
        <v>7548.8655589121227</v>
      </c>
      <c r="S16" s="28"/>
      <c r="T16" s="312"/>
      <c r="U16" s="28"/>
      <c r="V16" s="28"/>
      <c r="W16" s="28"/>
      <c r="Y16" s="294"/>
    </row>
    <row r="17" spans="1:25" ht="13.5" customHeight="1">
      <c r="A17" s="731" t="str">
        <f>'6.1'!A19</f>
        <v>listopad</v>
      </c>
      <c r="B17" s="861">
        <v>266</v>
      </c>
      <c r="C17" s="1357">
        <v>8669.9785383504804</v>
      </c>
      <c r="D17" s="1357">
        <v>92568.720147000015</v>
      </c>
      <c r="E17" s="732">
        <f t="shared" si="0"/>
        <v>32.593904279513083</v>
      </c>
      <c r="F17" s="732">
        <f t="shared" si="1"/>
        <v>348.0027073195489</v>
      </c>
      <c r="G17" s="863">
        <f>C17/'8.1'!C19</f>
        <v>8.8809733525675328E-3</v>
      </c>
      <c r="H17" s="783">
        <f t="shared" si="2"/>
        <v>0.19822773421683626</v>
      </c>
      <c r="I17" s="22"/>
      <c r="J17" s="22"/>
      <c r="K17" s="288">
        <f t="shared" si="3"/>
        <v>2014</v>
      </c>
      <c r="L17" s="288">
        <f t="shared" si="4"/>
        <v>29912</v>
      </c>
      <c r="M17" s="289"/>
      <c r="N17" s="289"/>
      <c r="O17" s="289"/>
      <c r="R17" s="145">
        <v>7235.6683882110219</v>
      </c>
      <c r="S17" s="28"/>
      <c r="T17" s="312"/>
      <c r="U17" s="28"/>
      <c r="V17" s="28"/>
      <c r="W17" s="28"/>
      <c r="Y17" s="294"/>
    </row>
    <row r="18" spans="1:25" ht="13.5" customHeight="1">
      <c r="A18" s="731" t="str">
        <f>'6.1'!A20</f>
        <v>prosinec</v>
      </c>
      <c r="B18" s="861">
        <v>270</v>
      </c>
      <c r="C18" s="1357">
        <v>8527.4132560700473</v>
      </c>
      <c r="D18" s="1357">
        <v>91083.935104999982</v>
      </c>
      <c r="E18" s="732">
        <f t="shared" si="0"/>
        <v>31.583012059518694</v>
      </c>
      <c r="F18" s="732">
        <f t="shared" si="1"/>
        <v>337.34790779629623</v>
      </c>
      <c r="G18" s="863">
        <f>C18/'8.1'!C20</f>
        <v>7.3392723575977058E-3</v>
      </c>
      <c r="H18" s="783">
        <f t="shared" si="2"/>
        <v>0.10310190508302096</v>
      </c>
      <c r="I18" s="22"/>
      <c r="J18" s="22"/>
      <c r="K18" s="288">
        <f t="shared" si="3"/>
        <v>2015</v>
      </c>
      <c r="L18" s="288">
        <f t="shared" si="4"/>
        <v>43589</v>
      </c>
      <c r="M18" s="289"/>
      <c r="N18" s="289"/>
      <c r="O18" s="289"/>
      <c r="R18" s="145">
        <v>7730.3948227958708</v>
      </c>
      <c r="S18" s="28"/>
      <c r="T18" s="312"/>
      <c r="U18" s="28"/>
      <c r="V18" s="28"/>
      <c r="W18" s="28"/>
      <c r="Y18" s="294"/>
    </row>
    <row r="19" spans="1:25" ht="13.5" customHeight="1">
      <c r="A19" s="728" t="str">
        <f>'6.1'!A21</f>
        <v>I. čtvrtletí</v>
      </c>
      <c r="B19" s="858">
        <f>B9</f>
        <v>263</v>
      </c>
      <c r="C19" s="1356">
        <f t="shared" ref="C19:D19" si="5">SUM(C7:C9)</f>
        <v>23614.683052478598</v>
      </c>
      <c r="D19" s="1356">
        <f t="shared" si="5"/>
        <v>252164.98929900001</v>
      </c>
      <c r="E19" s="729">
        <f t="shared" si="0"/>
        <v>89.789669401059314</v>
      </c>
      <c r="F19" s="729">
        <f t="shared" si="1"/>
        <v>958.80224068060841</v>
      </c>
      <c r="G19" s="860">
        <f>C19/'8.1'!C21</f>
        <v>6.6906782852695704E-3</v>
      </c>
      <c r="H19" s="760">
        <f t="shared" si="2"/>
        <v>5.825433151097615E-2</v>
      </c>
      <c r="I19" s="22"/>
      <c r="J19" s="22"/>
      <c r="K19" s="288">
        <f t="shared" si="3"/>
        <v>2016</v>
      </c>
      <c r="L19" s="288">
        <f t="shared" si="4"/>
        <v>59346</v>
      </c>
      <c r="M19" s="289"/>
      <c r="N19" s="289"/>
      <c r="O19" s="289"/>
      <c r="R19" s="145">
        <v>22314.752086827313</v>
      </c>
      <c r="S19" s="261"/>
      <c r="T19" s="261"/>
      <c r="U19" s="261"/>
      <c r="V19" s="261"/>
      <c r="W19" s="28"/>
    </row>
    <row r="20" spans="1:25" ht="13.5" customHeight="1">
      <c r="A20" s="731" t="str">
        <f>'6.1'!A22</f>
        <v>II. čtvrtletí</v>
      </c>
      <c r="B20" s="861">
        <f>B12</f>
        <v>264</v>
      </c>
      <c r="C20" s="1357">
        <f t="shared" ref="C20:D20" si="6">SUM(C10:C12)</f>
        <v>24724.79595648434</v>
      </c>
      <c r="D20" s="1357">
        <f t="shared" si="6"/>
        <v>264020.55548500002</v>
      </c>
      <c r="E20" s="732">
        <f t="shared" si="0"/>
        <v>93.654530138198254</v>
      </c>
      <c r="F20" s="732">
        <f t="shared" si="1"/>
        <v>1000.0778616856061</v>
      </c>
      <c r="G20" s="863">
        <f>C20/'8.1'!C22</f>
        <v>1.3147316019148991E-2</v>
      </c>
      <c r="H20" s="783">
        <f t="shared" si="2"/>
        <v>0.22938062636751996</v>
      </c>
      <c r="I20" s="22"/>
      <c r="J20" s="22"/>
      <c r="K20" s="288">
        <f t="shared" si="3"/>
        <v>2017</v>
      </c>
      <c r="L20" s="288">
        <f t="shared" si="4"/>
        <v>62917.251701243251</v>
      </c>
      <c r="M20" s="289"/>
      <c r="N20" s="289"/>
      <c r="O20" s="289"/>
      <c r="R20" s="145">
        <v>20111.587433697634</v>
      </c>
      <c r="S20" s="261"/>
      <c r="T20" s="261"/>
      <c r="U20" s="261"/>
      <c r="V20" s="261"/>
      <c r="W20" s="28"/>
    </row>
    <row r="21" spans="1:25" ht="13.5" customHeight="1">
      <c r="A21" s="731" t="str">
        <f>'6.1'!A23</f>
        <v>III. čtvrtletí</v>
      </c>
      <c r="B21" s="861">
        <f>B15</f>
        <v>266</v>
      </c>
      <c r="C21" s="1357">
        <f t="shared" ref="C21:D21" si="7">SUM(C13:C15)</f>
        <v>24802.374732232704</v>
      </c>
      <c r="D21" s="1357">
        <f t="shared" si="7"/>
        <v>264489.41610500001</v>
      </c>
      <c r="E21" s="732">
        <f t="shared" si="0"/>
        <v>93.242010271551521</v>
      </c>
      <c r="F21" s="732">
        <f t="shared" si="1"/>
        <v>994.32111317669182</v>
      </c>
      <c r="G21" s="863">
        <f>C21/'8.1'!C23</f>
        <v>2.1110698236949471E-2</v>
      </c>
      <c r="H21" s="783">
        <f t="shared" si="2"/>
        <v>9.1932036673620335E-2</v>
      </c>
      <c r="I21" s="22"/>
      <c r="J21" s="22"/>
      <c r="K21" s="288">
        <f t="shared" si="3"/>
        <v>2018</v>
      </c>
      <c r="L21" s="288">
        <f t="shared" si="4"/>
        <v>72655.081130820108</v>
      </c>
      <c r="M21" s="289"/>
      <c r="N21" s="289"/>
      <c r="O21" s="289"/>
      <c r="R21" s="145">
        <v>22714.211049058322</v>
      </c>
      <c r="S21" s="261"/>
      <c r="T21" s="261"/>
      <c r="U21" s="261"/>
      <c r="V21" s="261"/>
      <c r="W21" s="28"/>
    </row>
    <row r="22" spans="1:25" ht="13.5" customHeight="1">
      <c r="A22" s="734" t="str">
        <f>'6.1'!A24</f>
        <v>IV. čtvrtletí</v>
      </c>
      <c r="B22" s="864">
        <f>B18</f>
        <v>270</v>
      </c>
      <c r="C22" s="1150">
        <f t="shared" ref="C22:D22" si="8">SUM(C16:C18)</f>
        <v>25874.144049874405</v>
      </c>
      <c r="D22" s="1150">
        <f t="shared" si="8"/>
        <v>276457.025876</v>
      </c>
      <c r="E22" s="735">
        <f t="shared" si="0"/>
        <v>95.830163147682981</v>
      </c>
      <c r="F22" s="735">
        <f t="shared" si="1"/>
        <v>1023.9149106518519</v>
      </c>
      <c r="G22" s="866">
        <f>C22/'8.1'!C24</f>
        <v>9.0825498623191645E-3</v>
      </c>
      <c r="H22" s="766">
        <f t="shared" si="2"/>
        <v>0.1491994629111798</v>
      </c>
      <c r="I22" s="22"/>
      <c r="J22" s="22"/>
      <c r="K22" s="288">
        <f t="shared" si="3"/>
        <v>2019</v>
      </c>
      <c r="L22" s="288">
        <f t="shared" si="4"/>
        <v>84282.357647964105</v>
      </c>
      <c r="M22" s="289"/>
      <c r="N22" s="289"/>
      <c r="O22" s="289"/>
      <c r="R22" s="145">
        <v>22514.928769919017</v>
      </c>
      <c r="S22" s="261"/>
      <c r="T22" s="261"/>
      <c r="U22" s="261"/>
      <c r="V22" s="261"/>
      <c r="W22" s="28"/>
    </row>
    <row r="23" spans="1:25" ht="13.5" customHeight="1">
      <c r="A23" s="731" t="str">
        <f>'6.1'!A25</f>
        <v>I. pololetí</v>
      </c>
      <c r="B23" s="861">
        <f>B12</f>
        <v>264</v>
      </c>
      <c r="C23" s="1357">
        <f t="shared" ref="C23:D23" si="9">SUM(C7:C12)</f>
        <v>48339.479008962931</v>
      </c>
      <c r="D23" s="1357">
        <f t="shared" si="9"/>
        <v>516185.54478400003</v>
      </c>
      <c r="E23" s="732">
        <f t="shared" si="0"/>
        <v>183.10408715516263</v>
      </c>
      <c r="F23" s="732">
        <f t="shared" si="1"/>
        <v>1955.2482756969698</v>
      </c>
      <c r="G23" s="863">
        <f>C23/'8.1'!C25</f>
        <v>8.9350656594861522E-3</v>
      </c>
      <c r="H23" s="783">
        <f t="shared" si="2"/>
        <v>0.13937425559839625</v>
      </c>
      <c r="I23" s="22"/>
      <c r="J23" s="22"/>
      <c r="K23" s="288">
        <f t="shared" si="3"/>
        <v>2020</v>
      </c>
      <c r="L23" s="288">
        <f t="shared" si="4"/>
        <v>87655.479339502286</v>
      </c>
      <c r="M23" s="289"/>
      <c r="N23" s="289"/>
      <c r="O23" s="289"/>
      <c r="R23" s="145">
        <v>42426.339520524947</v>
      </c>
      <c r="S23" s="261"/>
      <c r="T23" s="261"/>
      <c r="U23" s="261"/>
      <c r="V23" s="261"/>
      <c r="W23" s="28"/>
    </row>
    <row r="24" spans="1:25" ht="13.5" customHeight="1">
      <c r="A24" s="731" t="str">
        <f>'6.1'!A26</f>
        <v>II. pololetí</v>
      </c>
      <c r="B24" s="861">
        <f>B18</f>
        <v>270</v>
      </c>
      <c r="C24" s="1357">
        <f t="shared" ref="C24:D24" si="10">SUM(C13:C18)</f>
        <v>50676.518782107109</v>
      </c>
      <c r="D24" s="1357">
        <f t="shared" si="10"/>
        <v>540946.44198100013</v>
      </c>
      <c r="E24" s="732">
        <f t="shared" si="0"/>
        <v>187.69081030410041</v>
      </c>
      <c r="F24" s="732">
        <f t="shared" si="1"/>
        <v>2003.5053406703707</v>
      </c>
      <c r="G24" s="863">
        <f>C24/'8.1'!C26</f>
        <v>1.2594671120209488E-2</v>
      </c>
      <c r="H24" s="783">
        <f t="shared" si="2"/>
        <v>0.12043958794998252</v>
      </c>
      <c r="I24" s="22"/>
      <c r="J24" s="22"/>
      <c r="K24" s="288">
        <f t="shared" si="3"/>
        <v>2021</v>
      </c>
      <c r="L24" s="288">
        <f t="shared" si="4"/>
        <v>99015.99779107004</v>
      </c>
      <c r="M24" s="289"/>
      <c r="N24" s="289"/>
      <c r="O24" s="289"/>
      <c r="R24" s="145">
        <v>45229.139818977332</v>
      </c>
      <c r="S24" s="261"/>
      <c r="T24" s="261"/>
      <c r="U24" s="261"/>
      <c r="V24" s="261"/>
      <c r="W24" s="28"/>
    </row>
    <row r="25" spans="1:25" ht="13.5" customHeight="1">
      <c r="A25" s="737" t="str">
        <f>'6.1'!A27</f>
        <v>rok</v>
      </c>
      <c r="B25" s="849">
        <f>B18</f>
        <v>270</v>
      </c>
      <c r="C25" s="1358">
        <f t="shared" ref="C25:D25" si="11">SUM(C7:C18)</f>
        <v>99015.99779107004</v>
      </c>
      <c r="D25" s="1358">
        <f t="shared" si="11"/>
        <v>1057131.986765</v>
      </c>
      <c r="E25" s="738">
        <f t="shared" si="0"/>
        <v>366.72591774470385</v>
      </c>
      <c r="F25" s="738">
        <f t="shared" si="1"/>
        <v>3915.3036546851854</v>
      </c>
      <c r="G25" s="868">
        <f>C25/'8.1'!C27</f>
        <v>1.0495949452373962E-2</v>
      </c>
      <c r="H25" s="762">
        <f t="shared" si="2"/>
        <v>0.12960420200962944</v>
      </c>
      <c r="I25" s="22"/>
      <c r="J25" s="656" t="s">
        <v>289</v>
      </c>
      <c r="K25" s="584"/>
      <c r="L25" s="584"/>
      <c r="M25" s="584"/>
      <c r="N25" s="584"/>
      <c r="O25" s="584"/>
      <c r="P25" s="584"/>
      <c r="R25" s="448">
        <v>87655.479339502286</v>
      </c>
      <c r="S25" s="293"/>
      <c r="T25" s="293"/>
      <c r="U25" s="293"/>
      <c r="V25" s="293"/>
      <c r="W25" s="28"/>
    </row>
    <row r="26" spans="1:25" ht="12" customHeight="1">
      <c r="A26" s="742"/>
      <c r="B26" s="885"/>
      <c r="C26" s="886"/>
      <c r="D26" s="886"/>
      <c r="E26" s="887"/>
      <c r="F26" s="888"/>
      <c r="G26" s="876"/>
      <c r="H26" s="885"/>
      <c r="K26" s="148"/>
      <c r="L26" s="109" t="str">
        <f>B4</f>
        <v>Počet stanic
CNG</v>
      </c>
      <c r="R26" s="449"/>
    </row>
    <row r="27" spans="1:25" ht="12" customHeight="1">
      <c r="A27" s="739">
        <v>2012</v>
      </c>
      <c r="B27" s="840">
        <v>45</v>
      </c>
      <c r="C27" s="894">
        <v>15242</v>
      </c>
      <c r="D27" s="894">
        <v>161282.33455049735</v>
      </c>
      <c r="E27" s="740">
        <v>338.71111111111111</v>
      </c>
      <c r="F27" s="740">
        <v>3584.0518788999411</v>
      </c>
      <c r="G27" s="873">
        <v>1.8414674565995692E-3</v>
      </c>
      <c r="H27" s="797">
        <v>0.26081561750351562</v>
      </c>
      <c r="I27" s="22"/>
      <c r="K27" s="148">
        <f>A27</f>
        <v>2012</v>
      </c>
      <c r="L27" s="145">
        <f>B27</f>
        <v>45</v>
      </c>
      <c r="N27" s="28"/>
      <c r="R27" s="449"/>
    </row>
    <row r="28" spans="1:25" ht="12" customHeight="1">
      <c r="A28" s="745">
        <v>2013</v>
      </c>
      <c r="B28" s="846">
        <v>50</v>
      </c>
      <c r="C28" s="896">
        <v>21952</v>
      </c>
      <c r="D28" s="896">
        <v>233304.89686886381</v>
      </c>
      <c r="E28" s="746">
        <v>439.04</v>
      </c>
      <c r="F28" s="746">
        <v>4666.0979373772761</v>
      </c>
      <c r="G28" s="875">
        <v>3.0152107646276641E-3</v>
      </c>
      <c r="H28" s="798">
        <v>0.44023094082141451</v>
      </c>
      <c r="I28" s="22"/>
      <c r="K28" s="148">
        <f t="shared" ref="K28:L36" si="12">A28</f>
        <v>2013</v>
      </c>
      <c r="L28" s="145">
        <f t="shared" si="12"/>
        <v>50</v>
      </c>
      <c r="N28" s="28"/>
      <c r="R28" s="449"/>
    </row>
    <row r="29" spans="1:25" ht="12" customHeight="1">
      <c r="A29" s="742">
        <v>2014</v>
      </c>
      <c r="B29" s="843">
        <v>75</v>
      </c>
      <c r="C29" s="895">
        <v>29912</v>
      </c>
      <c r="D29" s="895">
        <v>318039.57249229978</v>
      </c>
      <c r="E29" s="743">
        <v>398.82666666666665</v>
      </c>
      <c r="F29" s="743">
        <v>4240.5276332306639</v>
      </c>
      <c r="G29" s="876">
        <v>3.9318758950091064E-3</v>
      </c>
      <c r="H29" s="796">
        <v>0.36260932944606417</v>
      </c>
      <c r="I29" s="22"/>
      <c r="K29" s="148">
        <f t="shared" si="12"/>
        <v>2014</v>
      </c>
      <c r="L29" s="145">
        <f t="shared" si="12"/>
        <v>75</v>
      </c>
      <c r="N29" s="28"/>
      <c r="R29" s="449"/>
    </row>
    <row r="30" spans="1:25" ht="12" customHeight="1">
      <c r="A30" s="742">
        <v>2015</v>
      </c>
      <c r="B30" s="843">
        <v>108</v>
      </c>
      <c r="C30" s="895">
        <v>43589</v>
      </c>
      <c r="D30" s="895">
        <v>464494.08262117079</v>
      </c>
      <c r="E30" s="743">
        <v>403.60185185185185</v>
      </c>
      <c r="F30" s="743">
        <v>4300.8711353812114</v>
      </c>
      <c r="G30" s="876">
        <v>5.2802290994776995E-3</v>
      </c>
      <c r="H30" s="796">
        <v>0.45724124097352231</v>
      </c>
      <c r="I30" s="22"/>
      <c r="K30" s="148">
        <f t="shared" si="12"/>
        <v>2015</v>
      </c>
      <c r="L30" s="145">
        <f t="shared" si="12"/>
        <v>108</v>
      </c>
      <c r="N30" s="28"/>
      <c r="R30" s="449"/>
    </row>
    <row r="31" spans="1:25" ht="12" customHeight="1">
      <c r="A31" s="739">
        <v>2016</v>
      </c>
      <c r="B31" s="840">
        <v>143</v>
      </c>
      <c r="C31" s="894">
        <v>59346</v>
      </c>
      <c r="D31" s="894">
        <v>634378.41875408846</v>
      </c>
      <c r="E31" s="740">
        <v>415.00699300699301</v>
      </c>
      <c r="F31" s="740">
        <v>4436.2127185600593</v>
      </c>
      <c r="G31" s="873">
        <v>6.9593808297303732E-3</v>
      </c>
      <c r="H31" s="797">
        <v>0.36149028424602536</v>
      </c>
      <c r="I31" s="22"/>
      <c r="K31" s="148">
        <f t="shared" si="12"/>
        <v>2016</v>
      </c>
      <c r="L31" s="145">
        <f t="shared" si="12"/>
        <v>143</v>
      </c>
      <c r="N31" s="28"/>
      <c r="R31" s="449"/>
    </row>
    <row r="32" spans="1:25" ht="12" customHeight="1">
      <c r="A32" s="745">
        <v>2017</v>
      </c>
      <c r="B32" s="846">
        <v>196</v>
      </c>
      <c r="C32" s="896">
        <v>62917.251701243251</v>
      </c>
      <c r="D32" s="896">
        <v>671441.63344739994</v>
      </c>
      <c r="E32" s="746">
        <v>321.0063862308329</v>
      </c>
      <c r="F32" s="746">
        <v>3425.7226196295915</v>
      </c>
      <c r="G32" s="875">
        <v>7.378174019292842E-3</v>
      </c>
      <c r="H32" s="798">
        <v>6.0176788684043588E-2</v>
      </c>
      <c r="I32" s="22"/>
      <c r="K32" s="148">
        <f t="shared" si="12"/>
        <v>2017</v>
      </c>
      <c r="L32" s="145">
        <f t="shared" si="12"/>
        <v>196</v>
      </c>
      <c r="N32" s="28"/>
      <c r="R32" s="449"/>
    </row>
    <row r="33" spans="1:18" ht="12" customHeight="1">
      <c r="A33" s="742">
        <v>2018</v>
      </c>
      <c r="B33" s="843">
        <v>222</v>
      </c>
      <c r="C33" s="895">
        <v>72655.081130820108</v>
      </c>
      <c r="D33" s="895">
        <v>775213.22258000006</v>
      </c>
      <c r="E33" s="743">
        <v>327.27514022891938</v>
      </c>
      <c r="F33" s="743">
        <v>3491.9514530630631</v>
      </c>
      <c r="G33" s="876">
        <v>8.8790475975680117E-3</v>
      </c>
      <c r="H33" s="796">
        <v>0.15477200873007041</v>
      </c>
      <c r="I33" s="22"/>
      <c r="K33" s="148">
        <f t="shared" si="12"/>
        <v>2018</v>
      </c>
      <c r="L33" s="145">
        <f t="shared" si="12"/>
        <v>222</v>
      </c>
      <c r="N33" s="28"/>
      <c r="R33" s="449"/>
    </row>
    <row r="34" spans="1:18" ht="12" customHeight="1">
      <c r="A34" s="742">
        <v>2019</v>
      </c>
      <c r="B34" s="843">
        <v>238</v>
      </c>
      <c r="C34" s="895">
        <v>84282.357647964105</v>
      </c>
      <c r="D34" s="895">
        <v>908440.03720000002</v>
      </c>
      <c r="E34" s="743">
        <v>354.12755314270635</v>
      </c>
      <c r="F34" s="743">
        <v>3816.9749462184873</v>
      </c>
      <c r="G34" s="876">
        <v>9.8407476829755949E-3</v>
      </c>
      <c r="H34" s="796">
        <v>0.16003390728046046</v>
      </c>
      <c r="I34" s="22"/>
      <c r="K34" s="148">
        <f t="shared" si="12"/>
        <v>2019</v>
      </c>
      <c r="L34" s="145">
        <f t="shared" si="12"/>
        <v>238</v>
      </c>
      <c r="N34" s="28"/>
      <c r="R34" s="449"/>
    </row>
    <row r="35" spans="1:18" ht="12" customHeight="1">
      <c r="A35" s="739">
        <v>2020</v>
      </c>
      <c r="B35" s="840">
        <v>255</v>
      </c>
      <c r="C35" s="894">
        <v>87655.479339502286</v>
      </c>
      <c r="D35" s="894">
        <v>936926.35021000006</v>
      </c>
      <c r="E35" s="740">
        <v>343.74697780196976</v>
      </c>
      <c r="F35" s="740">
        <v>3674.2209812156866</v>
      </c>
      <c r="G35" s="873">
        <v>1.0082041594889683E-2</v>
      </c>
      <c r="H35" s="797">
        <v>4.0021681709798029E-2</v>
      </c>
      <c r="I35" s="22"/>
      <c r="K35" s="148">
        <f t="shared" si="12"/>
        <v>2020</v>
      </c>
      <c r="L35" s="145">
        <f t="shared" si="12"/>
        <v>255</v>
      </c>
      <c r="N35" s="28"/>
      <c r="R35" s="449"/>
    </row>
    <row r="36" spans="1:18" ht="12" customHeight="1">
      <c r="A36" s="745">
        <v>2021</v>
      </c>
      <c r="B36" s="846">
        <f>B25</f>
        <v>270</v>
      </c>
      <c r="C36" s="896">
        <f t="shared" ref="C36:F36" si="13">C25</f>
        <v>99015.99779107004</v>
      </c>
      <c r="D36" s="896">
        <f t="shared" si="13"/>
        <v>1057131.986765</v>
      </c>
      <c r="E36" s="746">
        <f t="shared" si="13"/>
        <v>366.72591774470385</v>
      </c>
      <c r="F36" s="746">
        <f t="shared" si="13"/>
        <v>3915.3036546851854</v>
      </c>
      <c r="G36" s="875">
        <f>C36/'8.1'!C38</f>
        <v>1.0495949452373962E-2</v>
      </c>
      <c r="H36" s="798">
        <f>(C36-C35)/C35</f>
        <v>0.12960420200962944</v>
      </c>
      <c r="I36" s="22"/>
      <c r="K36" s="148">
        <f t="shared" si="12"/>
        <v>2021</v>
      </c>
      <c r="L36" s="145">
        <f t="shared" si="12"/>
        <v>270</v>
      </c>
      <c r="N36" s="28"/>
      <c r="R36" s="449"/>
    </row>
    <row r="37" spans="1:18" ht="12" customHeight="1">
      <c r="A37" s="1701" t="s">
        <v>517</v>
      </c>
      <c r="B37" s="1701"/>
      <c r="C37" s="1701"/>
      <c r="D37" s="1701"/>
      <c r="E37" s="1701"/>
      <c r="F37" s="1701"/>
      <c r="G37" s="1701"/>
      <c r="H37" s="1701"/>
      <c r="I37" s="1701"/>
      <c r="J37" s="1701"/>
      <c r="K37" s="1701"/>
      <c r="L37" s="1701"/>
      <c r="M37" s="1701"/>
      <c r="N37" s="1701"/>
      <c r="O37" s="1701"/>
      <c r="P37" s="1701"/>
    </row>
    <row r="38" spans="1:18" ht="14.1" customHeight="1">
      <c r="A38" s="285"/>
      <c r="C38" s="286"/>
      <c r="D38" s="287"/>
    </row>
    <row r="39" spans="1:18" ht="14.1" customHeight="1">
      <c r="C39" s="286"/>
      <c r="D39" s="287"/>
    </row>
    <row r="40" spans="1:18" ht="14.1" customHeight="1">
      <c r="C40" s="286"/>
      <c r="D40" s="148"/>
    </row>
    <row r="41" spans="1:18" ht="14.1" customHeight="1"/>
    <row r="42" spans="1:18" ht="14.1" customHeight="1"/>
    <row r="43" spans="1:18" ht="14.1" customHeight="1"/>
    <row r="44" spans="1:18" ht="14.1" customHeight="1"/>
    <row r="45" spans="1:18" ht="14.1" customHeight="1"/>
    <row r="46" spans="1:18" ht="14.1" customHeight="1"/>
    <row r="47" spans="1:18" ht="14.1" customHeight="1"/>
    <row r="48" spans="1:1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</sheetData>
  <mergeCells count="12">
    <mergeCell ref="A1:P1"/>
    <mergeCell ref="A3:H3"/>
    <mergeCell ref="A37:P37"/>
    <mergeCell ref="C4:F4"/>
    <mergeCell ref="C5:D5"/>
    <mergeCell ref="E5:F5"/>
    <mergeCell ref="G4:G6"/>
    <mergeCell ref="H4:H6"/>
    <mergeCell ref="J3:P3"/>
    <mergeCell ref="J13:P13"/>
    <mergeCell ref="A4:A6"/>
    <mergeCell ref="B4:B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35"/>
  <dimension ref="A1:AC61"/>
  <sheetViews>
    <sheetView showGridLines="0" zoomScaleNormal="100" zoomScaleSheetLayoutView="100" workbookViewId="0">
      <selection activeCell="D1" sqref="D1"/>
    </sheetView>
  </sheetViews>
  <sheetFormatPr defaultRowHeight="11.25"/>
  <cols>
    <col min="1" max="1" width="8" style="7" customWidth="1"/>
    <col min="2" max="2" width="7.28515625" style="7" customWidth="1"/>
    <col min="3" max="3" width="6.7109375" style="7" customWidth="1"/>
    <col min="4" max="4" width="7.7109375" style="7" customWidth="1"/>
    <col min="5" max="5" width="6.7109375" style="7" customWidth="1"/>
    <col min="6" max="6" width="8.7109375" style="7" customWidth="1"/>
    <col min="7" max="7" width="7.85546875" style="7" customWidth="1"/>
    <col min="8" max="8" width="8.7109375" style="7" customWidth="1"/>
    <col min="9" max="10" width="9.7109375" style="7" customWidth="1"/>
    <col min="11" max="11" width="1.7109375" style="7" customWidth="1"/>
    <col min="12" max="12" width="7.5703125" style="7" customWidth="1"/>
    <col min="13" max="17" width="9.7109375" style="7" customWidth="1"/>
    <col min="18" max="18" width="4.85546875" style="7" customWidth="1"/>
    <col min="19" max="19" width="9.140625" style="7"/>
    <col min="20" max="20" width="9.140625" style="148"/>
    <col min="21" max="247" width="9.140625" style="7"/>
    <col min="248" max="260" width="10.7109375" style="7" customWidth="1"/>
    <col min="261" max="503" width="9.140625" style="7"/>
    <col min="504" max="516" width="10.7109375" style="7" customWidth="1"/>
    <col min="517" max="759" width="9.140625" style="7"/>
    <col min="760" max="772" width="10.7109375" style="7" customWidth="1"/>
    <col min="773" max="1015" width="9.140625" style="7"/>
    <col min="1016" max="1028" width="10.7109375" style="7" customWidth="1"/>
    <col min="1029" max="1271" width="9.140625" style="7"/>
    <col min="1272" max="1284" width="10.7109375" style="7" customWidth="1"/>
    <col min="1285" max="1527" width="9.140625" style="7"/>
    <col min="1528" max="1540" width="10.7109375" style="7" customWidth="1"/>
    <col min="1541" max="1783" width="9.140625" style="7"/>
    <col min="1784" max="1796" width="10.7109375" style="7" customWidth="1"/>
    <col min="1797" max="2039" width="9.140625" style="7"/>
    <col min="2040" max="2052" width="10.7109375" style="7" customWidth="1"/>
    <col min="2053" max="2295" width="9.140625" style="7"/>
    <col min="2296" max="2308" width="10.7109375" style="7" customWidth="1"/>
    <col min="2309" max="2551" width="9.140625" style="7"/>
    <col min="2552" max="2564" width="10.7109375" style="7" customWidth="1"/>
    <col min="2565" max="2807" width="9.140625" style="7"/>
    <col min="2808" max="2820" width="10.7109375" style="7" customWidth="1"/>
    <col min="2821" max="3063" width="9.140625" style="7"/>
    <col min="3064" max="3076" width="10.7109375" style="7" customWidth="1"/>
    <col min="3077" max="3319" width="9.140625" style="7"/>
    <col min="3320" max="3332" width="10.7109375" style="7" customWidth="1"/>
    <col min="3333" max="3575" width="9.140625" style="7"/>
    <col min="3576" max="3588" width="10.7109375" style="7" customWidth="1"/>
    <col min="3589" max="3831" width="9.140625" style="7"/>
    <col min="3832" max="3844" width="10.7109375" style="7" customWidth="1"/>
    <col min="3845" max="4087" width="9.140625" style="7"/>
    <col min="4088" max="4100" width="10.7109375" style="7" customWidth="1"/>
    <col min="4101" max="4343" width="9.140625" style="7"/>
    <col min="4344" max="4356" width="10.7109375" style="7" customWidth="1"/>
    <col min="4357" max="4599" width="9.140625" style="7"/>
    <col min="4600" max="4612" width="10.7109375" style="7" customWidth="1"/>
    <col min="4613" max="4855" width="9.140625" style="7"/>
    <col min="4856" max="4868" width="10.7109375" style="7" customWidth="1"/>
    <col min="4869" max="5111" width="9.140625" style="7"/>
    <col min="5112" max="5124" width="10.7109375" style="7" customWidth="1"/>
    <col min="5125" max="5367" width="9.140625" style="7"/>
    <col min="5368" max="5380" width="10.7109375" style="7" customWidth="1"/>
    <col min="5381" max="5623" width="9.140625" style="7"/>
    <col min="5624" max="5636" width="10.7109375" style="7" customWidth="1"/>
    <col min="5637" max="5879" width="9.140625" style="7"/>
    <col min="5880" max="5892" width="10.7109375" style="7" customWidth="1"/>
    <col min="5893" max="6135" width="9.140625" style="7"/>
    <col min="6136" max="6148" width="10.7109375" style="7" customWidth="1"/>
    <col min="6149" max="6391" width="9.140625" style="7"/>
    <col min="6392" max="6404" width="10.7109375" style="7" customWidth="1"/>
    <col min="6405" max="6647" width="9.140625" style="7"/>
    <col min="6648" max="6660" width="10.7109375" style="7" customWidth="1"/>
    <col min="6661" max="6903" width="9.140625" style="7"/>
    <col min="6904" max="6916" width="10.7109375" style="7" customWidth="1"/>
    <col min="6917" max="7159" width="9.140625" style="7"/>
    <col min="7160" max="7172" width="10.7109375" style="7" customWidth="1"/>
    <col min="7173" max="7415" width="9.140625" style="7"/>
    <col min="7416" max="7428" width="10.7109375" style="7" customWidth="1"/>
    <col min="7429" max="7671" width="9.140625" style="7"/>
    <col min="7672" max="7684" width="10.7109375" style="7" customWidth="1"/>
    <col min="7685" max="7927" width="9.140625" style="7"/>
    <col min="7928" max="7940" width="10.7109375" style="7" customWidth="1"/>
    <col min="7941" max="8183" width="9.140625" style="7"/>
    <col min="8184" max="8196" width="10.7109375" style="7" customWidth="1"/>
    <col min="8197" max="8439" width="9.140625" style="7"/>
    <col min="8440" max="8452" width="10.7109375" style="7" customWidth="1"/>
    <col min="8453" max="8695" width="9.140625" style="7"/>
    <col min="8696" max="8708" width="10.7109375" style="7" customWidth="1"/>
    <col min="8709" max="8951" width="9.140625" style="7"/>
    <col min="8952" max="8964" width="10.7109375" style="7" customWidth="1"/>
    <col min="8965" max="9207" width="9.140625" style="7"/>
    <col min="9208" max="9220" width="10.7109375" style="7" customWidth="1"/>
    <col min="9221" max="9463" width="9.140625" style="7"/>
    <col min="9464" max="9476" width="10.7109375" style="7" customWidth="1"/>
    <col min="9477" max="9719" width="9.140625" style="7"/>
    <col min="9720" max="9732" width="10.7109375" style="7" customWidth="1"/>
    <col min="9733" max="9975" width="9.140625" style="7"/>
    <col min="9976" max="9988" width="10.7109375" style="7" customWidth="1"/>
    <col min="9989" max="10231" width="9.140625" style="7"/>
    <col min="10232" max="10244" width="10.7109375" style="7" customWidth="1"/>
    <col min="10245" max="10487" width="9.140625" style="7"/>
    <col min="10488" max="10500" width="10.7109375" style="7" customWidth="1"/>
    <col min="10501" max="10743" width="9.140625" style="7"/>
    <col min="10744" max="10756" width="10.7109375" style="7" customWidth="1"/>
    <col min="10757" max="10999" width="9.140625" style="7"/>
    <col min="11000" max="11012" width="10.7109375" style="7" customWidth="1"/>
    <col min="11013" max="11255" width="9.140625" style="7"/>
    <col min="11256" max="11268" width="10.7109375" style="7" customWidth="1"/>
    <col min="11269" max="11511" width="9.140625" style="7"/>
    <col min="11512" max="11524" width="10.7109375" style="7" customWidth="1"/>
    <col min="11525" max="11767" width="9.140625" style="7"/>
    <col min="11768" max="11780" width="10.7109375" style="7" customWidth="1"/>
    <col min="11781" max="12023" width="9.140625" style="7"/>
    <col min="12024" max="12036" width="10.7109375" style="7" customWidth="1"/>
    <col min="12037" max="12279" width="9.140625" style="7"/>
    <col min="12280" max="12292" width="10.7109375" style="7" customWidth="1"/>
    <col min="12293" max="12535" width="9.140625" style="7"/>
    <col min="12536" max="12548" width="10.7109375" style="7" customWidth="1"/>
    <col min="12549" max="12791" width="9.140625" style="7"/>
    <col min="12792" max="12804" width="10.7109375" style="7" customWidth="1"/>
    <col min="12805" max="13047" width="9.140625" style="7"/>
    <col min="13048" max="13060" width="10.7109375" style="7" customWidth="1"/>
    <col min="13061" max="13303" width="9.140625" style="7"/>
    <col min="13304" max="13316" width="10.7109375" style="7" customWidth="1"/>
    <col min="13317" max="13559" width="9.140625" style="7"/>
    <col min="13560" max="13572" width="10.7109375" style="7" customWidth="1"/>
    <col min="13573" max="13815" width="9.140625" style="7"/>
    <col min="13816" max="13828" width="10.7109375" style="7" customWidth="1"/>
    <col min="13829" max="14071" width="9.140625" style="7"/>
    <col min="14072" max="14084" width="10.7109375" style="7" customWidth="1"/>
    <col min="14085" max="14327" width="9.140625" style="7"/>
    <col min="14328" max="14340" width="10.7109375" style="7" customWidth="1"/>
    <col min="14341" max="14583" width="9.140625" style="7"/>
    <col min="14584" max="14596" width="10.7109375" style="7" customWidth="1"/>
    <col min="14597" max="14839" width="9.140625" style="7"/>
    <col min="14840" max="14852" width="10.7109375" style="7" customWidth="1"/>
    <col min="14853" max="15095" width="9.140625" style="7"/>
    <col min="15096" max="15108" width="10.7109375" style="7" customWidth="1"/>
    <col min="15109" max="15351" width="9.140625" style="7"/>
    <col min="15352" max="15364" width="10.7109375" style="7" customWidth="1"/>
    <col min="15365" max="15607" width="9.140625" style="7"/>
    <col min="15608" max="15620" width="10.7109375" style="7" customWidth="1"/>
    <col min="15621" max="15863" width="9.140625" style="7"/>
    <col min="15864" max="15876" width="10.7109375" style="7" customWidth="1"/>
    <col min="15877" max="16119" width="9.140625" style="7"/>
    <col min="16120" max="16132" width="10.7109375" style="7" customWidth="1"/>
    <col min="16133" max="16384" width="9.140625" style="7"/>
  </cols>
  <sheetData>
    <row r="1" spans="1:29" ht="18">
      <c r="A1" s="1516" t="s">
        <v>436</v>
      </c>
      <c r="B1" s="1516"/>
      <c r="C1" s="1516"/>
      <c r="D1" s="1516"/>
      <c r="E1" s="1516"/>
      <c r="F1" s="1516"/>
      <c r="G1" s="1516"/>
      <c r="H1" s="1516"/>
      <c r="I1" s="1516"/>
      <c r="J1" s="1516"/>
      <c r="K1" s="1516"/>
      <c r="L1" s="1516"/>
      <c r="M1" s="1516"/>
      <c r="N1" s="1516"/>
      <c r="O1" s="1516"/>
      <c r="P1" s="1516"/>
      <c r="Q1" s="1516"/>
      <c r="R1" s="1516"/>
    </row>
    <row r="2" spans="1:29" ht="5.0999999999999996" customHeight="1">
      <c r="A2" s="552"/>
      <c r="B2" s="552"/>
      <c r="C2" s="552"/>
      <c r="D2" s="552"/>
      <c r="E2" s="552"/>
      <c r="F2" s="552"/>
      <c r="G2" s="552"/>
      <c r="H2" s="552"/>
      <c r="I2" s="552"/>
      <c r="J2" s="552"/>
    </row>
    <row r="3" spans="1:29" ht="16.5" customHeight="1">
      <c r="A3" s="1609">
        <v>2021</v>
      </c>
      <c r="B3" s="1609"/>
      <c r="C3" s="1609"/>
      <c r="D3" s="1609"/>
      <c r="E3" s="1609"/>
      <c r="F3" s="1609"/>
      <c r="G3" s="1609"/>
      <c r="H3" s="1609"/>
      <c r="I3" s="1609"/>
      <c r="J3" s="1609"/>
      <c r="K3" s="290"/>
      <c r="L3" s="1683" t="s">
        <v>492</v>
      </c>
      <c r="M3" s="1683"/>
      <c r="N3" s="1683"/>
      <c r="O3" s="1683"/>
      <c r="P3" s="1683"/>
      <c r="Q3" s="1683"/>
      <c r="R3" s="1683"/>
    </row>
    <row r="4" spans="1:29" ht="27" customHeight="1">
      <c r="A4" s="1622" t="str">
        <f>'6.1'!A6</f>
        <v>Období</v>
      </c>
      <c r="B4" s="1514" t="s">
        <v>290</v>
      </c>
      <c r="C4" s="1689" t="s">
        <v>544</v>
      </c>
      <c r="D4" s="1689"/>
      <c r="E4" s="1689"/>
      <c r="F4" s="1689"/>
      <c r="G4" s="1689"/>
      <c r="H4" s="1689"/>
      <c r="I4" s="1514" t="s">
        <v>291</v>
      </c>
      <c r="J4" s="1514" t="s">
        <v>292</v>
      </c>
      <c r="K4" s="291"/>
      <c r="L4" s="1683"/>
      <c r="M4" s="1683"/>
      <c r="N4" s="1683"/>
      <c r="O4" s="1683"/>
      <c r="P4" s="1683"/>
      <c r="Q4" s="1683"/>
      <c r="R4" s="1683"/>
    </row>
    <row r="5" spans="1:29" ht="28.5" customHeight="1">
      <c r="A5" s="1620"/>
      <c r="B5" s="1523"/>
      <c r="C5" s="1703" t="s">
        <v>181</v>
      </c>
      <c r="D5" s="1703"/>
      <c r="E5" s="1703" t="s">
        <v>59</v>
      </c>
      <c r="F5" s="1703"/>
      <c r="G5" s="1703" t="s">
        <v>152</v>
      </c>
      <c r="H5" s="1703"/>
      <c r="I5" s="1523"/>
      <c r="J5" s="1523"/>
      <c r="K5" s="291"/>
      <c r="L5" s="291"/>
      <c r="M5" s="291"/>
      <c r="N5" s="291"/>
      <c r="O5" s="291"/>
      <c r="P5" s="291"/>
      <c r="Q5" s="291"/>
    </row>
    <row r="6" spans="1:29" ht="14.1" customHeight="1">
      <c r="A6" s="1616"/>
      <c r="B6" s="1687"/>
      <c r="C6" s="478" t="s">
        <v>264</v>
      </c>
      <c r="D6" s="478" t="s">
        <v>158</v>
      </c>
      <c r="E6" s="478" t="s">
        <v>264</v>
      </c>
      <c r="F6" s="478" t="s">
        <v>158</v>
      </c>
      <c r="G6" s="478" t="s">
        <v>264</v>
      </c>
      <c r="H6" s="478" t="s">
        <v>158</v>
      </c>
      <c r="I6" s="1687"/>
      <c r="J6" s="1687"/>
      <c r="K6" s="175"/>
      <c r="L6" s="175"/>
      <c r="M6" s="175"/>
      <c r="N6" s="175"/>
      <c r="O6" s="175"/>
      <c r="P6" s="175"/>
      <c r="Q6" s="175"/>
      <c r="T6" s="148">
        <f>A3-1</f>
        <v>2020</v>
      </c>
      <c r="U6" s="99"/>
      <c r="V6" s="99"/>
      <c r="W6" s="99"/>
      <c r="X6" s="99"/>
    </row>
    <row r="7" spans="1:29" ht="13.5" customHeight="1">
      <c r="A7" s="742" t="str">
        <f>'6.1'!A9</f>
        <v>leden</v>
      </c>
      <c r="B7" s="843">
        <v>803</v>
      </c>
      <c r="C7" s="843">
        <v>29541.116133673786</v>
      </c>
      <c r="D7" s="843">
        <v>316402.14391000103</v>
      </c>
      <c r="E7" s="843">
        <v>102791.527</v>
      </c>
      <c r="F7" s="843">
        <v>1097115.52709</v>
      </c>
      <c r="G7" s="895">
        <f>C7+E7</f>
        <v>132332.64313367379</v>
      </c>
      <c r="H7" s="895">
        <f>D7+F7</f>
        <v>1413517.671000001</v>
      </c>
      <c r="I7" s="876">
        <f>G7/'8.1'!C9</f>
        <v>0.10394446000824328</v>
      </c>
      <c r="J7" s="796">
        <f>(G7-T7)/T7</f>
        <v>0.29137895393091895</v>
      </c>
      <c r="K7" s="22"/>
      <c r="L7" s="22"/>
      <c r="M7" s="22"/>
      <c r="N7" s="22"/>
      <c r="O7" s="22"/>
      <c r="P7" s="22"/>
      <c r="Q7" s="22"/>
      <c r="T7" s="145">
        <v>102473.90414011099</v>
      </c>
      <c r="U7" s="28"/>
      <c r="V7" s="312"/>
      <c r="W7" s="312"/>
      <c r="X7" s="28"/>
      <c r="Y7" s="28"/>
      <c r="Z7" s="28"/>
      <c r="AA7" s="294"/>
      <c r="AB7" s="28"/>
      <c r="AC7" s="28"/>
    </row>
    <row r="8" spans="1:29" ht="13.5" customHeight="1">
      <c r="A8" s="742" t="str">
        <f>'6.1'!A10</f>
        <v>únor</v>
      </c>
      <c r="B8" s="843">
        <v>808</v>
      </c>
      <c r="C8" s="843">
        <v>24904.814798468957</v>
      </c>
      <c r="D8" s="843">
        <v>267258.9495000001</v>
      </c>
      <c r="E8" s="843">
        <v>92920.960999999996</v>
      </c>
      <c r="F8" s="843">
        <v>991736.46350000007</v>
      </c>
      <c r="G8" s="895">
        <f t="shared" ref="G8:G18" si="0">C8+E8</f>
        <v>117825.77579846895</v>
      </c>
      <c r="H8" s="895">
        <f t="shared" ref="H8:H18" si="1">D8+F8</f>
        <v>1258995.4130000002</v>
      </c>
      <c r="I8" s="876">
        <f>G8/'8.1'!C10</f>
        <v>0.10112005865960762</v>
      </c>
      <c r="J8" s="796">
        <f t="shared" ref="J8:J25" si="2">(G8-T8)/T8</f>
        <v>0.36367226467908131</v>
      </c>
      <c r="K8" s="22"/>
      <c r="L8" s="22"/>
      <c r="M8" s="22"/>
      <c r="N8" s="22"/>
      <c r="O8" s="22"/>
      <c r="P8" s="22"/>
      <c r="Q8" s="22"/>
      <c r="T8" s="145">
        <v>86403.294142084342</v>
      </c>
      <c r="U8" s="28"/>
      <c r="V8" s="312"/>
      <c r="W8" s="312"/>
      <c r="X8" s="28"/>
      <c r="Y8" s="28"/>
      <c r="Z8" s="28"/>
      <c r="AA8" s="294"/>
      <c r="AB8" s="28"/>
    </row>
    <row r="9" spans="1:29" ht="13.5" customHeight="1">
      <c r="A9" s="742" t="str">
        <f>'6.1'!A11</f>
        <v>březen</v>
      </c>
      <c r="B9" s="843">
        <v>813</v>
      </c>
      <c r="C9" s="843">
        <v>26318.579319051409</v>
      </c>
      <c r="D9" s="843">
        <v>281840.31755999848</v>
      </c>
      <c r="E9" s="843">
        <v>116684.598</v>
      </c>
      <c r="F9" s="843">
        <v>1243950.31244</v>
      </c>
      <c r="G9" s="895">
        <f t="shared" si="0"/>
        <v>143003.17731905141</v>
      </c>
      <c r="H9" s="895">
        <f t="shared" si="1"/>
        <v>1525790.6299999985</v>
      </c>
      <c r="I9" s="876">
        <f>G9/'8.1'!C11</f>
        <v>0.131054393465591</v>
      </c>
      <c r="J9" s="796">
        <f t="shared" si="2"/>
        <v>0.94148142886401265</v>
      </c>
      <c r="K9" s="22"/>
      <c r="L9" s="22"/>
      <c r="M9" s="22"/>
      <c r="N9" s="22"/>
      <c r="O9" s="22"/>
      <c r="P9" s="22"/>
      <c r="Q9" s="22"/>
      <c r="T9" s="145">
        <v>73656.732015574584</v>
      </c>
      <c r="U9" s="28"/>
      <c r="V9" s="312"/>
      <c r="W9" s="312"/>
      <c r="X9" s="28"/>
      <c r="Y9" s="28"/>
      <c r="Z9" s="28"/>
      <c r="AA9" s="294"/>
      <c r="AB9" s="28"/>
    </row>
    <row r="10" spans="1:29" ht="13.5" customHeight="1">
      <c r="A10" s="739" t="str">
        <f>'6.1'!A12</f>
        <v>duben</v>
      </c>
      <c r="B10" s="840">
        <v>818</v>
      </c>
      <c r="C10" s="840">
        <v>21148.765841102606</v>
      </c>
      <c r="D10" s="840">
        <v>226036.43931999896</v>
      </c>
      <c r="E10" s="840">
        <v>114092.747</v>
      </c>
      <c r="F10" s="840">
        <v>1217782.2866799999</v>
      </c>
      <c r="G10" s="894">
        <f t="shared" si="0"/>
        <v>135241.51284110261</v>
      </c>
      <c r="H10" s="894">
        <f t="shared" si="1"/>
        <v>1443818.7259999989</v>
      </c>
      <c r="I10" s="873">
        <f>G10/'8.1'!C12</f>
        <v>0.15329752138460592</v>
      </c>
      <c r="J10" s="797">
        <f t="shared" si="2"/>
        <v>1.2883386332445705</v>
      </c>
      <c r="K10" s="22"/>
      <c r="L10" s="22"/>
      <c r="M10" s="22"/>
      <c r="N10" s="22"/>
      <c r="O10" s="22"/>
      <c r="P10" s="22"/>
      <c r="Q10" s="22"/>
      <c r="T10" s="145">
        <v>59100.305731126646</v>
      </c>
      <c r="U10" s="28"/>
      <c r="V10" s="312"/>
      <c r="W10" s="312"/>
      <c r="X10" s="28"/>
      <c r="Y10" s="28"/>
      <c r="Z10" s="28"/>
      <c r="AA10" s="294"/>
      <c r="AB10" s="28"/>
    </row>
    <row r="11" spans="1:29" ht="13.5" customHeight="1">
      <c r="A11" s="742" t="str">
        <f>'6.1'!A13</f>
        <v>květen</v>
      </c>
      <c r="B11" s="843">
        <v>822</v>
      </c>
      <c r="C11" s="843">
        <v>12230.270536580712</v>
      </c>
      <c r="D11" s="843">
        <v>130805.04030000092</v>
      </c>
      <c r="E11" s="843">
        <v>53226.881999999998</v>
      </c>
      <c r="F11" s="843">
        <v>568125.67070000002</v>
      </c>
      <c r="G11" s="895">
        <f t="shared" si="0"/>
        <v>65457.15253658071</v>
      </c>
      <c r="H11" s="895">
        <f t="shared" si="1"/>
        <v>698930.71100000094</v>
      </c>
      <c r="I11" s="876">
        <f>G11/'8.1'!C13</f>
        <v>0.11225312834110844</v>
      </c>
      <c r="J11" s="796">
        <f t="shared" si="2"/>
        <v>-6.5656520800442431E-2</v>
      </c>
      <c r="K11" s="22"/>
      <c r="L11" s="22"/>
      <c r="M11" s="22"/>
      <c r="N11" s="22"/>
      <c r="O11" s="22"/>
      <c r="P11" s="22"/>
      <c r="Q11" s="22"/>
      <c r="T11" s="145">
        <v>70056.840973147453</v>
      </c>
      <c r="U11" s="28"/>
      <c r="V11" s="312"/>
      <c r="W11" s="312"/>
      <c r="X11" s="28"/>
      <c r="Y11" s="28"/>
      <c r="Z11" s="28"/>
      <c r="AA11" s="294"/>
      <c r="AB11" s="28"/>
    </row>
    <row r="12" spans="1:29" ht="13.5" customHeight="1">
      <c r="A12" s="745" t="str">
        <f>'6.1'!A14</f>
        <v>červen</v>
      </c>
      <c r="B12" s="846">
        <v>825</v>
      </c>
      <c r="C12" s="846">
        <v>11867.84991390846</v>
      </c>
      <c r="D12" s="846">
        <v>127246.3528800006</v>
      </c>
      <c r="E12" s="846">
        <v>96497.084000000003</v>
      </c>
      <c r="F12" s="846">
        <v>1030492.87812</v>
      </c>
      <c r="G12" s="896">
        <f t="shared" si="0"/>
        <v>108364.93391390846</v>
      </c>
      <c r="H12" s="896">
        <f t="shared" si="1"/>
        <v>1157739.2310000006</v>
      </c>
      <c r="I12" s="875">
        <f>G12/'8.1'!C14</f>
        <v>0.26095709499303488</v>
      </c>
      <c r="J12" s="798">
        <f t="shared" si="2"/>
        <v>0.18770760612906159</v>
      </c>
      <c r="K12" s="22"/>
      <c r="L12" s="22"/>
      <c r="M12" s="22"/>
      <c r="N12" s="22"/>
      <c r="O12" s="22"/>
      <c r="P12" s="22"/>
      <c r="Q12" s="22"/>
      <c r="T12" s="145">
        <v>91238.730268881554</v>
      </c>
      <c r="U12" s="28"/>
      <c r="V12" s="312"/>
      <c r="W12" s="312"/>
      <c r="X12" s="28"/>
      <c r="Y12" s="28"/>
      <c r="Z12" s="28"/>
      <c r="AA12" s="294"/>
      <c r="AB12" s="28"/>
    </row>
    <row r="13" spans="1:29" ht="13.5" customHeight="1">
      <c r="A13" s="742" t="str">
        <f>'6.1'!A15</f>
        <v>červenec</v>
      </c>
      <c r="B13" s="843">
        <v>829</v>
      </c>
      <c r="C13" s="843">
        <v>11707.650401566178</v>
      </c>
      <c r="D13" s="843">
        <v>125631.93732999952</v>
      </c>
      <c r="E13" s="843">
        <v>85255.933999999994</v>
      </c>
      <c r="F13" s="843">
        <v>909767.40466999996</v>
      </c>
      <c r="G13" s="895">
        <f t="shared" si="0"/>
        <v>96963.584401566171</v>
      </c>
      <c r="H13" s="895">
        <f t="shared" si="1"/>
        <v>1035399.3419999995</v>
      </c>
      <c r="I13" s="876">
        <f>G13/'8.1'!C15</f>
        <v>0.25365375457365652</v>
      </c>
      <c r="J13" s="796">
        <f t="shared" si="2"/>
        <v>-0.19419817877103551</v>
      </c>
      <c r="K13" s="22"/>
      <c r="L13" s="1693" t="s">
        <v>491</v>
      </c>
      <c r="M13" s="1693"/>
      <c r="N13" s="1693"/>
      <c r="O13" s="1693"/>
      <c r="P13" s="1693"/>
      <c r="Q13" s="1693"/>
      <c r="R13" s="1693"/>
      <c r="T13" s="145">
        <v>120331.80100497001</v>
      </c>
      <c r="U13" s="28"/>
      <c r="V13" s="312"/>
      <c r="W13" s="312"/>
      <c r="X13" s="28"/>
      <c r="Y13" s="28"/>
      <c r="Z13" s="28"/>
      <c r="AA13" s="294"/>
      <c r="AB13" s="28"/>
    </row>
    <row r="14" spans="1:29" ht="13.5" customHeight="1">
      <c r="A14" s="742" t="str">
        <f>'6.1'!A16</f>
        <v>srpen</v>
      </c>
      <c r="B14" s="843">
        <v>830</v>
      </c>
      <c r="C14" s="843">
        <v>12003.202254069533</v>
      </c>
      <c r="D14" s="843">
        <v>128183.2782799995</v>
      </c>
      <c r="E14" s="843">
        <v>44126.214</v>
      </c>
      <c r="F14" s="843">
        <v>470074.76671999996</v>
      </c>
      <c r="G14" s="895">
        <f t="shared" si="0"/>
        <v>56129.416254069532</v>
      </c>
      <c r="H14" s="895">
        <f t="shared" si="1"/>
        <v>598258.04499999946</v>
      </c>
      <c r="I14" s="876">
        <f>G14/'8.1'!C16</f>
        <v>0.15443898732278868</v>
      </c>
      <c r="J14" s="796">
        <f t="shared" si="2"/>
        <v>-0.47123937179302561</v>
      </c>
      <c r="K14" s="22"/>
      <c r="M14" s="148"/>
      <c r="N14" s="109" t="str">
        <f>G5</f>
        <v>Celkem</v>
      </c>
      <c r="T14" s="145">
        <v>106152.79061983908</v>
      </c>
      <c r="U14" s="28"/>
      <c r="V14" s="312"/>
      <c r="W14" s="312"/>
      <c r="X14" s="28"/>
      <c r="Y14" s="28"/>
      <c r="Z14" s="28"/>
      <c r="AA14" s="294"/>
      <c r="AB14" s="28"/>
    </row>
    <row r="15" spans="1:29" ht="13.5" customHeight="1">
      <c r="A15" s="742" t="str">
        <f>'6.1'!A17</f>
        <v>září</v>
      </c>
      <c r="B15" s="843">
        <v>830</v>
      </c>
      <c r="C15" s="843">
        <v>13568.702164873321</v>
      </c>
      <c r="D15" s="843">
        <v>145407.86100999941</v>
      </c>
      <c r="E15" s="843">
        <v>55455.627999999997</v>
      </c>
      <c r="F15" s="843">
        <v>590418.80799</v>
      </c>
      <c r="G15" s="895">
        <f t="shared" si="0"/>
        <v>69024.330164873318</v>
      </c>
      <c r="H15" s="895">
        <f t="shared" si="1"/>
        <v>735826.66899999941</v>
      </c>
      <c r="I15" s="876">
        <f>G15/'8.1'!C17</f>
        <v>0.16083435308139465</v>
      </c>
      <c r="J15" s="796">
        <f t="shared" si="2"/>
        <v>0.3791037975613234</v>
      </c>
      <c r="K15" s="22"/>
      <c r="L15" s="22"/>
      <c r="M15" s="288">
        <f t="shared" ref="M15:M24" si="3">A27</f>
        <v>2012</v>
      </c>
      <c r="N15" s="288">
        <f t="shared" ref="N15:N24" si="4">G27</f>
        <v>177206.47633018694</v>
      </c>
      <c r="O15" s="289"/>
      <c r="P15" s="289"/>
      <c r="Q15" s="289"/>
      <c r="T15" s="145">
        <v>50050.134215371902</v>
      </c>
      <c r="U15" s="28"/>
      <c r="V15" s="312"/>
      <c r="W15" s="312"/>
      <c r="X15" s="28"/>
      <c r="Y15" s="28"/>
      <c r="Z15" s="28"/>
      <c r="AA15" s="294"/>
      <c r="AB15" s="28"/>
    </row>
    <row r="16" spans="1:29" ht="13.5" customHeight="1">
      <c r="A16" s="739" t="str">
        <f>'6.1'!A18</f>
        <v>říjen</v>
      </c>
      <c r="B16" s="840">
        <v>830</v>
      </c>
      <c r="C16" s="840">
        <v>22588.842176003993</v>
      </c>
      <c r="D16" s="840">
        <v>241240.42423999857</v>
      </c>
      <c r="E16" s="840">
        <v>45917.411999999997</v>
      </c>
      <c r="F16" s="840">
        <v>491574.45475999999</v>
      </c>
      <c r="G16" s="894">
        <f t="shared" si="0"/>
        <v>68506.254176003989</v>
      </c>
      <c r="H16" s="894">
        <f t="shared" si="1"/>
        <v>732814.87899999856</v>
      </c>
      <c r="I16" s="873">
        <f>G16/'8.1'!C18</f>
        <v>9.6400065810501936E-2</v>
      </c>
      <c r="J16" s="797">
        <f t="shared" si="2"/>
        <v>-0.14981148549107071</v>
      </c>
      <c r="K16" s="22"/>
      <c r="L16" s="22"/>
      <c r="M16" s="288">
        <f t="shared" si="3"/>
        <v>2013</v>
      </c>
      <c r="N16" s="288">
        <f t="shared" si="4"/>
        <v>274600</v>
      </c>
      <c r="O16" s="289"/>
      <c r="P16" s="289"/>
      <c r="Q16" s="289"/>
      <c r="T16" s="145">
        <v>80577.722477906384</v>
      </c>
      <c r="U16" s="28"/>
      <c r="V16" s="312"/>
      <c r="W16" s="312"/>
      <c r="X16" s="28"/>
      <c r="Y16" s="28"/>
      <c r="Z16" s="28"/>
      <c r="AA16" s="294"/>
      <c r="AB16" s="28"/>
    </row>
    <row r="17" spans="1:28" ht="13.5" customHeight="1">
      <c r="A17" s="742" t="str">
        <f>'6.1'!A19</f>
        <v>listopad</v>
      </c>
      <c r="B17" s="843">
        <v>837</v>
      </c>
      <c r="C17" s="843">
        <v>26807.575001878635</v>
      </c>
      <c r="D17" s="843">
        <v>286168.31855999934</v>
      </c>
      <c r="E17" s="843">
        <v>89768.14</v>
      </c>
      <c r="F17" s="843">
        <v>958625.23044000007</v>
      </c>
      <c r="G17" s="895">
        <f t="shared" si="0"/>
        <v>116575.71500187863</v>
      </c>
      <c r="H17" s="895">
        <f t="shared" si="1"/>
        <v>1244793.5489999994</v>
      </c>
      <c r="I17" s="876">
        <f>G17/'8.1'!C19</f>
        <v>0.11941273140511892</v>
      </c>
      <c r="J17" s="796">
        <f t="shared" si="2"/>
        <v>-0.15100407378719341</v>
      </c>
      <c r="K17" s="22"/>
      <c r="L17" s="22"/>
      <c r="M17" s="288">
        <f t="shared" si="3"/>
        <v>2014</v>
      </c>
      <c r="N17" s="288">
        <f t="shared" si="4"/>
        <v>204448</v>
      </c>
      <c r="O17" s="289"/>
      <c r="P17" s="289"/>
      <c r="Q17" s="289"/>
      <c r="T17" s="145">
        <v>137310.09938045114</v>
      </c>
      <c r="U17" s="28"/>
      <c r="V17" s="312"/>
      <c r="W17" s="312"/>
      <c r="X17" s="28"/>
      <c r="Y17" s="28"/>
      <c r="Z17" s="28"/>
      <c r="AA17" s="294"/>
      <c r="AB17" s="28"/>
    </row>
    <row r="18" spans="1:28" ht="13.5" customHeight="1">
      <c r="A18" s="745" t="str">
        <f>'6.1'!A20</f>
        <v>prosinec</v>
      </c>
      <c r="B18" s="846">
        <v>845</v>
      </c>
      <c r="C18" s="846">
        <v>31540.867018981648</v>
      </c>
      <c r="D18" s="846">
        <v>336710.82506000088</v>
      </c>
      <c r="E18" s="846">
        <v>82867.951000000001</v>
      </c>
      <c r="F18" s="846">
        <v>885042.97294000001</v>
      </c>
      <c r="G18" s="896">
        <f t="shared" si="0"/>
        <v>114408.81801898165</v>
      </c>
      <c r="H18" s="896">
        <f t="shared" si="1"/>
        <v>1221753.7980000009</v>
      </c>
      <c r="I18" s="875">
        <f>G18/'8.1'!C20</f>
        <v>9.8468017244787903E-2</v>
      </c>
      <c r="J18" s="798">
        <f t="shared" si="2"/>
        <v>-0.17955425998773369</v>
      </c>
      <c r="K18" s="22"/>
      <c r="L18" s="22"/>
      <c r="M18" s="288">
        <f t="shared" si="3"/>
        <v>2015</v>
      </c>
      <c r="N18" s="288">
        <f t="shared" si="4"/>
        <v>305150.24811913917</v>
      </c>
      <c r="O18" s="289"/>
      <c r="P18" s="289"/>
      <c r="Q18" s="289"/>
      <c r="T18" s="145">
        <v>139447.14737292822</v>
      </c>
      <c r="U18" s="28"/>
      <c r="V18" s="312"/>
      <c r="W18" s="312"/>
      <c r="X18" s="28"/>
      <c r="Y18" s="28"/>
      <c r="Z18" s="28"/>
      <c r="AA18" s="294"/>
      <c r="AB18" s="28"/>
    </row>
    <row r="19" spans="1:28" ht="13.5" customHeight="1">
      <c r="A19" s="742" t="str">
        <f>'6.1'!A21</f>
        <v>I. čtvrtletí</v>
      </c>
      <c r="B19" s="843">
        <f>B9</f>
        <v>813</v>
      </c>
      <c r="C19" s="843">
        <f t="shared" ref="C19:D19" si="5">SUM(C7:C9)</f>
        <v>80764.510251194151</v>
      </c>
      <c r="D19" s="843">
        <f t="shared" si="5"/>
        <v>865501.41096999962</v>
      </c>
      <c r="E19" s="843">
        <f t="shared" ref="E19:F19" si="6">SUM(E7:E9)</f>
        <v>312397.08600000001</v>
      </c>
      <c r="F19" s="843">
        <f t="shared" si="6"/>
        <v>3332802.3030300001</v>
      </c>
      <c r="G19" s="895">
        <f t="shared" ref="G19:H19" si="7">SUM(G7:G9)</f>
        <v>393161.59625119413</v>
      </c>
      <c r="H19" s="895">
        <f t="shared" si="7"/>
        <v>4198303.7139999997</v>
      </c>
      <c r="I19" s="876">
        <f>G19/'8.1'!C21</f>
        <v>0.11139331189811109</v>
      </c>
      <c r="J19" s="796">
        <f t="shared" si="2"/>
        <v>0.49756488925170317</v>
      </c>
      <c r="K19" s="22"/>
      <c r="L19" s="22"/>
      <c r="M19" s="288">
        <f t="shared" si="3"/>
        <v>2016</v>
      </c>
      <c r="N19" s="288">
        <f t="shared" si="4"/>
        <v>561179.23963635962</v>
      </c>
      <c r="O19" s="289"/>
      <c r="P19" s="289"/>
      <c r="Q19" s="289"/>
      <c r="T19" s="145">
        <v>262533.9302977699</v>
      </c>
      <c r="U19" s="261"/>
      <c r="V19" s="312"/>
      <c r="W19" s="312"/>
      <c r="X19" s="312"/>
      <c r="Y19" s="312"/>
      <c r="Z19" s="28"/>
      <c r="AA19" s="294"/>
    </row>
    <row r="20" spans="1:28" ht="13.5" customHeight="1">
      <c r="A20" s="742" t="str">
        <f>'6.1'!A22</f>
        <v>II. čtvrtletí</v>
      </c>
      <c r="B20" s="843">
        <f>B12</f>
        <v>825</v>
      </c>
      <c r="C20" s="843">
        <f t="shared" ref="C20:D20" si="8">SUM(C10:C12)</f>
        <v>45246.886291591778</v>
      </c>
      <c r="D20" s="843">
        <f t="shared" si="8"/>
        <v>484087.83250000048</v>
      </c>
      <c r="E20" s="843">
        <f t="shared" ref="E20:F20" si="9">SUM(E10:E12)</f>
        <v>263816.71299999999</v>
      </c>
      <c r="F20" s="843">
        <f t="shared" si="9"/>
        <v>2816400.8355</v>
      </c>
      <c r="G20" s="895">
        <f t="shared" ref="G20:H20" si="10">SUM(G10:G12)</f>
        <v>309063.59929159179</v>
      </c>
      <c r="H20" s="895">
        <f t="shared" si="10"/>
        <v>3300488.6680000005</v>
      </c>
      <c r="I20" s="876">
        <f>G20/'8.1'!C22</f>
        <v>0.16434339102549927</v>
      </c>
      <c r="J20" s="796">
        <f t="shared" si="2"/>
        <v>0.40231116632565644</v>
      </c>
      <c r="K20" s="22"/>
      <c r="L20" s="22"/>
      <c r="M20" s="288">
        <f t="shared" si="3"/>
        <v>2017</v>
      </c>
      <c r="N20" s="288">
        <f t="shared" si="4"/>
        <v>533902.91369931761</v>
      </c>
      <c r="O20" s="289"/>
      <c r="P20" s="289"/>
      <c r="Q20" s="289"/>
      <c r="T20" s="145">
        <v>220395.87697315565</v>
      </c>
      <c r="U20" s="261"/>
      <c r="V20" s="312"/>
      <c r="W20" s="312"/>
      <c r="X20" s="28"/>
      <c r="Y20" s="28"/>
    </row>
    <row r="21" spans="1:28" ht="13.5" customHeight="1">
      <c r="A21" s="742" t="str">
        <f>'6.1'!A23</f>
        <v>III. čtvrtletí</v>
      </c>
      <c r="B21" s="843">
        <f>B15</f>
        <v>830</v>
      </c>
      <c r="C21" s="843">
        <f t="shared" ref="C21:D21" si="11">SUM(C13:C15)</f>
        <v>37279.554820509031</v>
      </c>
      <c r="D21" s="843">
        <f t="shared" si="11"/>
        <v>399223.07661999844</v>
      </c>
      <c r="E21" s="843">
        <f t="shared" ref="E21:F21" si="12">SUM(E13:E15)</f>
        <v>184837.77599999998</v>
      </c>
      <c r="F21" s="843">
        <f t="shared" si="12"/>
        <v>1970260.9793799999</v>
      </c>
      <c r="G21" s="895">
        <f t="shared" ref="G21:H21" si="13">SUM(G13:G15)</f>
        <v>222117.330820509</v>
      </c>
      <c r="H21" s="895">
        <f t="shared" si="13"/>
        <v>2369484.0559999985</v>
      </c>
      <c r="I21" s="876">
        <f>G21/'8.1'!C23</f>
        <v>0.18905657199246478</v>
      </c>
      <c r="J21" s="796">
        <f t="shared" si="2"/>
        <v>-0.19678322443714247</v>
      </c>
      <c r="K21" s="22"/>
      <c r="L21" s="22"/>
      <c r="M21" s="288">
        <f t="shared" si="3"/>
        <v>2018</v>
      </c>
      <c r="N21" s="288">
        <f t="shared" si="4"/>
        <v>543760.89742198202</v>
      </c>
      <c r="O21" s="289"/>
      <c r="P21" s="289"/>
      <c r="Q21" s="289"/>
      <c r="T21" s="145">
        <v>276534.725840181</v>
      </c>
      <c r="U21" s="261"/>
      <c r="V21" s="312"/>
      <c r="W21" s="312"/>
      <c r="X21" s="261"/>
      <c r="Y21" s="28"/>
    </row>
    <row r="22" spans="1:28" ht="13.5" customHeight="1">
      <c r="A22" s="742" t="str">
        <f>'6.1'!A24</f>
        <v>IV. čtvrtletí</v>
      </c>
      <c r="B22" s="843">
        <f>B18</f>
        <v>845</v>
      </c>
      <c r="C22" s="843">
        <f t="shared" ref="C22:D22" si="14">SUM(C16:C18)</f>
        <v>80937.284196864275</v>
      </c>
      <c r="D22" s="843">
        <f t="shared" si="14"/>
        <v>864119.56785999879</v>
      </c>
      <c r="E22" s="843">
        <f t="shared" ref="E22:F22" si="15">SUM(E16:E18)</f>
        <v>218553.503</v>
      </c>
      <c r="F22" s="843">
        <f t="shared" si="15"/>
        <v>2335242.65814</v>
      </c>
      <c r="G22" s="895">
        <f t="shared" ref="G22:H22" si="16">SUM(G16:G18)</f>
        <v>299490.78719686426</v>
      </c>
      <c r="H22" s="895">
        <f t="shared" si="16"/>
        <v>3199362.2259999989</v>
      </c>
      <c r="I22" s="876">
        <f>G22/'8.1'!C24</f>
        <v>0.10512966159489018</v>
      </c>
      <c r="J22" s="796">
        <f t="shared" si="2"/>
        <v>-0.16187663401334149</v>
      </c>
      <c r="K22" s="22"/>
      <c r="L22" s="22"/>
      <c r="M22" s="288">
        <f t="shared" si="3"/>
        <v>2019</v>
      </c>
      <c r="N22" s="288">
        <f t="shared" si="4"/>
        <v>897735.19673649466</v>
      </c>
      <c r="O22" s="289"/>
      <c r="P22" s="289"/>
      <c r="Q22" s="289"/>
      <c r="T22" s="145">
        <v>357334.96923128574</v>
      </c>
      <c r="U22" s="261"/>
      <c r="V22" s="312"/>
      <c r="W22" s="312"/>
      <c r="X22" s="261"/>
      <c r="Y22" s="28"/>
    </row>
    <row r="23" spans="1:28" ht="13.5" customHeight="1">
      <c r="A23" s="739" t="str">
        <f>'6.1'!A25</f>
        <v>I. pololetí</v>
      </c>
      <c r="B23" s="840">
        <f>B12</f>
        <v>825</v>
      </c>
      <c r="C23" s="840">
        <f t="shared" ref="C23:D23" si="17">SUM(C7:C12)</f>
        <v>126011.39654278592</v>
      </c>
      <c r="D23" s="840">
        <f t="shared" si="17"/>
        <v>1349589.2434700001</v>
      </c>
      <c r="E23" s="840">
        <f t="shared" ref="E23:F23" si="18">SUM(E7:E12)</f>
        <v>576213.799</v>
      </c>
      <c r="F23" s="840">
        <f t="shared" si="18"/>
        <v>6149203.1385299992</v>
      </c>
      <c r="G23" s="894">
        <f t="shared" ref="G23:H23" si="19">SUM(G7:G12)</f>
        <v>702225.19554278592</v>
      </c>
      <c r="H23" s="894">
        <f t="shared" si="19"/>
        <v>7498792.3820000002</v>
      </c>
      <c r="I23" s="873">
        <f>G23/'8.1'!C25</f>
        <v>0.12979925225832312</v>
      </c>
      <c r="J23" s="797">
        <f t="shared" si="2"/>
        <v>0.45409371086683592</v>
      </c>
      <c r="K23" s="22"/>
      <c r="L23" s="22"/>
      <c r="M23" s="288">
        <f t="shared" si="3"/>
        <v>2020</v>
      </c>
      <c r="N23" s="288">
        <f t="shared" si="4"/>
        <v>1116799.5023423922</v>
      </c>
      <c r="O23" s="289"/>
      <c r="P23" s="289"/>
      <c r="Q23" s="289"/>
      <c r="T23" s="145">
        <v>482929.80727092549</v>
      </c>
      <c r="U23" s="261"/>
      <c r="V23" s="312"/>
      <c r="W23" s="312"/>
      <c r="X23" s="261"/>
      <c r="Y23" s="28"/>
    </row>
    <row r="24" spans="1:28" ht="13.5" customHeight="1">
      <c r="A24" s="745" t="str">
        <f>'6.1'!A26</f>
        <v>II. pololetí</v>
      </c>
      <c r="B24" s="846">
        <f>B18</f>
        <v>845</v>
      </c>
      <c r="C24" s="846">
        <f t="shared" ref="C24:D24" si="20">SUM(C13:C18)</f>
        <v>118216.83901737331</v>
      </c>
      <c r="D24" s="846">
        <f t="shared" si="20"/>
        <v>1263342.6444799972</v>
      </c>
      <c r="E24" s="846">
        <f t="shared" ref="E24:F24" si="21">SUM(E13:E18)</f>
        <v>403391.27899999998</v>
      </c>
      <c r="F24" s="846">
        <f t="shared" si="21"/>
        <v>4305503.6375200003</v>
      </c>
      <c r="G24" s="896">
        <f t="shared" ref="G24:H24" si="22">SUM(G13:G18)</f>
        <v>521608.11801737326</v>
      </c>
      <c r="H24" s="896">
        <f t="shared" si="22"/>
        <v>5568846.2819999978</v>
      </c>
      <c r="I24" s="875">
        <f>G24/'8.1'!C26</f>
        <v>0.1296356351608704</v>
      </c>
      <c r="J24" s="798">
        <f t="shared" si="2"/>
        <v>-0.17710513363702668</v>
      </c>
      <c r="K24" s="22"/>
      <c r="L24" s="22"/>
      <c r="M24" s="288">
        <f t="shared" si="3"/>
        <v>2021</v>
      </c>
      <c r="N24" s="288">
        <f t="shared" si="4"/>
        <v>1223833.3135601592</v>
      </c>
      <c r="O24" s="289"/>
      <c r="P24" s="289"/>
      <c r="Q24" s="289"/>
      <c r="T24" s="145">
        <v>633869.69507146673</v>
      </c>
      <c r="U24" s="261"/>
      <c r="V24" s="312"/>
      <c r="W24" s="312"/>
      <c r="X24" s="261"/>
      <c r="Y24" s="28"/>
    </row>
    <row r="25" spans="1:28" ht="13.5" customHeight="1">
      <c r="A25" s="737" t="str">
        <f>'6.1'!A27</f>
        <v>rok</v>
      </c>
      <c r="B25" s="849">
        <f>B18</f>
        <v>845</v>
      </c>
      <c r="C25" s="849">
        <f t="shared" ref="C25:D25" si="23">SUM(C7:C18)</f>
        <v>244228.23556015926</v>
      </c>
      <c r="D25" s="849">
        <f t="shared" si="23"/>
        <v>2612931.8879499976</v>
      </c>
      <c r="E25" s="849">
        <f t="shared" ref="E25:F25" si="24">SUM(E7:E18)</f>
        <v>979605.0780000001</v>
      </c>
      <c r="F25" s="849">
        <f t="shared" si="24"/>
        <v>10454706.776049998</v>
      </c>
      <c r="G25" s="1358">
        <f t="shared" ref="G25:H25" si="25">SUM(G7:G18)</f>
        <v>1223833.3135601592</v>
      </c>
      <c r="H25" s="1358">
        <f t="shared" si="25"/>
        <v>13067638.663999997</v>
      </c>
      <c r="I25" s="868">
        <f>G25/'8.1'!C27</f>
        <v>0.12972946679144853</v>
      </c>
      <c r="J25" s="762">
        <f t="shared" si="2"/>
        <v>9.5839773382126889E-2</v>
      </c>
      <c r="K25" s="22"/>
      <c r="L25" s="656" t="s">
        <v>293</v>
      </c>
      <c r="M25" s="584"/>
      <c r="N25" s="584"/>
      <c r="O25" s="584"/>
      <c r="P25" s="584"/>
      <c r="Q25" s="584"/>
      <c r="R25" s="584"/>
      <c r="T25" s="145">
        <v>1116799.5023423922</v>
      </c>
      <c r="U25" s="293"/>
      <c r="V25" s="312"/>
      <c r="W25" s="312"/>
      <c r="X25" s="293"/>
      <c r="Y25" s="28"/>
    </row>
    <row r="26" spans="1:28" ht="12" customHeight="1">
      <c r="A26" s="150"/>
      <c r="B26" s="150"/>
      <c r="C26" s="886"/>
      <c r="D26" s="886"/>
      <c r="E26" s="886"/>
      <c r="F26" s="886"/>
      <c r="G26" s="886"/>
      <c r="H26" s="886"/>
      <c r="I26" s="889"/>
      <c r="J26" s="885"/>
      <c r="M26" s="148"/>
      <c r="N26" s="109" t="e">
        <f>#REF!</f>
        <v>#REF!</v>
      </c>
      <c r="T26" s="449"/>
      <c r="V26" s="312"/>
      <c r="W26" s="312"/>
    </row>
    <row r="27" spans="1:28" ht="12" customHeight="1">
      <c r="A27" s="739">
        <v>2012</v>
      </c>
      <c r="B27" s="840">
        <v>443</v>
      </c>
      <c r="C27" s="840">
        <v>177206.47633018694</v>
      </c>
      <c r="D27" s="840">
        <v>1875100</v>
      </c>
      <c r="E27" s="840">
        <v>0</v>
      </c>
      <c r="F27" s="840">
        <v>0</v>
      </c>
      <c r="G27" s="894">
        <v>177206.47633018694</v>
      </c>
      <c r="H27" s="894">
        <v>1875100</v>
      </c>
      <c r="I27" s="873">
        <v>2.1409261203301479E-2</v>
      </c>
      <c r="J27" s="797">
        <v>2.2107869330920855E-2</v>
      </c>
      <c r="K27" s="22"/>
      <c r="M27" s="148">
        <f t="shared" ref="M27:M36" si="26">A27</f>
        <v>2012</v>
      </c>
      <c r="N27" s="145">
        <f t="shared" ref="N27:N36" si="27">B27</f>
        <v>443</v>
      </c>
      <c r="P27" s="28"/>
      <c r="T27" s="449"/>
    </row>
    <row r="28" spans="1:28" ht="12" customHeight="1">
      <c r="A28" s="745">
        <v>2013</v>
      </c>
      <c r="B28" s="846">
        <v>496</v>
      </c>
      <c r="C28" s="846">
        <v>180531.829</v>
      </c>
      <c r="D28" s="846">
        <v>1921853.1050000002</v>
      </c>
      <c r="E28" s="846">
        <v>94068.171000000002</v>
      </c>
      <c r="F28" s="846">
        <v>1001206.0050000001</v>
      </c>
      <c r="G28" s="896">
        <v>274600</v>
      </c>
      <c r="H28" s="896">
        <v>2923059.1100000003</v>
      </c>
      <c r="I28" s="875">
        <v>3.7717605501401082E-2</v>
      </c>
      <c r="J28" s="798">
        <v>0.54960476437859274</v>
      </c>
      <c r="K28" s="22"/>
      <c r="M28" s="148">
        <f t="shared" si="26"/>
        <v>2013</v>
      </c>
      <c r="N28" s="145">
        <f t="shared" si="27"/>
        <v>496</v>
      </c>
      <c r="P28" s="28"/>
      <c r="T28" s="449"/>
    </row>
    <row r="29" spans="1:28" ht="12" customHeight="1">
      <c r="A29" s="742">
        <v>2014</v>
      </c>
      <c r="B29" s="843">
        <v>533</v>
      </c>
      <c r="C29" s="843">
        <v>170915.46299999999</v>
      </c>
      <c r="D29" s="843">
        <v>1817633.324</v>
      </c>
      <c r="E29" s="843">
        <v>33532.536999999997</v>
      </c>
      <c r="F29" s="843">
        <v>356246.67599999998</v>
      </c>
      <c r="G29" s="895">
        <v>204448</v>
      </c>
      <c r="H29" s="895">
        <v>2173880</v>
      </c>
      <c r="I29" s="876">
        <v>2.6874303389369542E-2</v>
      </c>
      <c r="J29" s="796">
        <v>-0.25546977421704298</v>
      </c>
      <c r="K29" s="22"/>
      <c r="M29" s="148">
        <f t="shared" si="26"/>
        <v>2014</v>
      </c>
      <c r="N29" s="145">
        <f t="shared" si="27"/>
        <v>533</v>
      </c>
      <c r="P29" s="28"/>
      <c r="T29" s="449"/>
    </row>
    <row r="30" spans="1:28" ht="12" customHeight="1">
      <c r="A30" s="742">
        <v>2015</v>
      </c>
      <c r="B30" s="843">
        <v>597</v>
      </c>
      <c r="C30" s="843">
        <v>201008.93511913918</v>
      </c>
      <c r="D30" s="843">
        <v>2144645.9279999994</v>
      </c>
      <c r="E30" s="843">
        <v>104141.31299999999</v>
      </c>
      <c r="F30" s="843">
        <v>1108872.8419999999</v>
      </c>
      <c r="G30" s="895">
        <v>305150.24811913917</v>
      </c>
      <c r="H30" s="895">
        <v>3253518.7699999996</v>
      </c>
      <c r="I30" s="876">
        <v>3.696490444450478E-2</v>
      </c>
      <c r="J30" s="796">
        <v>0.49255677785617452</v>
      </c>
      <c r="K30" s="22"/>
      <c r="M30" s="148">
        <f t="shared" si="26"/>
        <v>2015</v>
      </c>
      <c r="N30" s="145">
        <f t="shared" si="27"/>
        <v>597</v>
      </c>
      <c r="P30" s="28"/>
      <c r="T30" s="449"/>
    </row>
    <row r="31" spans="1:28" ht="12" customHeight="1">
      <c r="A31" s="739">
        <v>2016</v>
      </c>
      <c r="B31" s="840">
        <v>625</v>
      </c>
      <c r="C31" s="840">
        <v>225060.32763635961</v>
      </c>
      <c r="D31" s="840">
        <v>2414977.6689999984</v>
      </c>
      <c r="E31" s="840">
        <v>336118.91200000001</v>
      </c>
      <c r="F31" s="840">
        <v>3586762.0100000002</v>
      </c>
      <c r="G31" s="894">
        <v>561179.23963635962</v>
      </c>
      <c r="H31" s="894">
        <v>6001739.6789999986</v>
      </c>
      <c r="I31" s="873">
        <v>6.5808311299294778E-2</v>
      </c>
      <c r="J31" s="797">
        <v>0.83902599816094392</v>
      </c>
      <c r="K31" s="22"/>
      <c r="M31" s="148">
        <f t="shared" si="26"/>
        <v>2016</v>
      </c>
      <c r="N31" s="145">
        <f t="shared" si="27"/>
        <v>625</v>
      </c>
      <c r="P31" s="28"/>
      <c r="T31" s="449"/>
    </row>
    <row r="32" spans="1:28" ht="12" customHeight="1">
      <c r="A32" s="745">
        <v>2017</v>
      </c>
      <c r="B32" s="846">
        <v>681</v>
      </c>
      <c r="C32" s="846">
        <v>217598.1966993176</v>
      </c>
      <c r="D32" s="846">
        <v>2326124.0293510556</v>
      </c>
      <c r="E32" s="846">
        <v>316304.717</v>
      </c>
      <c r="F32" s="846">
        <v>3370964.2519999999</v>
      </c>
      <c r="G32" s="896">
        <v>533902.91369931761</v>
      </c>
      <c r="H32" s="896">
        <v>5697088.2813510569</v>
      </c>
      <c r="I32" s="875">
        <v>6.2609673820244335E-2</v>
      </c>
      <c r="J32" s="798">
        <v>-4.8605372420257184E-2</v>
      </c>
      <c r="K32" s="22"/>
      <c r="M32" s="148">
        <f t="shared" si="26"/>
        <v>2017</v>
      </c>
      <c r="N32" s="145">
        <f t="shared" si="27"/>
        <v>681</v>
      </c>
      <c r="P32" s="28"/>
      <c r="T32" s="449"/>
    </row>
    <row r="33" spans="1:21" ht="12" customHeight="1">
      <c r="A33" s="742">
        <v>2018</v>
      </c>
      <c r="B33" s="843">
        <v>688</v>
      </c>
      <c r="C33" s="843">
        <v>217342.08642198204</v>
      </c>
      <c r="D33" s="843">
        <v>2323019.1733113662</v>
      </c>
      <c r="E33" s="843">
        <v>326418.81100000005</v>
      </c>
      <c r="F33" s="843">
        <v>3480481.2589999996</v>
      </c>
      <c r="G33" s="895">
        <v>543760.89742198202</v>
      </c>
      <c r="H33" s="895">
        <v>5803500.4323113672</v>
      </c>
      <c r="I33" s="876">
        <v>6.6452047327740391E-2</v>
      </c>
      <c r="J33" s="796">
        <v>1.8464000607077067E-2</v>
      </c>
      <c r="K33" s="22"/>
      <c r="M33" s="148">
        <f t="shared" si="26"/>
        <v>2018</v>
      </c>
      <c r="N33" s="145">
        <f t="shared" si="27"/>
        <v>688</v>
      </c>
      <c r="P33" s="28"/>
      <c r="T33" s="449"/>
    </row>
    <row r="34" spans="1:21" ht="12" customHeight="1">
      <c r="A34" s="742">
        <v>2019</v>
      </c>
      <c r="B34" s="843">
        <v>729</v>
      </c>
      <c r="C34" s="843">
        <v>223478.45273649468</v>
      </c>
      <c r="D34" s="843">
        <v>2393952.6861348059</v>
      </c>
      <c r="E34" s="843">
        <v>674256.74399999995</v>
      </c>
      <c r="F34" s="843">
        <v>7182498.8730000006</v>
      </c>
      <c r="G34" s="895">
        <v>897735.19673649466</v>
      </c>
      <c r="H34" s="895">
        <v>9576451.5591348056</v>
      </c>
      <c r="I34" s="876">
        <v>0.10481891826175913</v>
      </c>
      <c r="J34" s="796">
        <v>0.65097417080326248</v>
      </c>
      <c r="K34" s="22"/>
      <c r="M34" s="148">
        <f t="shared" si="26"/>
        <v>2019</v>
      </c>
      <c r="N34" s="145">
        <f t="shared" si="27"/>
        <v>729</v>
      </c>
      <c r="P34" s="28"/>
      <c r="T34" s="449"/>
      <c r="U34" s="292"/>
    </row>
    <row r="35" spans="1:21" ht="12" customHeight="1">
      <c r="A35" s="739">
        <v>2020</v>
      </c>
      <c r="B35" s="840">
        <v>794</v>
      </c>
      <c r="C35" s="840">
        <v>242611.36034239229</v>
      </c>
      <c r="D35" s="840">
        <v>2596158.1499496847</v>
      </c>
      <c r="E35" s="840">
        <v>874188.14199999988</v>
      </c>
      <c r="F35" s="840">
        <v>9343479.6268300004</v>
      </c>
      <c r="G35" s="894">
        <v>1116799.5023423922</v>
      </c>
      <c r="H35" s="894">
        <v>11939637.776779683</v>
      </c>
      <c r="I35" s="873">
        <v>0.12845311121005876</v>
      </c>
      <c r="J35" s="797">
        <v>0.24401884475762381</v>
      </c>
      <c r="K35" s="22"/>
      <c r="M35" s="148">
        <f t="shared" si="26"/>
        <v>2020</v>
      </c>
      <c r="N35" s="145">
        <f t="shared" si="27"/>
        <v>794</v>
      </c>
      <c r="P35" s="28"/>
      <c r="T35" s="449"/>
      <c r="U35" s="292"/>
    </row>
    <row r="36" spans="1:21" ht="12" customHeight="1">
      <c r="A36" s="745">
        <v>2021</v>
      </c>
      <c r="B36" s="846">
        <f>B25</f>
        <v>845</v>
      </c>
      <c r="C36" s="846">
        <f t="shared" ref="C36:H36" si="28">C25</f>
        <v>244228.23556015926</v>
      </c>
      <c r="D36" s="846">
        <f t="shared" si="28"/>
        <v>2612931.8879499976</v>
      </c>
      <c r="E36" s="846">
        <f t="shared" si="28"/>
        <v>979605.0780000001</v>
      </c>
      <c r="F36" s="846">
        <f t="shared" si="28"/>
        <v>10454706.776049998</v>
      </c>
      <c r="G36" s="896">
        <f t="shared" si="28"/>
        <v>1223833.3135601592</v>
      </c>
      <c r="H36" s="896">
        <f t="shared" si="28"/>
        <v>13067638.663999997</v>
      </c>
      <c r="I36" s="875">
        <f>G36/'8.1'!C38</f>
        <v>0.12972946679144853</v>
      </c>
      <c r="J36" s="798">
        <f>(G36-G35)/G35</f>
        <v>9.5839773382126889E-2</v>
      </c>
      <c r="K36" s="22"/>
      <c r="M36" s="148">
        <f t="shared" si="26"/>
        <v>2021</v>
      </c>
      <c r="N36" s="145">
        <f t="shared" si="27"/>
        <v>845</v>
      </c>
      <c r="P36" s="28"/>
      <c r="T36" s="449"/>
      <c r="U36" s="292"/>
    </row>
    <row r="37" spans="1:21" ht="15" customHeight="1">
      <c r="A37" s="1702" t="s">
        <v>518</v>
      </c>
      <c r="B37" s="1702"/>
      <c r="C37" s="1702"/>
      <c r="D37" s="1702"/>
      <c r="E37" s="1702"/>
      <c r="F37" s="1702"/>
      <c r="G37" s="1702"/>
      <c r="H37" s="1702"/>
      <c r="I37" s="1702"/>
      <c r="J37" s="1702"/>
      <c r="K37" s="1702"/>
      <c r="L37" s="1702"/>
      <c r="M37" s="1702"/>
      <c r="N37" s="1702"/>
      <c r="O37" s="1702"/>
      <c r="P37" s="1702"/>
      <c r="Q37" s="1702"/>
      <c r="R37" s="1702"/>
    </row>
    <row r="38" spans="1:21" ht="15" customHeight="1">
      <c r="A38" s="1702"/>
      <c r="B38" s="1702"/>
      <c r="C38" s="1702"/>
      <c r="D38" s="1702"/>
      <c r="E38" s="1702"/>
      <c r="F38" s="1702"/>
      <c r="G38" s="1702"/>
      <c r="H38" s="1702"/>
      <c r="I38" s="1702"/>
      <c r="J38" s="1702"/>
      <c r="K38" s="1702"/>
      <c r="L38" s="1702"/>
      <c r="M38" s="1702"/>
      <c r="N38" s="1702"/>
      <c r="O38" s="1702"/>
      <c r="P38" s="1702"/>
      <c r="Q38" s="1702"/>
      <c r="R38" s="1702"/>
    </row>
    <row r="39" spans="1:21" ht="14.1" customHeight="1">
      <c r="G39" s="286"/>
      <c r="H39" s="287"/>
    </row>
    <row r="40" spans="1:21" ht="14.1" customHeight="1">
      <c r="G40" s="286"/>
      <c r="H40" s="148"/>
    </row>
    <row r="41" spans="1:21" ht="14.1" customHeight="1">
      <c r="J41" s="22"/>
    </row>
    <row r="42" spans="1:21" ht="14.1" customHeight="1"/>
    <row r="43" spans="1:21" ht="14.1" customHeight="1"/>
    <row r="44" spans="1:21" ht="14.1" customHeight="1"/>
    <row r="45" spans="1:21" ht="14.1" customHeight="1"/>
    <row r="46" spans="1:21" ht="14.1" customHeight="1"/>
    <row r="47" spans="1:21" ht="14.1" customHeight="1"/>
    <row r="48" spans="1:21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</sheetData>
  <mergeCells count="13">
    <mergeCell ref="A37:R38"/>
    <mergeCell ref="A1:R1"/>
    <mergeCell ref="A3:J3"/>
    <mergeCell ref="C5:D5"/>
    <mergeCell ref="E5:F5"/>
    <mergeCell ref="G5:H5"/>
    <mergeCell ref="I4:I6"/>
    <mergeCell ref="J4:J6"/>
    <mergeCell ref="L13:R13"/>
    <mergeCell ref="L3:R4"/>
    <mergeCell ref="A4:A6"/>
    <mergeCell ref="C4:H4"/>
    <mergeCell ref="B4:B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6"/>
  <dimension ref="A1:AE43"/>
  <sheetViews>
    <sheetView showGridLines="0" topLeftCell="A13" zoomScaleNormal="100" zoomScaleSheetLayoutView="100" workbookViewId="0">
      <selection activeCell="D1" sqref="D1"/>
    </sheetView>
  </sheetViews>
  <sheetFormatPr defaultRowHeight="11.25"/>
  <cols>
    <col min="1" max="1" width="8.140625" style="7" customWidth="1"/>
    <col min="2" max="2" width="6.28515625" style="7" customWidth="1"/>
    <col min="3" max="4" width="6.7109375" style="7" customWidth="1"/>
    <col min="5" max="12" width="7.7109375" style="7" customWidth="1"/>
    <col min="13" max="13" width="8.5703125" style="7" customWidth="1"/>
    <col min="14" max="14" width="8.28515625" style="7" customWidth="1"/>
    <col min="15" max="16" width="8.5703125" style="7" customWidth="1"/>
    <col min="17" max="17" width="8.28515625" style="7" customWidth="1"/>
    <col min="18" max="18" width="9.42578125" style="7" customWidth="1"/>
    <col min="19" max="19" width="9.28515625" style="7" bestFit="1" customWidth="1"/>
    <col min="20" max="20" width="11.42578125" style="7" bestFit="1" customWidth="1"/>
    <col min="21" max="21" width="11.5703125" style="7" bestFit="1" customWidth="1"/>
    <col min="22" max="259" width="9.140625" style="7"/>
    <col min="260" max="272" width="10.7109375" style="7" customWidth="1"/>
    <col min="273" max="515" width="9.140625" style="7"/>
    <col min="516" max="528" width="10.7109375" style="7" customWidth="1"/>
    <col min="529" max="771" width="9.140625" style="7"/>
    <col min="772" max="784" width="10.7109375" style="7" customWidth="1"/>
    <col min="785" max="1027" width="9.140625" style="7"/>
    <col min="1028" max="1040" width="10.7109375" style="7" customWidth="1"/>
    <col min="1041" max="1283" width="9.140625" style="7"/>
    <col min="1284" max="1296" width="10.7109375" style="7" customWidth="1"/>
    <col min="1297" max="1539" width="9.140625" style="7"/>
    <col min="1540" max="1552" width="10.7109375" style="7" customWidth="1"/>
    <col min="1553" max="1795" width="9.140625" style="7"/>
    <col min="1796" max="1808" width="10.7109375" style="7" customWidth="1"/>
    <col min="1809" max="2051" width="9.140625" style="7"/>
    <col min="2052" max="2064" width="10.7109375" style="7" customWidth="1"/>
    <col min="2065" max="2307" width="9.140625" style="7"/>
    <col min="2308" max="2320" width="10.7109375" style="7" customWidth="1"/>
    <col min="2321" max="2563" width="9.140625" style="7"/>
    <col min="2564" max="2576" width="10.7109375" style="7" customWidth="1"/>
    <col min="2577" max="2819" width="9.140625" style="7"/>
    <col min="2820" max="2832" width="10.7109375" style="7" customWidth="1"/>
    <col min="2833" max="3075" width="9.140625" style="7"/>
    <col min="3076" max="3088" width="10.7109375" style="7" customWidth="1"/>
    <col min="3089" max="3331" width="9.140625" style="7"/>
    <col min="3332" max="3344" width="10.7109375" style="7" customWidth="1"/>
    <col min="3345" max="3587" width="9.140625" style="7"/>
    <col min="3588" max="3600" width="10.7109375" style="7" customWidth="1"/>
    <col min="3601" max="3843" width="9.140625" style="7"/>
    <col min="3844" max="3856" width="10.7109375" style="7" customWidth="1"/>
    <col min="3857" max="4099" width="9.140625" style="7"/>
    <col min="4100" max="4112" width="10.7109375" style="7" customWidth="1"/>
    <col min="4113" max="4355" width="9.140625" style="7"/>
    <col min="4356" max="4368" width="10.7109375" style="7" customWidth="1"/>
    <col min="4369" max="4611" width="9.140625" style="7"/>
    <col min="4612" max="4624" width="10.7109375" style="7" customWidth="1"/>
    <col min="4625" max="4867" width="9.140625" style="7"/>
    <col min="4868" max="4880" width="10.7109375" style="7" customWidth="1"/>
    <col min="4881" max="5123" width="9.140625" style="7"/>
    <col min="5124" max="5136" width="10.7109375" style="7" customWidth="1"/>
    <col min="5137" max="5379" width="9.140625" style="7"/>
    <col min="5380" max="5392" width="10.7109375" style="7" customWidth="1"/>
    <col min="5393" max="5635" width="9.140625" style="7"/>
    <col min="5636" max="5648" width="10.7109375" style="7" customWidth="1"/>
    <col min="5649" max="5891" width="9.140625" style="7"/>
    <col min="5892" max="5904" width="10.7109375" style="7" customWidth="1"/>
    <col min="5905" max="6147" width="9.140625" style="7"/>
    <col min="6148" max="6160" width="10.7109375" style="7" customWidth="1"/>
    <col min="6161" max="6403" width="9.140625" style="7"/>
    <col min="6404" max="6416" width="10.7109375" style="7" customWidth="1"/>
    <col min="6417" max="6659" width="9.140625" style="7"/>
    <col min="6660" max="6672" width="10.7109375" style="7" customWidth="1"/>
    <col min="6673" max="6915" width="9.140625" style="7"/>
    <col min="6916" max="6928" width="10.7109375" style="7" customWidth="1"/>
    <col min="6929" max="7171" width="9.140625" style="7"/>
    <col min="7172" max="7184" width="10.7109375" style="7" customWidth="1"/>
    <col min="7185" max="7427" width="9.140625" style="7"/>
    <col min="7428" max="7440" width="10.7109375" style="7" customWidth="1"/>
    <col min="7441" max="7683" width="9.140625" style="7"/>
    <col min="7684" max="7696" width="10.7109375" style="7" customWidth="1"/>
    <col min="7697" max="7939" width="9.140625" style="7"/>
    <col min="7940" max="7952" width="10.7109375" style="7" customWidth="1"/>
    <col min="7953" max="8195" width="9.140625" style="7"/>
    <col min="8196" max="8208" width="10.7109375" style="7" customWidth="1"/>
    <col min="8209" max="8451" width="9.140625" style="7"/>
    <col min="8452" max="8464" width="10.7109375" style="7" customWidth="1"/>
    <col min="8465" max="8707" width="9.140625" style="7"/>
    <col min="8708" max="8720" width="10.7109375" style="7" customWidth="1"/>
    <col min="8721" max="8963" width="9.140625" style="7"/>
    <col min="8964" max="8976" width="10.7109375" style="7" customWidth="1"/>
    <col min="8977" max="9219" width="9.140625" style="7"/>
    <col min="9220" max="9232" width="10.7109375" style="7" customWidth="1"/>
    <col min="9233" max="9475" width="9.140625" style="7"/>
    <col min="9476" max="9488" width="10.7109375" style="7" customWidth="1"/>
    <col min="9489" max="9731" width="9.140625" style="7"/>
    <col min="9732" max="9744" width="10.7109375" style="7" customWidth="1"/>
    <col min="9745" max="9987" width="9.140625" style="7"/>
    <col min="9988" max="10000" width="10.7109375" style="7" customWidth="1"/>
    <col min="10001" max="10243" width="9.140625" style="7"/>
    <col min="10244" max="10256" width="10.7109375" style="7" customWidth="1"/>
    <col min="10257" max="10499" width="9.140625" style="7"/>
    <col min="10500" max="10512" width="10.7109375" style="7" customWidth="1"/>
    <col min="10513" max="10755" width="9.140625" style="7"/>
    <col min="10756" max="10768" width="10.7109375" style="7" customWidth="1"/>
    <col min="10769" max="11011" width="9.140625" style="7"/>
    <col min="11012" max="11024" width="10.7109375" style="7" customWidth="1"/>
    <col min="11025" max="11267" width="9.140625" style="7"/>
    <col min="11268" max="11280" width="10.7109375" style="7" customWidth="1"/>
    <col min="11281" max="11523" width="9.140625" style="7"/>
    <col min="11524" max="11536" width="10.7109375" style="7" customWidth="1"/>
    <col min="11537" max="11779" width="9.140625" style="7"/>
    <col min="11780" max="11792" width="10.7109375" style="7" customWidth="1"/>
    <col min="11793" max="12035" width="9.140625" style="7"/>
    <col min="12036" max="12048" width="10.7109375" style="7" customWidth="1"/>
    <col min="12049" max="12291" width="9.140625" style="7"/>
    <col min="12292" max="12304" width="10.7109375" style="7" customWidth="1"/>
    <col min="12305" max="12547" width="9.140625" style="7"/>
    <col min="12548" max="12560" width="10.7109375" style="7" customWidth="1"/>
    <col min="12561" max="12803" width="9.140625" style="7"/>
    <col min="12804" max="12816" width="10.7109375" style="7" customWidth="1"/>
    <col min="12817" max="13059" width="9.140625" style="7"/>
    <col min="13060" max="13072" width="10.7109375" style="7" customWidth="1"/>
    <col min="13073" max="13315" width="9.140625" style="7"/>
    <col min="13316" max="13328" width="10.7109375" style="7" customWidth="1"/>
    <col min="13329" max="13571" width="9.140625" style="7"/>
    <col min="13572" max="13584" width="10.7109375" style="7" customWidth="1"/>
    <col min="13585" max="13827" width="9.140625" style="7"/>
    <col min="13828" max="13840" width="10.7109375" style="7" customWidth="1"/>
    <col min="13841" max="14083" width="9.140625" style="7"/>
    <col min="14084" max="14096" width="10.7109375" style="7" customWidth="1"/>
    <col min="14097" max="14339" width="9.140625" style="7"/>
    <col min="14340" max="14352" width="10.7109375" style="7" customWidth="1"/>
    <col min="14353" max="14595" width="9.140625" style="7"/>
    <col min="14596" max="14608" width="10.7109375" style="7" customWidth="1"/>
    <col min="14609" max="14851" width="9.140625" style="7"/>
    <col min="14852" max="14864" width="10.7109375" style="7" customWidth="1"/>
    <col min="14865" max="15107" width="9.140625" style="7"/>
    <col min="15108" max="15120" width="10.7109375" style="7" customWidth="1"/>
    <col min="15121" max="15363" width="9.140625" style="7"/>
    <col min="15364" max="15376" width="10.7109375" style="7" customWidth="1"/>
    <col min="15377" max="15619" width="9.140625" style="7"/>
    <col min="15620" max="15632" width="10.7109375" style="7" customWidth="1"/>
    <col min="15633" max="15875" width="9.140625" style="7"/>
    <col min="15876" max="15888" width="10.7109375" style="7" customWidth="1"/>
    <col min="15889" max="16131" width="9.140625" style="7"/>
    <col min="16132" max="16144" width="10.7109375" style="7" customWidth="1"/>
    <col min="16145" max="16384" width="9.140625" style="7"/>
  </cols>
  <sheetData>
    <row r="1" spans="1:31" ht="18">
      <c r="A1" s="1516" t="s">
        <v>437</v>
      </c>
      <c r="B1" s="1516"/>
      <c r="C1" s="1516"/>
      <c r="D1" s="1516"/>
      <c r="E1" s="1516"/>
      <c r="F1" s="1516"/>
      <c r="G1" s="1516"/>
      <c r="H1" s="1516"/>
      <c r="I1" s="1516"/>
      <c r="J1" s="1516"/>
      <c r="K1" s="1516"/>
      <c r="L1" s="1516"/>
      <c r="M1" s="1516"/>
      <c r="N1" s="1516"/>
      <c r="O1" s="1516"/>
      <c r="P1" s="1516"/>
      <c r="Q1" s="1516"/>
      <c r="R1" s="1516"/>
    </row>
    <row r="2" spans="1:31" ht="5.0999999999999996" customHeight="1">
      <c r="A2" s="503"/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4"/>
      <c r="M2" s="503"/>
      <c r="N2" s="503"/>
      <c r="O2" s="503"/>
      <c r="P2" s="503"/>
      <c r="Q2" s="503"/>
      <c r="R2" s="503"/>
    </row>
    <row r="3" spans="1:31" ht="15" customHeight="1">
      <c r="A3" s="1700">
        <v>2021</v>
      </c>
      <c r="B3" s="1700"/>
      <c r="C3" s="1700"/>
      <c r="D3" s="1700"/>
      <c r="E3" s="1700"/>
      <c r="F3" s="1700"/>
      <c r="G3" s="1700"/>
      <c r="H3" s="1700"/>
      <c r="I3" s="1700"/>
      <c r="J3" s="1700"/>
      <c r="K3" s="1700"/>
      <c r="L3" s="1700"/>
      <c r="M3" s="1700"/>
      <c r="N3" s="1700"/>
      <c r="O3" s="1700"/>
      <c r="P3" s="1700"/>
      <c r="Q3" s="1700"/>
      <c r="R3" s="1700"/>
    </row>
    <row r="4" spans="1:31" ht="15" customHeight="1">
      <c r="A4" s="1622" t="str">
        <f>'6.1'!A6</f>
        <v>Období</v>
      </c>
      <c r="B4" s="1621" t="s">
        <v>294</v>
      </c>
      <c r="C4" s="1622"/>
      <c r="D4" s="1622"/>
      <c r="E4" s="1622"/>
      <c r="F4" s="1708"/>
      <c r="G4" s="1705" t="s">
        <v>295</v>
      </c>
      <c r="H4" s="1513"/>
      <c r="I4" s="1513"/>
      <c r="J4" s="1513"/>
      <c r="K4" s="1513"/>
      <c r="L4" s="1513"/>
      <c r="M4" s="1513"/>
      <c r="N4" s="1513"/>
      <c r="O4" s="1513"/>
      <c r="P4" s="1513"/>
      <c r="Q4" s="1513"/>
      <c r="R4" s="1513"/>
    </row>
    <row r="5" spans="1:31" ht="15" customHeight="1">
      <c r="A5" s="1620"/>
      <c r="B5" s="1709"/>
      <c r="C5" s="1620"/>
      <c r="D5" s="1620"/>
      <c r="E5" s="1620"/>
      <c r="F5" s="1710"/>
      <c r="G5" s="1706" t="s">
        <v>264</v>
      </c>
      <c r="H5" s="1707"/>
      <c r="I5" s="1707"/>
      <c r="J5" s="1707"/>
      <c r="K5" s="1707"/>
      <c r="L5" s="1707"/>
      <c r="M5" s="1646" t="s">
        <v>158</v>
      </c>
      <c r="N5" s="1646"/>
      <c r="O5" s="1646"/>
      <c r="P5" s="1646"/>
      <c r="Q5" s="1646"/>
      <c r="R5" s="1646"/>
    </row>
    <row r="6" spans="1:31" ht="15" customHeight="1">
      <c r="A6" s="1616"/>
      <c r="B6" s="1221" t="s">
        <v>81</v>
      </c>
      <c r="C6" s="890" t="s">
        <v>73</v>
      </c>
      <c r="D6" s="890" t="s">
        <v>35</v>
      </c>
      <c r="E6" s="890" t="s">
        <v>9</v>
      </c>
      <c r="F6" s="1222" t="s">
        <v>152</v>
      </c>
      <c r="G6" s="1221" t="s">
        <v>81</v>
      </c>
      <c r="H6" s="890" t="s">
        <v>73</v>
      </c>
      <c r="I6" s="890" t="s">
        <v>35</v>
      </c>
      <c r="J6" s="890" t="s">
        <v>9</v>
      </c>
      <c r="K6" s="890" t="s">
        <v>47</v>
      </c>
      <c r="L6" s="1222" t="s">
        <v>152</v>
      </c>
      <c r="M6" s="890" t="s">
        <v>81</v>
      </c>
      <c r="N6" s="890" t="s">
        <v>73</v>
      </c>
      <c r="O6" s="890" t="s">
        <v>35</v>
      </c>
      <c r="P6" s="890" t="s">
        <v>9</v>
      </c>
      <c r="Q6" s="890" t="s">
        <v>47</v>
      </c>
      <c r="R6" s="795" t="s">
        <v>152</v>
      </c>
    </row>
    <row r="7" spans="1:31" ht="13.5" customHeight="1">
      <c r="A7" s="257" t="str">
        <f>'6.1'!A9</f>
        <v>leden</v>
      </c>
      <c r="B7" s="1215">
        <f>'8.2'!B7</f>
        <v>1587</v>
      </c>
      <c r="C7" s="1218">
        <f>'8.3'!B7</f>
        <v>6637</v>
      </c>
      <c r="D7" s="1223">
        <f>'8.4'!B7</f>
        <v>206716</v>
      </c>
      <c r="E7" s="1223">
        <f>'8.5'!B7</f>
        <v>2613057</v>
      </c>
      <c r="F7" s="1224">
        <f t="shared" ref="F7:F18" si="0">SUM(B7:E7)</f>
        <v>2827997</v>
      </c>
      <c r="G7" s="1215">
        <f>'8.2'!C7</f>
        <v>498786.97060927353</v>
      </c>
      <c r="H7" s="1218">
        <f>'8.3'!C7</f>
        <v>126468.74636825283</v>
      </c>
      <c r="I7" s="1223">
        <f>'8.4'!C7</f>
        <v>213879.81861642006</v>
      </c>
      <c r="J7" s="1223">
        <f>'8.5'!C7</f>
        <v>412719.74500237382</v>
      </c>
      <c r="K7" s="1223">
        <v>21253.869455344007</v>
      </c>
      <c r="L7" s="1224">
        <f t="shared" ref="L7:L18" si="1">SUM(G7:K7)</f>
        <v>1273109.1500516641</v>
      </c>
      <c r="M7" s="843">
        <f>'8.2'!D7</f>
        <v>5327482.0396019993</v>
      </c>
      <c r="N7" s="843">
        <f>'8.3'!D7</f>
        <v>1350766.78966</v>
      </c>
      <c r="O7" s="870">
        <f>'8.4'!D7</f>
        <v>2284521.8686899999</v>
      </c>
      <c r="P7" s="870">
        <f>'8.5'!D7</f>
        <v>4408825.7420600001</v>
      </c>
      <c r="Q7" s="870">
        <v>227181.89687966666</v>
      </c>
      <c r="R7" s="891">
        <f t="shared" ref="R7:R18" si="2">SUM(M7:Q7)</f>
        <v>13598778.336891666</v>
      </c>
      <c r="S7" s="297"/>
      <c r="T7" s="298"/>
      <c r="U7" s="28"/>
      <c r="V7" s="296"/>
      <c r="W7" s="299"/>
      <c r="X7" s="299"/>
      <c r="Z7" s="28"/>
      <c r="AB7" s="28"/>
      <c r="AC7" s="28"/>
    </row>
    <row r="8" spans="1:31" ht="13.5" customHeight="1">
      <c r="A8" s="257" t="str">
        <f>'6.1'!A10</f>
        <v>únor</v>
      </c>
      <c r="B8" s="1215">
        <f>'8.2'!B8</f>
        <v>1587</v>
      </c>
      <c r="C8" s="1218">
        <f>'8.3'!B8</f>
        <v>6640</v>
      </c>
      <c r="D8" s="1223">
        <f>'8.4'!B8</f>
        <v>206507</v>
      </c>
      <c r="E8" s="1223">
        <f>'8.5'!B8</f>
        <v>2612041</v>
      </c>
      <c r="F8" s="1224">
        <f t="shared" si="0"/>
        <v>2826775</v>
      </c>
      <c r="G8" s="1215">
        <f>'8.2'!C8</f>
        <v>457309.29221889534</v>
      </c>
      <c r="H8" s="1218">
        <f>'8.3'!C8</f>
        <v>115612.89317343109</v>
      </c>
      <c r="I8" s="1223">
        <f>'8.4'!C8</f>
        <v>196378.39019456875</v>
      </c>
      <c r="J8" s="1223">
        <f>'8.5'!C8</f>
        <v>374061.88701151591</v>
      </c>
      <c r="K8" s="1223">
        <v>21844.296182222639</v>
      </c>
      <c r="L8" s="1224">
        <f t="shared" si="1"/>
        <v>1165206.7587806338</v>
      </c>
      <c r="M8" s="843">
        <f>'8.2'!D8</f>
        <v>4885821.9201579997</v>
      </c>
      <c r="N8" s="843">
        <f>'8.3'!D8</f>
        <v>1235346.8749800001</v>
      </c>
      <c r="O8" s="870">
        <f>'8.4'!D8</f>
        <v>2098435.7257799995</v>
      </c>
      <c r="P8" s="870">
        <f>'8.5'!D8</f>
        <v>3997287.99627</v>
      </c>
      <c r="Q8" s="870">
        <v>233608.69581124719</v>
      </c>
      <c r="R8" s="891">
        <f t="shared" si="2"/>
        <v>12450501.212999245</v>
      </c>
      <c r="S8" s="27"/>
      <c r="T8" s="28"/>
      <c r="U8" s="28"/>
      <c r="V8" s="296"/>
      <c r="W8" s="299"/>
      <c r="X8" s="299"/>
      <c r="Z8" s="28"/>
      <c r="AB8" s="28"/>
      <c r="AC8" s="28"/>
    </row>
    <row r="9" spans="1:31" ht="13.5" customHeight="1">
      <c r="A9" s="257" t="str">
        <f>'6.1'!A11</f>
        <v>březen</v>
      </c>
      <c r="B9" s="1215">
        <f>'8.2'!B9</f>
        <v>1585</v>
      </c>
      <c r="C9" s="1218">
        <f>'8.3'!B9</f>
        <v>6482</v>
      </c>
      <c r="D9" s="1223">
        <f>'8.4'!B9</f>
        <v>206563</v>
      </c>
      <c r="E9" s="1223">
        <f>'8.5'!B9</f>
        <v>2610656</v>
      </c>
      <c r="F9" s="1224">
        <f t="shared" si="0"/>
        <v>2825286</v>
      </c>
      <c r="G9" s="1215">
        <f>'8.2'!C9</f>
        <v>475708.81223028689</v>
      </c>
      <c r="H9" s="1218">
        <f>'8.3'!C9</f>
        <v>102969.94333613489</v>
      </c>
      <c r="I9" s="1223">
        <f>'8.4'!C9</f>
        <v>167604.41761391706</v>
      </c>
      <c r="J9" s="1223">
        <f>'8.5'!C9</f>
        <v>324119.59476489719</v>
      </c>
      <c r="K9" s="1223">
        <v>20771.465420680026</v>
      </c>
      <c r="L9" s="1224">
        <f t="shared" si="1"/>
        <v>1091174.2333659162</v>
      </c>
      <c r="M9" s="843">
        <f>'8.2'!D9</f>
        <v>5075262.9597360007</v>
      </c>
      <c r="N9" s="843">
        <f>'8.3'!D9</f>
        <v>1098615.2524300003</v>
      </c>
      <c r="O9" s="870">
        <f>'8.4'!D9</f>
        <v>1788297.4397395209</v>
      </c>
      <c r="P9" s="870">
        <f>'8.5'!D9</f>
        <v>3458530.0357005526</v>
      </c>
      <c r="Q9" s="870">
        <v>221716.8947440724</v>
      </c>
      <c r="R9" s="891">
        <f t="shared" si="2"/>
        <v>11642422.582350146</v>
      </c>
      <c r="S9" s="300"/>
      <c r="T9" s="28"/>
      <c r="U9" s="28"/>
      <c r="V9" s="296"/>
      <c r="W9" s="299"/>
      <c r="X9" s="299"/>
      <c r="Z9" s="28"/>
      <c r="AB9" s="28"/>
      <c r="AC9" s="28"/>
    </row>
    <row r="10" spans="1:31" ht="13.5" customHeight="1">
      <c r="A10" s="505" t="str">
        <f>'6.1'!A12</f>
        <v>duben</v>
      </c>
      <c r="B10" s="1214">
        <f>'8.2'!B10</f>
        <v>1586</v>
      </c>
      <c r="C10" s="840">
        <f>'8.3'!B10</f>
        <v>6472</v>
      </c>
      <c r="D10" s="872">
        <f>'8.4'!B10</f>
        <v>206479</v>
      </c>
      <c r="E10" s="872">
        <f>'8.5'!B10</f>
        <v>2609534</v>
      </c>
      <c r="F10" s="1225">
        <f t="shared" si="0"/>
        <v>2824071</v>
      </c>
      <c r="G10" s="1214">
        <f>'8.2'!C10</f>
        <v>426622.4110844644</v>
      </c>
      <c r="H10" s="840">
        <f>'8.3'!C10</f>
        <v>79462.818153889079</v>
      </c>
      <c r="I10" s="872">
        <f>'8.4'!C10</f>
        <v>120887.1200030546</v>
      </c>
      <c r="J10" s="872">
        <f>'8.5'!C10</f>
        <v>239896.04100450664</v>
      </c>
      <c r="K10" s="872">
        <v>15347.523094243934</v>
      </c>
      <c r="L10" s="1225">
        <f t="shared" si="1"/>
        <v>882215.91334015864</v>
      </c>
      <c r="M10" s="840">
        <f>'8.2'!D10</f>
        <v>4554433.7340050004</v>
      </c>
      <c r="N10" s="840">
        <f>'8.3'!D10</f>
        <v>848320.93430000008</v>
      </c>
      <c r="O10" s="872">
        <f>'8.4'!D10</f>
        <v>1290565.0745131539</v>
      </c>
      <c r="P10" s="872">
        <f>'8.5'!D10</f>
        <v>2561135.8816678049</v>
      </c>
      <c r="Q10" s="872">
        <v>163953.18577538128</v>
      </c>
      <c r="R10" s="892">
        <f t="shared" si="2"/>
        <v>9418408.8102613389</v>
      </c>
      <c r="S10" s="27"/>
      <c r="T10" s="145">
        <v>3650037.5800403813</v>
      </c>
      <c r="U10" s="145">
        <v>38677391.023540005</v>
      </c>
      <c r="V10" s="145">
        <v>881003.7517394172</v>
      </c>
      <c r="W10" s="145">
        <v>9332808.2508700006</v>
      </c>
      <c r="X10" s="145">
        <v>1365455.5156325032</v>
      </c>
      <c r="Y10" s="145">
        <v>14465257.677185934</v>
      </c>
      <c r="Z10" s="145">
        <v>2905522.696831625</v>
      </c>
      <c r="AA10" s="145">
        <v>30785671.772283606</v>
      </c>
      <c r="AB10" s="145">
        <v>177180.45575607382</v>
      </c>
      <c r="AC10" s="145">
        <v>1877271.2761204541</v>
      </c>
      <c r="AD10" s="145">
        <v>8979200</v>
      </c>
      <c r="AE10" s="145">
        <v>95138400</v>
      </c>
    </row>
    <row r="11" spans="1:31" ht="13.5" customHeight="1">
      <c r="A11" s="257" t="str">
        <f>'6.1'!A13</f>
        <v>květen</v>
      </c>
      <c r="B11" s="1215">
        <f>'8.2'!B11</f>
        <v>1593</v>
      </c>
      <c r="C11" s="1218">
        <f>'8.3'!B11</f>
        <v>6472</v>
      </c>
      <c r="D11" s="1223">
        <f>'8.4'!B11</f>
        <v>206308</v>
      </c>
      <c r="E11" s="1223">
        <f>'8.5'!B11</f>
        <v>2608333</v>
      </c>
      <c r="F11" s="1224">
        <f t="shared" si="0"/>
        <v>2822706</v>
      </c>
      <c r="G11" s="1215">
        <f>'8.2'!C11</f>
        <v>320965.18772738858</v>
      </c>
      <c r="H11" s="1218">
        <f>'8.3'!C11</f>
        <v>54722.167761782803</v>
      </c>
      <c r="I11" s="1223">
        <f>'8.4'!C11</f>
        <v>67644.907103265359</v>
      </c>
      <c r="J11" s="1223">
        <f>'8.5'!C11</f>
        <v>132436.73955407066</v>
      </c>
      <c r="K11" s="1223">
        <v>7351.96297860905</v>
      </c>
      <c r="L11" s="1224">
        <f t="shared" si="1"/>
        <v>583120.9651251164</v>
      </c>
      <c r="M11" s="843">
        <f>'8.2'!D11</f>
        <v>3427085.3183309999</v>
      </c>
      <c r="N11" s="843">
        <f>'8.3'!D11</f>
        <v>584289.04258000012</v>
      </c>
      <c r="O11" s="870">
        <f>'8.4'!D11</f>
        <v>722271.71668464586</v>
      </c>
      <c r="P11" s="870">
        <f>'8.5'!D11</f>
        <v>1414126.7876323396</v>
      </c>
      <c r="Q11" s="870">
        <v>78607.827487587041</v>
      </c>
      <c r="R11" s="891">
        <f t="shared" si="2"/>
        <v>6226380.6927155722</v>
      </c>
      <c r="S11" s="27"/>
      <c r="T11" s="145">
        <v>3544517.7146528307</v>
      </c>
      <c r="U11" s="145">
        <v>37545675.106721006</v>
      </c>
      <c r="V11" s="145">
        <v>782883.88973771583</v>
      </c>
      <c r="W11" s="145">
        <v>8290204.7356210006</v>
      </c>
      <c r="X11" s="145">
        <v>1159817.3896996931</v>
      </c>
      <c r="Y11" s="145">
        <v>12283073.733192515</v>
      </c>
      <c r="Z11" s="145">
        <v>2443944.6972930189</v>
      </c>
      <c r="AA11" s="145">
        <v>25889047.704155978</v>
      </c>
      <c r="AB11" s="145">
        <v>154636.30861674156</v>
      </c>
      <c r="AC11" s="145">
        <v>1637598.7203094959</v>
      </c>
      <c r="AD11" s="145">
        <v>8085800</v>
      </c>
      <c r="AE11" s="145">
        <v>85645600</v>
      </c>
    </row>
    <row r="12" spans="1:31" ht="13.5" customHeight="1">
      <c r="A12" s="507" t="str">
        <f>'6.1'!A14</f>
        <v>červen</v>
      </c>
      <c r="B12" s="1216">
        <f>'8.2'!B12</f>
        <v>1600</v>
      </c>
      <c r="C12" s="846">
        <f>'8.3'!B12</f>
        <v>6481</v>
      </c>
      <c r="D12" s="874">
        <f>'8.4'!B12</f>
        <v>206096</v>
      </c>
      <c r="E12" s="874">
        <f>'8.5'!B12</f>
        <v>2607371</v>
      </c>
      <c r="F12" s="1226">
        <f t="shared" si="0"/>
        <v>2821548</v>
      </c>
      <c r="G12" s="1216">
        <f>'8.2'!C12</f>
        <v>315774.46520886116</v>
      </c>
      <c r="H12" s="846">
        <f>'8.3'!C12</f>
        <v>33272.082997822858</v>
      </c>
      <c r="I12" s="874">
        <f>'8.4'!C12</f>
        <v>23142.093068629983</v>
      </c>
      <c r="J12" s="874">
        <f>'8.5'!C12</f>
        <v>40693.545324746803</v>
      </c>
      <c r="K12" s="874">
        <v>2377.3943544282843</v>
      </c>
      <c r="L12" s="1226">
        <f t="shared" si="1"/>
        <v>415259.58095448907</v>
      </c>
      <c r="M12" s="846">
        <f>'8.2'!D12</f>
        <v>3373493.851338</v>
      </c>
      <c r="N12" s="846">
        <f>'8.3'!D12</f>
        <v>355478.65431999997</v>
      </c>
      <c r="O12" s="874">
        <f>'8.4'!D12</f>
        <v>247239.6127575537</v>
      </c>
      <c r="P12" s="874">
        <f>'8.5'!D12</f>
        <v>434796.5759434491</v>
      </c>
      <c r="Q12" s="874">
        <v>25503.104758402718</v>
      </c>
      <c r="R12" s="893">
        <f t="shared" si="2"/>
        <v>4436511.799117405</v>
      </c>
      <c r="S12" s="27"/>
      <c r="T12" s="145">
        <v>3542741.3316356624</v>
      </c>
      <c r="U12" s="145">
        <v>37484925.936778106</v>
      </c>
      <c r="V12" s="145">
        <v>801433.25080113055</v>
      </c>
      <c r="W12" s="145">
        <v>8478185.6781380028</v>
      </c>
      <c r="X12" s="145">
        <v>1196669.5217189353</v>
      </c>
      <c r="Y12" s="145">
        <v>12661480.467877559</v>
      </c>
      <c r="Z12" s="145">
        <v>2468975.0847144169</v>
      </c>
      <c r="AA12" s="145">
        <v>26130960.325314149</v>
      </c>
      <c r="AB12" s="145">
        <v>148405.8161801789</v>
      </c>
      <c r="AC12" s="145">
        <v>1570229.9434706718</v>
      </c>
      <c r="AD12" s="145">
        <v>8158225.0050503239</v>
      </c>
      <c r="AE12" s="145">
        <v>86325782.351578489</v>
      </c>
    </row>
    <row r="13" spans="1:31" ht="13.5" customHeight="1">
      <c r="A13" s="505" t="str">
        <f>'6.1'!A15</f>
        <v>červenec</v>
      </c>
      <c r="B13" s="1214">
        <f>'8.2'!B13</f>
        <v>1598</v>
      </c>
      <c r="C13" s="840">
        <f>'8.3'!B13</f>
        <v>6471</v>
      </c>
      <c r="D13" s="872">
        <f>'8.4'!B13</f>
        <v>206089</v>
      </c>
      <c r="E13" s="872">
        <f>'8.5'!B13</f>
        <v>2606169</v>
      </c>
      <c r="F13" s="1225">
        <f t="shared" si="0"/>
        <v>2820327</v>
      </c>
      <c r="G13" s="1214">
        <f>'8.2'!C13</f>
        <v>293995.33467875031</v>
      </c>
      <c r="H13" s="840">
        <f>'8.3'!C13</f>
        <v>31284.208481795657</v>
      </c>
      <c r="I13" s="872">
        <f>'8.4'!C13</f>
        <v>21121.625964674531</v>
      </c>
      <c r="J13" s="872">
        <f>'8.5'!C13</f>
        <v>36203.732728227093</v>
      </c>
      <c r="K13" s="872">
        <v>-337.41062492855633</v>
      </c>
      <c r="L13" s="1225">
        <f t="shared" si="1"/>
        <v>382267.49122851907</v>
      </c>
      <c r="M13" s="840">
        <f>'8.2'!D13</f>
        <v>3139180.4315850004</v>
      </c>
      <c r="N13" s="840">
        <f>'8.3'!D13</f>
        <v>334060.08906000003</v>
      </c>
      <c r="O13" s="872">
        <f>'8.4'!D13</f>
        <v>225529.18031511086</v>
      </c>
      <c r="P13" s="872">
        <f>'8.5'!D13</f>
        <v>386608.30581290217</v>
      </c>
      <c r="Q13" s="872">
        <v>-3438.2628086162395</v>
      </c>
      <c r="R13" s="892">
        <f t="shared" si="2"/>
        <v>4081939.7439643973</v>
      </c>
      <c r="S13" s="27"/>
      <c r="T13" s="145">
        <v>3627323.0662095109</v>
      </c>
      <c r="U13" s="145">
        <v>38572429.434018999</v>
      </c>
      <c r="V13" s="145">
        <v>819144.45046701445</v>
      </c>
      <c r="W13" s="145">
        <v>8704030.6067480016</v>
      </c>
      <c r="X13" s="145">
        <v>1204242.4930758923</v>
      </c>
      <c r="Y13" s="145">
        <v>12790786.275041422</v>
      </c>
      <c r="Z13" s="145">
        <v>2473738.6571432869</v>
      </c>
      <c r="AA13" s="145">
        <v>26279114.664131485</v>
      </c>
      <c r="AB13" s="145">
        <v>152645.74787374586</v>
      </c>
      <c r="AC13" s="145">
        <v>1622236.8157796264</v>
      </c>
      <c r="AD13" s="145">
        <v>8277094.4147694502</v>
      </c>
      <c r="AE13" s="145">
        <v>87968597.795719534</v>
      </c>
    </row>
    <row r="14" spans="1:31" ht="13.5" customHeight="1">
      <c r="A14" s="257" t="str">
        <f>'6.1'!A16</f>
        <v>srpen</v>
      </c>
      <c r="B14" s="1215">
        <f>'8.2'!B14</f>
        <v>1594</v>
      </c>
      <c r="C14" s="1218">
        <f>'8.3'!B14</f>
        <v>6474</v>
      </c>
      <c r="D14" s="1223">
        <f>'8.4'!B14</f>
        <v>206037</v>
      </c>
      <c r="E14" s="1223">
        <f>'8.5'!B14</f>
        <v>2605696</v>
      </c>
      <c r="F14" s="1224">
        <f t="shared" si="0"/>
        <v>2819801</v>
      </c>
      <c r="G14" s="1215">
        <f>'8.2'!C14</f>
        <v>257786.51743811162</v>
      </c>
      <c r="H14" s="1218">
        <f>'8.3'!C14</f>
        <v>35740.47053436422</v>
      </c>
      <c r="I14" s="1223">
        <f>'8.4'!C14</f>
        <v>25013.750354889089</v>
      </c>
      <c r="J14" s="1223">
        <f>'8.5'!C14</f>
        <v>45034.180517482411</v>
      </c>
      <c r="K14" s="1223">
        <v>-134.20204737838714</v>
      </c>
      <c r="L14" s="1224">
        <f t="shared" si="1"/>
        <v>363440.71679746889</v>
      </c>
      <c r="M14" s="843">
        <f>'8.2'!D14</f>
        <v>2747605.0781919998</v>
      </c>
      <c r="N14" s="843">
        <f>'8.3'!D14</f>
        <v>380878.95118999993</v>
      </c>
      <c r="O14" s="870">
        <f>'8.4'!D14</f>
        <v>266554.79767361085</v>
      </c>
      <c r="P14" s="870">
        <f>'8.5'!D14</f>
        <v>479960.26783737598</v>
      </c>
      <c r="Q14" s="870">
        <v>-1248.9792593145889</v>
      </c>
      <c r="R14" s="891">
        <f t="shared" si="2"/>
        <v>3873750.1156336721</v>
      </c>
      <c r="S14" s="27"/>
      <c r="T14" s="145">
        <v>3410397.2052618805</v>
      </c>
      <c r="U14" s="145">
        <v>36263816.274877004</v>
      </c>
      <c r="V14" s="145">
        <v>712956.65283609333</v>
      </c>
      <c r="W14" s="145">
        <v>7577965.2374860002</v>
      </c>
      <c r="X14" s="145">
        <v>980633.63749940379</v>
      </c>
      <c r="Y14" s="145">
        <v>10423643.860056013</v>
      </c>
      <c r="Z14" s="145">
        <v>1999119.7194391894</v>
      </c>
      <c r="AA14" s="145">
        <v>21252655.795773141</v>
      </c>
      <c r="AB14" s="145">
        <v>177312.53456284851</v>
      </c>
      <c r="AC14" s="145">
        <v>1891038.4067976475</v>
      </c>
      <c r="AD14" s="145">
        <v>7280419.7495994158</v>
      </c>
      <c r="AE14" s="145">
        <v>77409119.574989796</v>
      </c>
    </row>
    <row r="15" spans="1:31" ht="13.5" customHeight="1">
      <c r="A15" s="507" t="str">
        <f>'6.1'!A17</f>
        <v>září</v>
      </c>
      <c r="B15" s="1216">
        <f>'8.2'!B15</f>
        <v>1595</v>
      </c>
      <c r="C15" s="846">
        <f>'8.3'!B15</f>
        <v>6482</v>
      </c>
      <c r="D15" s="874">
        <f>'8.4'!B15</f>
        <v>205288</v>
      </c>
      <c r="E15" s="874">
        <f>'8.5'!B15</f>
        <v>2606642</v>
      </c>
      <c r="F15" s="1226">
        <f t="shared" si="0"/>
        <v>2820007</v>
      </c>
      <c r="G15" s="1216">
        <f>'8.2'!C15</f>
        <v>286573.51479156018</v>
      </c>
      <c r="H15" s="846">
        <f>'8.3'!C15</f>
        <v>40507.604325038177</v>
      </c>
      <c r="I15" s="874">
        <f>'8.4'!C15</f>
        <v>34933.984606881815</v>
      </c>
      <c r="J15" s="874">
        <f>'8.5'!C15</f>
        <v>64030.502968251094</v>
      </c>
      <c r="K15" s="874">
        <v>3118.4919131336364</v>
      </c>
      <c r="L15" s="1226">
        <f t="shared" si="1"/>
        <v>429164.09860486491</v>
      </c>
      <c r="M15" s="846">
        <f>'8.2'!D15</f>
        <v>3054892.9757880005</v>
      </c>
      <c r="N15" s="846">
        <f>'8.3'!D15</f>
        <v>431821.92970999994</v>
      </c>
      <c r="O15" s="874">
        <f>'8.4'!D15</f>
        <v>372395.07424004015</v>
      </c>
      <c r="P15" s="874">
        <f>'8.5'!D15</f>
        <v>682604.63121496036</v>
      </c>
      <c r="Q15" s="874">
        <v>33344.478740444269</v>
      </c>
      <c r="R15" s="893">
        <f t="shared" si="2"/>
        <v>4575059.0896934448</v>
      </c>
      <c r="S15" s="27"/>
      <c r="T15" s="145">
        <v>3522761.6740966924</v>
      </c>
      <c r="U15" s="145">
        <v>37559635.195127994</v>
      </c>
      <c r="V15" s="145">
        <v>740547.16276384518</v>
      </c>
      <c r="W15" s="145">
        <v>7890518.1577660004</v>
      </c>
      <c r="X15" s="145">
        <v>1057163.4652972291</v>
      </c>
      <c r="Y15" s="145">
        <v>11257688.3182912</v>
      </c>
      <c r="Z15" s="145">
        <v>2171135.5106019503</v>
      </c>
      <c r="AA15" s="145">
        <v>23123104.062590908</v>
      </c>
      <c r="AB15" s="145">
        <v>115956.82018521987</v>
      </c>
      <c r="AC15" s="145">
        <v>1236955.6900010556</v>
      </c>
      <c r="AD15" s="145">
        <v>7607564.6329449378</v>
      </c>
      <c r="AE15" s="145">
        <v>81067901.423777163</v>
      </c>
    </row>
    <row r="16" spans="1:31" ht="13.5" customHeight="1">
      <c r="A16" s="505" t="str">
        <f>'6.1'!A18</f>
        <v>říjen</v>
      </c>
      <c r="B16" s="1214">
        <f>'8.2'!B16</f>
        <v>1601</v>
      </c>
      <c r="C16" s="840">
        <f>'8.3'!B16</f>
        <v>6477</v>
      </c>
      <c r="D16" s="872">
        <f>'8.4'!B16</f>
        <v>205631</v>
      </c>
      <c r="E16" s="872">
        <f>'8.5'!B16</f>
        <v>2606866</v>
      </c>
      <c r="F16" s="1225">
        <f t="shared" si="0"/>
        <v>2820575</v>
      </c>
      <c r="G16" s="1214">
        <f>'8.2'!C16</f>
        <v>348703.64272060583</v>
      </c>
      <c r="H16" s="840">
        <f>'8.3'!C16</f>
        <v>74700.445577064398</v>
      </c>
      <c r="I16" s="872">
        <f>'8.4'!C16</f>
        <v>94915.162447417999</v>
      </c>
      <c r="J16" s="872">
        <f>'8.5'!C16</f>
        <v>186718.79457586858</v>
      </c>
      <c r="K16" s="872">
        <v>5607.2597421111504</v>
      </c>
      <c r="L16" s="1225">
        <f t="shared" si="1"/>
        <v>710645.30506306794</v>
      </c>
      <c r="M16" s="840">
        <f>'8.2'!D16</f>
        <v>3729970.2374090003</v>
      </c>
      <c r="N16" s="840">
        <f>'8.3'!D16</f>
        <v>799060.05246000038</v>
      </c>
      <c r="O16" s="872">
        <f>'8.4'!D16</f>
        <v>1015311.9264335628</v>
      </c>
      <c r="P16" s="872">
        <f>'8.5'!D16</f>
        <v>1997353.7952474223</v>
      </c>
      <c r="Q16" s="872">
        <v>60112.896345644927</v>
      </c>
      <c r="R16" s="892">
        <f t="shared" si="2"/>
        <v>7601808.9078956321</v>
      </c>
      <c r="S16" s="27"/>
      <c r="T16" s="145">
        <v>3836358.4581271773</v>
      </c>
      <c r="U16" s="145">
        <v>41022704.505940005</v>
      </c>
      <c r="V16" s="145">
        <v>801511.80511781632</v>
      </c>
      <c r="W16" s="145">
        <v>8566822.965175001</v>
      </c>
      <c r="X16" s="145">
        <v>1152681.5890783148</v>
      </c>
      <c r="Y16" s="145">
        <v>12316757.98453786</v>
      </c>
      <c r="Z16" s="145">
        <v>2368461.0261057094</v>
      </c>
      <c r="AA16" s="145">
        <v>25309234.459076907</v>
      </c>
      <c r="AB16" s="145">
        <v>96121.355104837567</v>
      </c>
      <c r="AC16" s="145">
        <v>1027647.3024702221</v>
      </c>
      <c r="AD16" s="145">
        <v>8255134.2335338555</v>
      </c>
      <c r="AE16" s="145">
        <v>88243167.217199996</v>
      </c>
    </row>
    <row r="17" spans="1:31" ht="13.5" customHeight="1">
      <c r="A17" s="257" t="str">
        <f>'6.1'!A19</f>
        <v>listopad</v>
      </c>
      <c r="B17" s="1215">
        <f>'8.2'!B17</f>
        <v>1603</v>
      </c>
      <c r="C17" s="1218">
        <f>'8.3'!B17</f>
        <v>6490</v>
      </c>
      <c r="D17" s="1223">
        <f>'8.4'!B17</f>
        <v>206398</v>
      </c>
      <c r="E17" s="1223">
        <f>'8.5'!B17</f>
        <v>2605663</v>
      </c>
      <c r="F17" s="1224">
        <f t="shared" si="0"/>
        <v>2820154</v>
      </c>
      <c r="G17" s="1215">
        <f>'8.2'!C17</f>
        <v>432026.42617312691</v>
      </c>
      <c r="H17" s="1218">
        <f>'8.3'!C17</f>
        <v>104102.68399725185</v>
      </c>
      <c r="I17" s="1223">
        <f>'8.4'!C17</f>
        <v>146633.67435807109</v>
      </c>
      <c r="J17" s="1223">
        <f>'8.5'!C17</f>
        <v>282292.32034861651</v>
      </c>
      <c r="K17" s="1223">
        <v>11186.822010817647</v>
      </c>
      <c r="L17" s="1224">
        <f t="shared" si="1"/>
        <v>976241.92688788404</v>
      </c>
      <c r="M17" s="843">
        <f>'8.2'!D17</f>
        <v>4613127.0931949997</v>
      </c>
      <c r="N17" s="843">
        <f>'8.3'!D17</f>
        <v>1111556.18597</v>
      </c>
      <c r="O17" s="870">
        <f>'8.4'!D17</f>
        <v>1565706.1248008369</v>
      </c>
      <c r="P17" s="870">
        <f>'8.5'!D17</f>
        <v>3014285.7689871928</v>
      </c>
      <c r="Q17" s="870">
        <v>119619.91143726349</v>
      </c>
      <c r="R17" s="891">
        <f t="shared" si="2"/>
        <v>10424295.084390292</v>
      </c>
      <c r="S17" s="27"/>
      <c r="T17" s="145">
        <v>3847746</v>
      </c>
      <c r="U17" s="145">
        <v>41058748.2441696</v>
      </c>
      <c r="V17" s="145">
        <v>905811.00000000012</v>
      </c>
      <c r="W17" s="145">
        <v>9665069.4472600017</v>
      </c>
      <c r="X17" s="145">
        <v>1238757.2516670562</v>
      </c>
      <c r="Y17" s="145">
        <v>13218065.533287004</v>
      </c>
      <c r="Z17" s="145">
        <v>2427268.7824260001</v>
      </c>
      <c r="AA17" s="145">
        <v>25902114.578212999</v>
      </c>
      <c r="AB17" s="145">
        <v>107899.71932586282</v>
      </c>
      <c r="AC17" s="145">
        <v>1152223.9240501821</v>
      </c>
      <c r="AD17" s="145">
        <v>8527482.7534189187</v>
      </c>
      <c r="AE17" s="145">
        <v>90996221.726979792</v>
      </c>
    </row>
    <row r="18" spans="1:31" ht="13.5" customHeight="1">
      <c r="A18" s="507" t="str">
        <f>'6.1'!A20</f>
        <v>prosinec</v>
      </c>
      <c r="B18" s="1216">
        <f>'8.2'!B18</f>
        <v>1602</v>
      </c>
      <c r="C18" s="846">
        <f>'8.3'!B18</f>
        <v>6487</v>
      </c>
      <c r="D18" s="874">
        <f>'8.4'!B18</f>
        <v>207199</v>
      </c>
      <c r="E18" s="874">
        <f>'8.5'!B18</f>
        <v>2604725</v>
      </c>
      <c r="F18" s="1226">
        <f t="shared" si="0"/>
        <v>2820013</v>
      </c>
      <c r="G18" s="1216">
        <f>'8.2'!C18</f>
        <v>451441.81692383462</v>
      </c>
      <c r="H18" s="846">
        <f>'8.3'!C18</f>
        <v>115122.98489093517</v>
      </c>
      <c r="I18" s="874">
        <f>'8.4'!C18</f>
        <v>197532.3208507052</v>
      </c>
      <c r="J18" s="874">
        <f>'8.5'!C18</f>
        <v>380508.73159680999</v>
      </c>
      <c r="K18" s="874">
        <v>17282.251340222236</v>
      </c>
      <c r="L18" s="1226">
        <f t="shared" si="1"/>
        <v>1161888.1056025072</v>
      </c>
      <c r="M18" s="846">
        <f>'8.2'!D18</f>
        <v>4820917.0588679994</v>
      </c>
      <c r="N18" s="846">
        <f>'8.3'!D18</f>
        <v>1229228.6316399998</v>
      </c>
      <c r="O18" s="874">
        <f>'8.4'!D18</f>
        <v>2109293.1765919644</v>
      </c>
      <c r="P18" s="874">
        <f>'8.5'!D18</f>
        <v>4063266.1699559996</v>
      </c>
      <c r="Q18" s="874">
        <v>184915.55068030974</v>
      </c>
      <c r="R18" s="893">
        <f t="shared" si="2"/>
        <v>12407620.587736271</v>
      </c>
      <c r="S18" s="27"/>
      <c r="T18" s="145">
        <v>3854919.8167295875</v>
      </c>
      <c r="U18" s="145">
        <v>41132713.413059898</v>
      </c>
      <c r="V18" s="145">
        <v>802317.10169693304</v>
      </c>
      <c r="W18" s="145">
        <v>8559038.9524500072</v>
      </c>
      <c r="X18" s="145">
        <v>1117915.2635170002</v>
      </c>
      <c r="Y18" s="145">
        <v>11925785.895784821</v>
      </c>
      <c r="Z18" s="145">
        <v>2275641.6101114</v>
      </c>
      <c r="AA18" s="145">
        <v>24278826.483839072</v>
      </c>
      <c r="AB18" s="145">
        <v>131961.93493334774</v>
      </c>
      <c r="AC18" s="145">
        <v>1410046.3273069998</v>
      </c>
      <c r="AD18" s="145">
        <v>8182755.726988269</v>
      </c>
      <c r="AE18" s="145">
        <v>87306411.072440788</v>
      </c>
    </row>
    <row r="19" spans="1:31" ht="13.5" customHeight="1">
      <c r="A19" s="505" t="str">
        <f>'6.1'!A21</f>
        <v>I. čtvrtletí</v>
      </c>
      <c r="B19" s="1214">
        <f>'8.2'!B19</f>
        <v>1585</v>
      </c>
      <c r="C19" s="840">
        <f>'8.3'!B19</f>
        <v>6482</v>
      </c>
      <c r="D19" s="872">
        <f>'8.4'!B19</f>
        <v>206563</v>
      </c>
      <c r="E19" s="872">
        <f>'8.5'!B19</f>
        <v>2610656</v>
      </c>
      <c r="F19" s="1227">
        <f>F9</f>
        <v>2825286</v>
      </c>
      <c r="G19" s="1214">
        <f>'8.2'!C19</f>
        <v>1431805.0750584558</v>
      </c>
      <c r="H19" s="840">
        <f>'8.3'!C19</f>
        <v>345051.58287781884</v>
      </c>
      <c r="I19" s="872">
        <f>'8.4'!C19</f>
        <v>577862.62642490584</v>
      </c>
      <c r="J19" s="872">
        <f>'8.5'!C19</f>
        <v>1110901.2267787869</v>
      </c>
      <c r="K19" s="840">
        <v>63869.631058246676</v>
      </c>
      <c r="L19" s="1227">
        <f>SUM(L7:L9)</f>
        <v>3529490.1421982138</v>
      </c>
      <c r="M19" s="840">
        <f>'8.2'!D19</f>
        <v>15288566.919496</v>
      </c>
      <c r="N19" s="840">
        <f>'8.3'!D19</f>
        <v>3684728.9170700004</v>
      </c>
      <c r="O19" s="872">
        <f>'8.4'!D19</f>
        <v>6171255.0342095206</v>
      </c>
      <c r="P19" s="872">
        <f>'8.5'!D19</f>
        <v>11864643.774030551</v>
      </c>
      <c r="Q19" s="840">
        <v>682507.48743498628</v>
      </c>
      <c r="R19" s="894">
        <f>SUM(R7:R9)</f>
        <v>37691702.132241055</v>
      </c>
      <c r="T19" s="145">
        <v>4200740.8816692531</v>
      </c>
      <c r="U19" s="145">
        <v>44813140.046417996</v>
      </c>
      <c r="V19" s="145">
        <v>837955.48207248398</v>
      </c>
      <c r="W19" s="145">
        <v>8942578.5629000012</v>
      </c>
      <c r="X19" s="145">
        <v>1201475.0959205984</v>
      </c>
      <c r="Y19" s="145">
        <v>12826305.476369996</v>
      </c>
      <c r="Z19" s="145">
        <v>2173234.605044093</v>
      </c>
      <c r="AA19" s="145">
        <v>23200395.458900001</v>
      </c>
      <c r="AB19" s="145">
        <v>151223.40892275871</v>
      </c>
      <c r="AC19" s="145">
        <v>1615214.1925309</v>
      </c>
      <c r="AD19" s="145">
        <v>8564629.4736291859</v>
      </c>
      <c r="AE19" s="145">
        <v>91397633.7371189</v>
      </c>
    </row>
    <row r="20" spans="1:31" ht="13.5" customHeight="1">
      <c r="A20" s="257" t="str">
        <f>'6.1'!A22</f>
        <v>II. čtvrtletí</v>
      </c>
      <c r="B20" s="1215">
        <f>'8.2'!B20</f>
        <v>1600</v>
      </c>
      <c r="C20" s="1218">
        <f>'8.3'!B20</f>
        <v>6481</v>
      </c>
      <c r="D20" s="1223">
        <f>'8.4'!B20</f>
        <v>206096</v>
      </c>
      <c r="E20" s="1223">
        <f>'8.5'!B20</f>
        <v>2607371</v>
      </c>
      <c r="F20" s="1228">
        <f>F12</f>
        <v>2821548</v>
      </c>
      <c r="G20" s="1215">
        <f>'8.2'!C20</f>
        <v>1063362.0640207143</v>
      </c>
      <c r="H20" s="1218">
        <f>'8.3'!C20</f>
        <v>167457.06891349476</v>
      </c>
      <c r="I20" s="1223">
        <f>'8.4'!C20</f>
        <v>211674.12017494993</v>
      </c>
      <c r="J20" s="1223">
        <f>'8.5'!C20</f>
        <v>413026.32588332408</v>
      </c>
      <c r="K20" s="1218">
        <v>25076.880427281267</v>
      </c>
      <c r="L20" s="1228">
        <f>SUM(L10:L12)</f>
        <v>1880596.4594197641</v>
      </c>
      <c r="M20" s="843">
        <f>'8.2'!D20</f>
        <v>11355012.903673999</v>
      </c>
      <c r="N20" s="843">
        <f>'8.3'!D20</f>
        <v>1788088.6312000002</v>
      </c>
      <c r="O20" s="870">
        <f>'8.4'!D20</f>
        <v>2260076.4039553534</v>
      </c>
      <c r="P20" s="870">
        <f>'8.5'!D20</f>
        <v>4410059.2452435941</v>
      </c>
      <c r="Q20" s="843">
        <v>268064.11802137108</v>
      </c>
      <c r="R20" s="895">
        <f t="shared" ref="R20" si="3">SUM(R10:R12)</f>
        <v>20081301.302094318</v>
      </c>
      <c r="T20" s="145"/>
      <c r="U20" s="145"/>
      <c r="V20" s="301"/>
      <c r="W20" s="148"/>
      <c r="X20" s="148"/>
      <c r="Y20" s="148"/>
      <c r="Z20" s="148"/>
      <c r="AA20" s="148"/>
      <c r="AB20" s="148"/>
      <c r="AC20" s="148"/>
      <c r="AD20" s="148"/>
      <c r="AE20" s="148"/>
    </row>
    <row r="21" spans="1:31" ht="13.5" customHeight="1">
      <c r="A21" s="257" t="str">
        <f>'6.1'!A23</f>
        <v>III. čtvrtletí</v>
      </c>
      <c r="B21" s="1215">
        <f>'8.2'!B21</f>
        <v>1595</v>
      </c>
      <c r="C21" s="1218">
        <f>'8.3'!B21</f>
        <v>6482</v>
      </c>
      <c r="D21" s="1223">
        <f>'8.4'!B21</f>
        <v>205288</v>
      </c>
      <c r="E21" s="1223">
        <f>'8.5'!B21</f>
        <v>2606642</v>
      </c>
      <c r="F21" s="1228">
        <f>F15</f>
        <v>2820007</v>
      </c>
      <c r="G21" s="1215">
        <f>'8.2'!C21</f>
        <v>838355.36690842221</v>
      </c>
      <c r="H21" s="1218">
        <f>'8.3'!C21</f>
        <v>107532.28334119805</v>
      </c>
      <c r="I21" s="1223">
        <f>'8.4'!C21</f>
        <v>81069.360926445428</v>
      </c>
      <c r="J21" s="1223">
        <f>'8.5'!C21</f>
        <v>145268.41621396059</v>
      </c>
      <c r="K21" s="1218">
        <v>2646.8792408266931</v>
      </c>
      <c r="L21" s="1228">
        <f>SUM(L13:L15)</f>
        <v>1174872.3066308529</v>
      </c>
      <c r="M21" s="843">
        <f>'8.2'!D21</f>
        <v>8941678.4855650011</v>
      </c>
      <c r="N21" s="843">
        <f>'8.3'!D21</f>
        <v>1146760.9699599999</v>
      </c>
      <c r="O21" s="870">
        <f>'8.4'!D21</f>
        <v>864479.05222876184</v>
      </c>
      <c r="P21" s="870">
        <f>'8.5'!D21</f>
        <v>1549173.2048652386</v>
      </c>
      <c r="Q21" s="843">
        <v>28657.236672513442</v>
      </c>
      <c r="R21" s="895">
        <f t="shared" ref="R21" si="4">SUM(R13:R15)</f>
        <v>12530748.949291514</v>
      </c>
      <c r="T21" s="145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</row>
    <row r="22" spans="1:31" ht="13.5" customHeight="1">
      <c r="A22" s="507" t="str">
        <f>'6.1'!A24</f>
        <v>IV. čtvrtletí</v>
      </c>
      <c r="B22" s="1216">
        <f>'8.2'!B22</f>
        <v>1602</v>
      </c>
      <c r="C22" s="846">
        <f>'8.3'!B22</f>
        <v>6487</v>
      </c>
      <c r="D22" s="874">
        <f>'8.4'!B22</f>
        <v>207199</v>
      </c>
      <c r="E22" s="874">
        <f>'8.5'!B22</f>
        <v>2604725</v>
      </c>
      <c r="F22" s="1229">
        <f>F18</f>
        <v>2820013</v>
      </c>
      <c r="G22" s="1216">
        <f>'8.2'!C22</f>
        <v>1232171.8858175674</v>
      </c>
      <c r="H22" s="846">
        <f>'8.3'!C22</f>
        <v>293926.11446525145</v>
      </c>
      <c r="I22" s="874">
        <f>'8.4'!C22</f>
        <v>439081.15765619429</v>
      </c>
      <c r="J22" s="874">
        <f>'8.5'!C22</f>
        <v>849519.84652129514</v>
      </c>
      <c r="K22" s="846">
        <v>34076.333093151028</v>
      </c>
      <c r="L22" s="1229">
        <f>SUM(L16:L18)</f>
        <v>2848775.3375534592</v>
      </c>
      <c r="M22" s="846">
        <f>'8.2'!D22</f>
        <v>13164014.389472</v>
      </c>
      <c r="N22" s="846">
        <f>'8.3'!D22</f>
        <v>3139844.8700700002</v>
      </c>
      <c r="O22" s="874">
        <f>'8.4'!D22</f>
        <v>4690311.2278263643</v>
      </c>
      <c r="P22" s="874">
        <f>'8.5'!D22</f>
        <v>9074905.7341906149</v>
      </c>
      <c r="Q22" s="846">
        <v>364648.3584632182</v>
      </c>
      <c r="R22" s="896">
        <f t="shared" ref="R22" si="5">SUM(R16:R18)</f>
        <v>30433724.580022193</v>
      </c>
      <c r="T22" s="145">
        <f>T10/1000</f>
        <v>3650.0375800403813</v>
      </c>
      <c r="U22" s="145">
        <f t="shared" ref="U22:AE22" si="6">U10/1000</f>
        <v>38677.391023540004</v>
      </c>
      <c r="V22" s="145">
        <f t="shared" si="6"/>
        <v>881.00375173941723</v>
      </c>
      <c r="W22" s="145">
        <f t="shared" si="6"/>
        <v>9332.8082508700008</v>
      </c>
      <c r="X22" s="145">
        <f t="shared" si="6"/>
        <v>1365.4555156325032</v>
      </c>
      <c r="Y22" s="145">
        <f t="shared" si="6"/>
        <v>14465.257677185935</v>
      </c>
      <c r="Z22" s="145">
        <f t="shared" si="6"/>
        <v>2905.5226968316251</v>
      </c>
      <c r="AA22" s="145">
        <f t="shared" si="6"/>
        <v>30785.671772283607</v>
      </c>
      <c r="AB22" s="145">
        <f t="shared" si="6"/>
        <v>177.18045575607383</v>
      </c>
      <c r="AC22" s="145">
        <f t="shared" si="6"/>
        <v>1877.2712761204541</v>
      </c>
      <c r="AD22" s="145">
        <f t="shared" si="6"/>
        <v>8979.2000000000007</v>
      </c>
      <c r="AE22" s="145">
        <f t="shared" si="6"/>
        <v>95138.4</v>
      </c>
    </row>
    <row r="23" spans="1:31" ht="13.5" customHeight="1">
      <c r="A23" s="505" t="str">
        <f>'6.1'!A25</f>
        <v>I. pololetí</v>
      </c>
      <c r="B23" s="1214">
        <f>'8.2'!B23</f>
        <v>1600</v>
      </c>
      <c r="C23" s="840">
        <f>'8.3'!B23</f>
        <v>6481</v>
      </c>
      <c r="D23" s="872">
        <f>'8.4'!B23</f>
        <v>206096</v>
      </c>
      <c r="E23" s="872">
        <f>'8.5'!B23</f>
        <v>2607371</v>
      </c>
      <c r="F23" s="1227">
        <f>F12</f>
        <v>2821548</v>
      </c>
      <c r="G23" s="1214">
        <f>'8.2'!C23</f>
        <v>2495167.1390791698</v>
      </c>
      <c r="H23" s="840">
        <f>'8.3'!C23</f>
        <v>512508.6517913136</v>
      </c>
      <c r="I23" s="872">
        <f>'8.4'!C23</f>
        <v>789536.74659985583</v>
      </c>
      <c r="J23" s="872">
        <f>'8.5'!C23</f>
        <v>1523927.5526621109</v>
      </c>
      <c r="K23" s="840">
        <v>88946.511485527939</v>
      </c>
      <c r="L23" s="1227">
        <f>SUM(L7:L12)</f>
        <v>5410086.601617978</v>
      </c>
      <c r="M23" s="840">
        <f>'8.2'!D23</f>
        <v>26643579.823169999</v>
      </c>
      <c r="N23" s="840">
        <f>'8.3'!D23</f>
        <v>5472817.5482700001</v>
      </c>
      <c r="O23" s="872">
        <f>'8.4'!D23</f>
        <v>8431331.4381648749</v>
      </c>
      <c r="P23" s="872">
        <f>'8.5'!D23</f>
        <v>16274703.019274144</v>
      </c>
      <c r="Q23" s="840">
        <v>950571.60545635724</v>
      </c>
      <c r="R23" s="894">
        <f t="shared" ref="R23" si="7">SUM(R7:R12)</f>
        <v>57773003.434335366</v>
      </c>
      <c r="T23" s="145">
        <f t="shared" ref="T23:AE23" si="8">T11/1000</f>
        <v>3544.5177146528308</v>
      </c>
      <c r="U23" s="145">
        <f t="shared" si="8"/>
        <v>37545.675106721006</v>
      </c>
      <c r="V23" s="145">
        <f t="shared" si="8"/>
        <v>782.88388973771578</v>
      </c>
      <c r="W23" s="145">
        <f t="shared" si="8"/>
        <v>8290.2047356210005</v>
      </c>
      <c r="X23" s="145">
        <f t="shared" si="8"/>
        <v>1159.817389699693</v>
      </c>
      <c r="Y23" s="145">
        <f t="shared" si="8"/>
        <v>12283.073733192514</v>
      </c>
      <c r="Z23" s="145">
        <f t="shared" si="8"/>
        <v>2443.9446972930191</v>
      </c>
      <c r="AA23" s="145">
        <f t="shared" si="8"/>
        <v>25889.047704155979</v>
      </c>
      <c r="AB23" s="145">
        <f t="shared" si="8"/>
        <v>154.63630861674156</v>
      </c>
      <c r="AC23" s="145">
        <f t="shared" si="8"/>
        <v>1637.598720309496</v>
      </c>
      <c r="AD23" s="145">
        <f t="shared" si="8"/>
        <v>8085.8</v>
      </c>
      <c r="AE23" s="145">
        <f t="shared" si="8"/>
        <v>85645.6</v>
      </c>
    </row>
    <row r="24" spans="1:31" ht="13.5" customHeight="1">
      <c r="A24" s="507" t="str">
        <f>'6.1'!A26</f>
        <v>II. pololetí</v>
      </c>
      <c r="B24" s="1216">
        <f>'8.2'!B24</f>
        <v>1602</v>
      </c>
      <c r="C24" s="846">
        <f>'8.3'!B24</f>
        <v>6487</v>
      </c>
      <c r="D24" s="874">
        <f>'8.4'!B24</f>
        <v>207199</v>
      </c>
      <c r="E24" s="874">
        <f>'8.5'!B24</f>
        <v>2604725</v>
      </c>
      <c r="F24" s="1229">
        <f>F18</f>
        <v>2820013</v>
      </c>
      <c r="G24" s="1216">
        <f>'8.2'!C24</f>
        <v>2070527.2527259893</v>
      </c>
      <c r="H24" s="846">
        <f>'8.3'!C24</f>
        <v>401458.3978064495</v>
      </c>
      <c r="I24" s="874">
        <f>'8.4'!C24</f>
        <v>520150.51858263969</v>
      </c>
      <c r="J24" s="874">
        <f>'8.5'!C24</f>
        <v>994788.26273525576</v>
      </c>
      <c r="K24" s="846">
        <v>36723.212333977732</v>
      </c>
      <c r="L24" s="1229">
        <f>SUM(L13:L18)</f>
        <v>4023647.6441843119</v>
      </c>
      <c r="M24" s="846">
        <f>'8.2'!D24</f>
        <v>22105692.875037</v>
      </c>
      <c r="N24" s="846">
        <f>'8.3'!D24</f>
        <v>4286605.8400299996</v>
      </c>
      <c r="O24" s="874">
        <f>'8.4'!D24</f>
        <v>5554790.2800551262</v>
      </c>
      <c r="P24" s="874">
        <f>'8.5'!D24</f>
        <v>10624078.939055853</v>
      </c>
      <c r="Q24" s="846">
        <v>393305.59513573162</v>
      </c>
      <c r="R24" s="896">
        <f t="shared" ref="R24" si="9">SUM(R13:R18)</f>
        <v>42964473.529313706</v>
      </c>
      <c r="T24" s="145">
        <f t="shared" ref="T24:AE24" si="10">T12/1000</f>
        <v>3542.7413316356624</v>
      </c>
      <c r="U24" s="145">
        <f t="shared" si="10"/>
        <v>37484.925936778105</v>
      </c>
      <c r="V24" s="145">
        <f t="shared" si="10"/>
        <v>801.4332508011305</v>
      </c>
      <c r="W24" s="145">
        <f t="shared" si="10"/>
        <v>8478.1856781380029</v>
      </c>
      <c r="X24" s="145">
        <f t="shared" si="10"/>
        <v>1196.6695217189354</v>
      </c>
      <c r="Y24" s="145">
        <f t="shared" si="10"/>
        <v>12661.48046787756</v>
      </c>
      <c r="Z24" s="145">
        <f t="shared" si="10"/>
        <v>2468.9750847144169</v>
      </c>
      <c r="AA24" s="145">
        <f t="shared" si="10"/>
        <v>26130.96032531415</v>
      </c>
      <c r="AB24" s="145">
        <f t="shared" si="10"/>
        <v>148.4058161801789</v>
      </c>
      <c r="AC24" s="145">
        <f t="shared" si="10"/>
        <v>1570.2299434706717</v>
      </c>
      <c r="AD24" s="145">
        <f t="shared" si="10"/>
        <v>8158.2250050503235</v>
      </c>
      <c r="AE24" s="145">
        <f t="shared" si="10"/>
        <v>86325.782351578484</v>
      </c>
    </row>
    <row r="25" spans="1:31" ht="13.5" customHeight="1">
      <c r="A25" s="479" t="str">
        <f>'6.1'!A27</f>
        <v>rok</v>
      </c>
      <c r="B25" s="1230">
        <f>'8.2'!B25</f>
        <v>1602</v>
      </c>
      <c r="C25" s="897">
        <f>'8.3'!B25</f>
        <v>6487</v>
      </c>
      <c r="D25" s="897">
        <f>'8.4'!B25</f>
        <v>207199</v>
      </c>
      <c r="E25" s="897">
        <f>'8.5'!B25</f>
        <v>2604725</v>
      </c>
      <c r="F25" s="1231">
        <f t="shared" ref="F25" si="11">F18</f>
        <v>2820013</v>
      </c>
      <c r="G25" s="1230">
        <f>'8.2'!C25</f>
        <v>4565694.3918051599</v>
      </c>
      <c r="H25" s="897">
        <f>'8.3'!C25</f>
        <v>913967.04959776311</v>
      </c>
      <c r="I25" s="897">
        <f>'8.4'!C25</f>
        <v>1309687.2651824956</v>
      </c>
      <c r="J25" s="897">
        <f>'8.5'!C25</f>
        <v>2518715.8153973664</v>
      </c>
      <c r="K25" s="897">
        <v>125669.72381950567</v>
      </c>
      <c r="L25" s="1232">
        <f>SUM(L7:L18)</f>
        <v>9433734.2458022889</v>
      </c>
      <c r="M25" s="897">
        <f>'8.2'!D25</f>
        <v>48749272.698206998</v>
      </c>
      <c r="N25" s="897">
        <f>'8.3'!D25</f>
        <v>9759423.3882999998</v>
      </c>
      <c r="O25" s="897">
        <f>'8.4'!D25</f>
        <v>13986121.718220001</v>
      </c>
      <c r="P25" s="897">
        <f>'8.5'!D25</f>
        <v>26898781.958329998</v>
      </c>
      <c r="Q25" s="897">
        <v>1343877.200592089</v>
      </c>
      <c r="R25" s="898">
        <f t="shared" ref="R25" si="12">SUM(R7:R18)</f>
        <v>100737476.96364906</v>
      </c>
      <c r="T25" s="145">
        <f t="shared" ref="T25:AE25" si="13">T13/1000</f>
        <v>3627.3230662095111</v>
      </c>
      <c r="U25" s="145">
        <f t="shared" si="13"/>
        <v>38572.429434019003</v>
      </c>
      <c r="V25" s="145">
        <f t="shared" si="13"/>
        <v>819.14445046701451</v>
      </c>
      <c r="W25" s="145">
        <f t="shared" si="13"/>
        <v>8704.0306067480014</v>
      </c>
      <c r="X25" s="145">
        <f t="shared" si="13"/>
        <v>1204.2424930758923</v>
      </c>
      <c r="Y25" s="145">
        <f t="shared" si="13"/>
        <v>12790.786275041422</v>
      </c>
      <c r="Z25" s="145">
        <f t="shared" si="13"/>
        <v>2473.7386571432867</v>
      </c>
      <c r="AA25" s="145">
        <f t="shared" si="13"/>
        <v>26279.114664131484</v>
      </c>
      <c r="AB25" s="145">
        <f t="shared" si="13"/>
        <v>152.64574787374585</v>
      </c>
      <c r="AC25" s="145">
        <f t="shared" si="13"/>
        <v>1622.2368157796263</v>
      </c>
      <c r="AD25" s="145">
        <f t="shared" si="13"/>
        <v>8277.0944147694499</v>
      </c>
      <c r="AE25" s="145">
        <f t="shared" si="13"/>
        <v>87968.597795719528</v>
      </c>
    </row>
    <row r="26" spans="1:31" ht="24.95" customHeight="1">
      <c r="A26" s="257"/>
      <c r="B26" s="843"/>
      <c r="C26" s="843"/>
      <c r="D26" s="870"/>
      <c r="E26" s="870"/>
      <c r="F26" s="899"/>
      <c r="G26" s="843"/>
      <c r="H26" s="843"/>
      <c r="I26" s="870"/>
      <c r="J26" s="870"/>
      <c r="K26" s="900"/>
      <c r="L26" s="899"/>
      <c r="M26" s="843"/>
      <c r="N26" s="843"/>
      <c r="O26" s="870"/>
      <c r="P26" s="870"/>
      <c r="Q26" s="900"/>
      <c r="R26" s="899"/>
      <c r="T26" s="145">
        <f t="shared" ref="T26:AE26" si="14">T14/1000</f>
        <v>3410.3972052618806</v>
      </c>
      <c r="U26" s="145">
        <f t="shared" si="14"/>
        <v>36263.816274877005</v>
      </c>
      <c r="V26" s="145">
        <f t="shared" si="14"/>
        <v>712.95665283609333</v>
      </c>
      <c r="W26" s="145">
        <f t="shared" si="14"/>
        <v>7577.9652374859998</v>
      </c>
      <c r="X26" s="145">
        <f t="shared" si="14"/>
        <v>980.63363749940379</v>
      </c>
      <c r="Y26" s="145">
        <f t="shared" si="14"/>
        <v>10423.643860056012</v>
      </c>
      <c r="Z26" s="145">
        <f t="shared" si="14"/>
        <v>1999.1197194391893</v>
      </c>
      <c r="AA26" s="145">
        <f t="shared" si="14"/>
        <v>21252.655795773142</v>
      </c>
      <c r="AB26" s="145">
        <f t="shared" si="14"/>
        <v>177.3125345628485</v>
      </c>
      <c r="AC26" s="145">
        <f t="shared" si="14"/>
        <v>1891.0384067976474</v>
      </c>
      <c r="AD26" s="145">
        <f t="shared" si="14"/>
        <v>7280.4197495994158</v>
      </c>
      <c r="AE26" s="145">
        <f t="shared" si="14"/>
        <v>77409.119574989789</v>
      </c>
    </row>
    <row r="27" spans="1:31" ht="12.95" customHeight="1">
      <c r="A27" s="505">
        <v>2012</v>
      </c>
      <c r="B27" s="1214">
        <v>1652</v>
      </c>
      <c r="C27" s="840">
        <v>6939</v>
      </c>
      <c r="D27" s="872">
        <v>202807</v>
      </c>
      <c r="E27" s="872">
        <v>2656685.1</v>
      </c>
      <c r="F27" s="1225">
        <v>2868083.1</v>
      </c>
      <c r="G27" s="1214">
        <v>3542741.3316356624</v>
      </c>
      <c r="H27" s="840">
        <v>801433.25080113055</v>
      </c>
      <c r="I27" s="872">
        <v>1196669.5217189353</v>
      </c>
      <c r="J27" s="872">
        <v>2468975.0847144169</v>
      </c>
      <c r="K27" s="872">
        <v>148405.8161801789</v>
      </c>
      <c r="L27" s="1225">
        <v>8158225.0050503239</v>
      </c>
      <c r="M27" s="840">
        <v>37484925.936778106</v>
      </c>
      <c r="N27" s="840">
        <v>8478185.6781380028</v>
      </c>
      <c r="O27" s="872">
        <v>12661480.467877559</v>
      </c>
      <c r="P27" s="872">
        <v>26130960.325314149</v>
      </c>
      <c r="Q27" s="872">
        <v>1570229.9434706718</v>
      </c>
      <c r="R27" s="892">
        <v>86325782.351578489</v>
      </c>
      <c r="T27" s="145">
        <f t="shared" ref="T27:AE27" si="15">T15/1000</f>
        <v>3522.7616740966923</v>
      </c>
      <c r="U27" s="145">
        <f t="shared" si="15"/>
        <v>37559.635195127994</v>
      </c>
      <c r="V27" s="145">
        <f t="shared" si="15"/>
        <v>740.54716276384522</v>
      </c>
      <c r="W27" s="145">
        <f t="shared" si="15"/>
        <v>7890.5181577660005</v>
      </c>
      <c r="X27" s="145">
        <f t="shared" si="15"/>
        <v>1057.1634652972291</v>
      </c>
      <c r="Y27" s="145">
        <f t="shared" si="15"/>
        <v>11257.688318291201</v>
      </c>
      <c r="Z27" s="145">
        <f t="shared" si="15"/>
        <v>2171.1355106019505</v>
      </c>
      <c r="AA27" s="145">
        <f t="shared" si="15"/>
        <v>23123.104062590908</v>
      </c>
      <c r="AB27" s="145">
        <f t="shared" si="15"/>
        <v>115.95682018521987</v>
      </c>
      <c r="AC27" s="145">
        <f t="shared" si="15"/>
        <v>1236.9556900010557</v>
      </c>
      <c r="AD27" s="145">
        <f t="shared" si="15"/>
        <v>7607.5646329449382</v>
      </c>
      <c r="AE27" s="145">
        <f t="shared" si="15"/>
        <v>81067.901423777163</v>
      </c>
    </row>
    <row r="28" spans="1:31" ht="12.95" customHeight="1">
      <c r="A28" s="507">
        <v>2013</v>
      </c>
      <c r="B28" s="1216">
        <v>1637</v>
      </c>
      <c r="C28" s="846">
        <v>6946</v>
      </c>
      <c r="D28" s="874">
        <v>201273.9</v>
      </c>
      <c r="E28" s="874">
        <v>2650488</v>
      </c>
      <c r="F28" s="1226">
        <v>2860344.9</v>
      </c>
      <c r="G28" s="1216">
        <v>3627323.0662095109</v>
      </c>
      <c r="H28" s="846">
        <v>819144.45046701445</v>
      </c>
      <c r="I28" s="874">
        <v>1204242.4930758923</v>
      </c>
      <c r="J28" s="874">
        <v>2473738.6571432869</v>
      </c>
      <c r="K28" s="874">
        <v>152645.74787374586</v>
      </c>
      <c r="L28" s="1226">
        <v>8277094.4147694502</v>
      </c>
      <c r="M28" s="846">
        <v>38572429.434018999</v>
      </c>
      <c r="N28" s="846">
        <v>8704030.6067480016</v>
      </c>
      <c r="O28" s="874">
        <v>12790786.275041422</v>
      </c>
      <c r="P28" s="874">
        <v>26279114.664131485</v>
      </c>
      <c r="Q28" s="874">
        <v>1622236.8157796264</v>
      </c>
      <c r="R28" s="893">
        <v>87968597.795719534</v>
      </c>
      <c r="T28" s="145">
        <f t="shared" ref="T28:AE28" si="16">T16/1000</f>
        <v>3836.3584581271775</v>
      </c>
      <c r="U28" s="145">
        <f t="shared" si="16"/>
        <v>41022.704505940004</v>
      </c>
      <c r="V28" s="145">
        <f t="shared" si="16"/>
        <v>801.51180511781627</v>
      </c>
      <c r="W28" s="145">
        <f t="shared" si="16"/>
        <v>8566.8229651750007</v>
      </c>
      <c r="X28" s="145">
        <f t="shared" si="16"/>
        <v>1152.6815890783148</v>
      </c>
      <c r="Y28" s="145">
        <f t="shared" si="16"/>
        <v>12316.75798453786</v>
      </c>
      <c r="Z28" s="145">
        <f t="shared" si="16"/>
        <v>2368.4610261057092</v>
      </c>
      <c r="AA28" s="145">
        <f t="shared" si="16"/>
        <v>25309.234459076906</v>
      </c>
      <c r="AB28" s="145">
        <f t="shared" si="16"/>
        <v>96.121355104837562</v>
      </c>
      <c r="AC28" s="145">
        <f t="shared" si="16"/>
        <v>1027.647302470222</v>
      </c>
      <c r="AD28" s="145">
        <f t="shared" si="16"/>
        <v>8255.1342335338559</v>
      </c>
      <c r="AE28" s="145">
        <f t="shared" si="16"/>
        <v>88243.167217199996</v>
      </c>
    </row>
    <row r="29" spans="1:31" ht="12.95" customHeight="1">
      <c r="A29" s="257">
        <v>2014</v>
      </c>
      <c r="B29" s="1215">
        <v>1599</v>
      </c>
      <c r="C29" s="1218">
        <v>6841</v>
      </c>
      <c r="D29" s="1223">
        <v>197824</v>
      </c>
      <c r="E29" s="1223">
        <v>2642898</v>
      </c>
      <c r="F29" s="1224">
        <v>2849162</v>
      </c>
      <c r="G29" s="1215">
        <v>3410397.2052618805</v>
      </c>
      <c r="H29" s="1218">
        <v>712956.65283609333</v>
      </c>
      <c r="I29" s="1223">
        <v>980633.63749940379</v>
      </c>
      <c r="J29" s="1223">
        <v>1999119.7194391894</v>
      </c>
      <c r="K29" s="1223">
        <v>177312.53456284851</v>
      </c>
      <c r="L29" s="1224">
        <v>7280419.7495994158</v>
      </c>
      <c r="M29" s="843">
        <v>36263816.274877004</v>
      </c>
      <c r="N29" s="843">
        <v>7577965.2374860002</v>
      </c>
      <c r="O29" s="870">
        <v>10423643.860056013</v>
      </c>
      <c r="P29" s="870">
        <v>21252655.795773141</v>
      </c>
      <c r="Q29" s="870">
        <v>1891038.4067976475</v>
      </c>
      <c r="R29" s="891">
        <v>77409119.574989796</v>
      </c>
      <c r="T29" s="145">
        <f t="shared" ref="T29:AE29" si="17">T17/1000</f>
        <v>3847.7460000000001</v>
      </c>
      <c r="U29" s="145">
        <f t="shared" si="17"/>
        <v>41058.748244169597</v>
      </c>
      <c r="V29" s="145">
        <f t="shared" si="17"/>
        <v>905.81100000000015</v>
      </c>
      <c r="W29" s="145">
        <f t="shared" si="17"/>
        <v>9665.0694472600026</v>
      </c>
      <c r="X29" s="145">
        <f t="shared" si="17"/>
        <v>1238.7572516670562</v>
      </c>
      <c r="Y29" s="145">
        <f t="shared" si="17"/>
        <v>13218.065533287003</v>
      </c>
      <c r="Z29" s="145">
        <f t="shared" si="17"/>
        <v>2427.2687824260001</v>
      </c>
      <c r="AA29" s="145">
        <f t="shared" si="17"/>
        <v>25902.114578212997</v>
      </c>
      <c r="AB29" s="145">
        <f t="shared" si="17"/>
        <v>107.89971932586282</v>
      </c>
      <c r="AC29" s="145">
        <f t="shared" si="17"/>
        <v>1152.2239240501822</v>
      </c>
      <c r="AD29" s="145">
        <f t="shared" si="17"/>
        <v>8527.4827534189189</v>
      </c>
      <c r="AE29" s="145">
        <f t="shared" si="17"/>
        <v>90996.221726979798</v>
      </c>
    </row>
    <row r="30" spans="1:31" ht="12.95" customHeight="1">
      <c r="A30" s="257">
        <v>2015</v>
      </c>
      <c r="B30" s="1215">
        <v>1606</v>
      </c>
      <c r="C30" s="1218">
        <v>6814</v>
      </c>
      <c r="D30" s="1223">
        <v>199725</v>
      </c>
      <c r="E30" s="1223">
        <v>2636189</v>
      </c>
      <c r="F30" s="1224">
        <v>2844334</v>
      </c>
      <c r="G30" s="1215">
        <v>3522761.6740966924</v>
      </c>
      <c r="H30" s="1218">
        <v>740547.16276384518</v>
      </c>
      <c r="I30" s="1223">
        <v>1057163.4652972291</v>
      </c>
      <c r="J30" s="1223">
        <v>2171135.5106019503</v>
      </c>
      <c r="K30" s="1223">
        <v>115956.82018521987</v>
      </c>
      <c r="L30" s="1224">
        <v>7607564.6329449378</v>
      </c>
      <c r="M30" s="843">
        <v>37559635.195127994</v>
      </c>
      <c r="N30" s="843">
        <v>7890518.1577660004</v>
      </c>
      <c r="O30" s="870">
        <v>11257688.3182912</v>
      </c>
      <c r="P30" s="870">
        <v>23123104.062590908</v>
      </c>
      <c r="Q30" s="870">
        <v>1236955.6900010556</v>
      </c>
      <c r="R30" s="891">
        <v>81067901.423777163</v>
      </c>
      <c r="T30" s="145">
        <f t="shared" ref="T30:AE30" si="18">T18/1000</f>
        <v>3854.9198167295876</v>
      </c>
      <c r="U30" s="145">
        <f t="shared" si="18"/>
        <v>41132.713413059901</v>
      </c>
      <c r="V30" s="145">
        <f t="shared" si="18"/>
        <v>802.31710169693304</v>
      </c>
      <c r="W30" s="145">
        <f t="shared" si="18"/>
        <v>8559.0389524500079</v>
      </c>
      <c r="X30" s="145">
        <f t="shared" si="18"/>
        <v>1117.9152635170003</v>
      </c>
      <c r="Y30" s="145">
        <f t="shared" si="18"/>
        <v>11925.785895784822</v>
      </c>
      <c r="Z30" s="145">
        <f t="shared" si="18"/>
        <v>2275.6416101114</v>
      </c>
      <c r="AA30" s="145">
        <f t="shared" si="18"/>
        <v>24278.826483839071</v>
      </c>
      <c r="AB30" s="145">
        <f t="shared" si="18"/>
        <v>131.96193493334775</v>
      </c>
      <c r="AC30" s="145">
        <f t="shared" si="18"/>
        <v>1410.0463273069997</v>
      </c>
      <c r="AD30" s="145">
        <f t="shared" si="18"/>
        <v>8182.7557269882691</v>
      </c>
      <c r="AE30" s="145">
        <f t="shared" si="18"/>
        <v>87306.411072440795</v>
      </c>
    </row>
    <row r="31" spans="1:31" ht="12.95" customHeight="1">
      <c r="A31" s="505">
        <v>2016</v>
      </c>
      <c r="B31" s="1214">
        <v>1618</v>
      </c>
      <c r="C31" s="840">
        <v>6823</v>
      </c>
      <c r="D31" s="872">
        <v>199995</v>
      </c>
      <c r="E31" s="872">
        <v>2632037</v>
      </c>
      <c r="F31" s="1225">
        <v>2840473</v>
      </c>
      <c r="G31" s="1214">
        <v>3836358.4581271773</v>
      </c>
      <c r="H31" s="840">
        <v>801511.80511781632</v>
      </c>
      <c r="I31" s="872">
        <v>1152681.5890783148</v>
      </c>
      <c r="J31" s="872">
        <v>2368461.0261057094</v>
      </c>
      <c r="K31" s="872">
        <v>96121.355104837567</v>
      </c>
      <c r="L31" s="1225">
        <v>8255134.2335338555</v>
      </c>
      <c r="M31" s="840">
        <v>41022704.505940005</v>
      </c>
      <c r="N31" s="840">
        <v>8566822.965175001</v>
      </c>
      <c r="O31" s="872">
        <v>12316757.98453786</v>
      </c>
      <c r="P31" s="872">
        <v>25309234.459076907</v>
      </c>
      <c r="Q31" s="872">
        <v>1027647.3024702221</v>
      </c>
      <c r="R31" s="892">
        <v>88243167.217199996</v>
      </c>
      <c r="T31" s="145">
        <f t="shared" ref="T31:AE31" si="19">T19/1000</f>
        <v>4200.7408816692532</v>
      </c>
      <c r="U31" s="145">
        <f t="shared" si="19"/>
        <v>44813.140046417997</v>
      </c>
      <c r="V31" s="145">
        <f t="shared" si="19"/>
        <v>837.95548207248396</v>
      </c>
      <c r="W31" s="145">
        <f t="shared" si="19"/>
        <v>8942.578562900002</v>
      </c>
      <c r="X31" s="145">
        <f t="shared" si="19"/>
        <v>1201.4750959205983</v>
      </c>
      <c r="Y31" s="145">
        <f t="shared" si="19"/>
        <v>12826.305476369995</v>
      </c>
      <c r="Z31" s="145">
        <f t="shared" si="19"/>
        <v>2173.2346050440929</v>
      </c>
      <c r="AA31" s="145">
        <f t="shared" si="19"/>
        <v>23200.395458900002</v>
      </c>
      <c r="AB31" s="145">
        <f t="shared" si="19"/>
        <v>151.22340892275872</v>
      </c>
      <c r="AC31" s="145">
        <f t="shared" si="19"/>
        <v>1615.2141925308999</v>
      </c>
      <c r="AD31" s="145">
        <f t="shared" si="19"/>
        <v>8564.6294736291857</v>
      </c>
      <c r="AE31" s="145">
        <f t="shared" si="19"/>
        <v>91397.6337371189</v>
      </c>
    </row>
    <row r="32" spans="1:31" ht="12.95" customHeight="1">
      <c r="A32" s="507">
        <v>2017</v>
      </c>
      <c r="B32" s="1216">
        <v>1703</v>
      </c>
      <c r="C32" s="846">
        <v>6817</v>
      </c>
      <c r="D32" s="874">
        <v>203138</v>
      </c>
      <c r="E32" s="874">
        <v>2632599</v>
      </c>
      <c r="F32" s="1226">
        <v>2844257</v>
      </c>
      <c r="G32" s="1216">
        <v>3847746</v>
      </c>
      <c r="H32" s="846">
        <v>905811.00000000012</v>
      </c>
      <c r="I32" s="874">
        <v>1238757.2516670562</v>
      </c>
      <c r="J32" s="874">
        <v>2427268.7824260001</v>
      </c>
      <c r="K32" s="874">
        <v>107899.71932586282</v>
      </c>
      <c r="L32" s="1226">
        <v>8527482.7534189187</v>
      </c>
      <c r="M32" s="846">
        <v>41058748.2441696</v>
      </c>
      <c r="N32" s="846">
        <v>9665069.4472600017</v>
      </c>
      <c r="O32" s="874">
        <v>13218065.533287004</v>
      </c>
      <c r="P32" s="874">
        <v>25902114.578212999</v>
      </c>
      <c r="Q32" s="874">
        <v>1152223.9240501821</v>
      </c>
      <c r="R32" s="893">
        <v>90996221.726979792</v>
      </c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ht="12.95" customHeight="1">
      <c r="A33" s="257">
        <v>2018</v>
      </c>
      <c r="B33" s="1215">
        <v>1692</v>
      </c>
      <c r="C33" s="1218">
        <v>6817</v>
      </c>
      <c r="D33" s="1223">
        <v>205693</v>
      </c>
      <c r="E33" s="1223">
        <v>2626417</v>
      </c>
      <c r="F33" s="1224">
        <v>2840619</v>
      </c>
      <c r="G33" s="1215">
        <v>3854919.8167295875</v>
      </c>
      <c r="H33" s="1218">
        <v>802317.10169693304</v>
      </c>
      <c r="I33" s="1223">
        <v>1117915.2635170002</v>
      </c>
      <c r="J33" s="1223">
        <v>2275641.6101114</v>
      </c>
      <c r="K33" s="1223">
        <v>131961.93493334774</v>
      </c>
      <c r="L33" s="1224">
        <v>8182755.726988269</v>
      </c>
      <c r="M33" s="843">
        <v>41132713.413059898</v>
      </c>
      <c r="N33" s="843">
        <v>8559038.9524500072</v>
      </c>
      <c r="O33" s="870">
        <v>11925785.895784821</v>
      </c>
      <c r="P33" s="870">
        <v>24278826.483839072</v>
      </c>
      <c r="Q33" s="870">
        <v>1410046.3273069998</v>
      </c>
      <c r="R33" s="891">
        <v>87306411.072440788</v>
      </c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ht="12.95" customHeight="1">
      <c r="A34" s="257">
        <v>2019</v>
      </c>
      <c r="B34" s="1215">
        <v>1690</v>
      </c>
      <c r="C34" s="1218">
        <v>6759</v>
      </c>
      <c r="D34" s="1223">
        <v>206267</v>
      </c>
      <c r="E34" s="1223">
        <v>2619793</v>
      </c>
      <c r="F34" s="1224">
        <v>2834509</v>
      </c>
      <c r="G34" s="1215">
        <v>4200740.8816692531</v>
      </c>
      <c r="H34" s="1218">
        <v>837955.48207248398</v>
      </c>
      <c r="I34" s="1223">
        <v>1201475.0959205984</v>
      </c>
      <c r="J34" s="1223">
        <v>2173234.605044093</v>
      </c>
      <c r="K34" s="1223">
        <v>151223.40892275871</v>
      </c>
      <c r="L34" s="1224">
        <v>8564629.4736291859</v>
      </c>
      <c r="M34" s="843">
        <v>44813140.046417996</v>
      </c>
      <c r="N34" s="843">
        <v>8942578.5629000012</v>
      </c>
      <c r="O34" s="870">
        <v>12826305.476369996</v>
      </c>
      <c r="P34" s="870">
        <v>23200395.458900001</v>
      </c>
      <c r="Q34" s="870">
        <v>1615214.1925309</v>
      </c>
      <c r="R34" s="891">
        <v>91397633.7371189</v>
      </c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ht="12.95" customHeight="1">
      <c r="A35" s="505">
        <v>2020</v>
      </c>
      <c r="B35" s="1214">
        <v>1605</v>
      </c>
      <c r="C35" s="840">
        <v>6748</v>
      </c>
      <c r="D35" s="872">
        <v>206659</v>
      </c>
      <c r="E35" s="872">
        <v>2614120</v>
      </c>
      <c r="F35" s="1225">
        <v>2829132</v>
      </c>
      <c r="G35" s="1214">
        <v>4268309.7902267631</v>
      </c>
      <c r="H35" s="840">
        <v>840410.28830097569</v>
      </c>
      <c r="I35" s="872">
        <v>1197728.8742469333</v>
      </c>
      <c r="J35" s="872">
        <v>2245541.6331866197</v>
      </c>
      <c r="K35" s="872">
        <v>142228.58725978711</v>
      </c>
      <c r="L35" s="1225">
        <v>8694219.1732210796</v>
      </c>
      <c r="M35" s="840">
        <v>45620793.125848003</v>
      </c>
      <c r="N35" s="840">
        <v>8977575.5740339998</v>
      </c>
      <c r="O35" s="872">
        <v>12792266.307976004</v>
      </c>
      <c r="P35" s="872">
        <v>23983568.670029998</v>
      </c>
      <c r="Q35" s="872">
        <v>1520227.6741253468</v>
      </c>
      <c r="R35" s="892">
        <v>92894431.35201335</v>
      </c>
      <c r="T35" s="28"/>
      <c r="U35" s="28"/>
      <c r="V35" s="296"/>
      <c r="W35" s="296"/>
    </row>
    <row r="36" spans="1:31" ht="12.95" customHeight="1">
      <c r="A36" s="507">
        <v>2021</v>
      </c>
      <c r="B36" s="1216">
        <f>'8.2'!B36</f>
        <v>1602</v>
      </c>
      <c r="C36" s="846">
        <f>'8.3'!B36</f>
        <v>6487</v>
      </c>
      <c r="D36" s="874">
        <f>'8.4'!B36</f>
        <v>207199</v>
      </c>
      <c r="E36" s="874">
        <f>'8.5'!B36</f>
        <v>2604725</v>
      </c>
      <c r="F36" s="1226">
        <f t="shared" ref="F36" si="20">SUM(B36:E36)</f>
        <v>2820013</v>
      </c>
      <c r="G36" s="1216">
        <f>'8.2'!C36</f>
        <v>4565694.3918051599</v>
      </c>
      <c r="H36" s="846">
        <f>'8.3'!C36</f>
        <v>913967.04959776311</v>
      </c>
      <c r="I36" s="874">
        <f>'8.4'!C36</f>
        <v>1309687.2651824956</v>
      </c>
      <c r="J36" s="874">
        <f>'8.5'!C36</f>
        <v>2518715.8153973664</v>
      </c>
      <c r="K36" s="874">
        <f>K25</f>
        <v>125669.72381950567</v>
      </c>
      <c r="L36" s="1226">
        <f t="shared" ref="L36" si="21">SUM(G36:K36)</f>
        <v>9433734.2458022907</v>
      </c>
      <c r="M36" s="846">
        <f>'8.2'!D36</f>
        <v>48749272.698206998</v>
      </c>
      <c r="N36" s="846">
        <f>'8.3'!D36</f>
        <v>9759423.3882999998</v>
      </c>
      <c r="O36" s="874">
        <f>'8.4'!D36</f>
        <v>13986121.718220001</v>
      </c>
      <c r="P36" s="874">
        <f>'8.5'!D36</f>
        <v>26898781.958329998</v>
      </c>
      <c r="Q36" s="874">
        <f>Q25</f>
        <v>1343877.200592089</v>
      </c>
      <c r="R36" s="893">
        <f>SUM(M36:Q36)</f>
        <v>100737476.96364908</v>
      </c>
      <c r="T36" s="28"/>
      <c r="U36" s="28"/>
      <c r="V36" s="296"/>
      <c r="W36" s="296"/>
    </row>
    <row r="37" spans="1:31" ht="9.9499999999999993" customHeight="1">
      <c r="B37" s="150"/>
      <c r="C37" s="150"/>
      <c r="D37" s="150"/>
      <c r="E37" s="150"/>
      <c r="F37" s="901"/>
      <c r="G37" s="902"/>
      <c r="H37" s="903"/>
      <c r="I37" s="903"/>
      <c r="J37" s="903"/>
      <c r="K37" s="903"/>
      <c r="L37" s="903"/>
      <c r="M37" s="903"/>
      <c r="N37" s="904"/>
      <c r="O37" s="902"/>
      <c r="P37" s="902"/>
      <c r="Q37" s="902"/>
      <c r="R37" s="902"/>
      <c r="T37" s="28"/>
      <c r="V37" s="296"/>
      <c r="W37" s="296"/>
    </row>
    <row r="38" spans="1:31" ht="12" customHeight="1">
      <c r="D38" s="1704"/>
      <c r="E38" s="23"/>
      <c r="F38" s="19"/>
      <c r="G38" s="286"/>
      <c r="H38" s="286"/>
      <c r="I38" s="148"/>
      <c r="J38" s="148"/>
      <c r="K38" s="148"/>
      <c r="L38" s="148"/>
      <c r="M38" s="148"/>
      <c r="N38" s="148"/>
      <c r="O38" s="286"/>
      <c r="P38" s="286"/>
      <c r="Q38" s="286"/>
      <c r="R38" s="286"/>
      <c r="T38" s="28"/>
      <c r="V38" s="296"/>
      <c r="W38" s="296"/>
    </row>
    <row r="39" spans="1:31" ht="12" customHeight="1">
      <c r="D39" s="1704"/>
      <c r="T39" s="28"/>
    </row>
    <row r="40" spans="1:31" ht="12" customHeight="1"/>
    <row r="41" spans="1:31" ht="12" customHeight="1">
      <c r="B41" s="22"/>
      <c r="C41" s="22"/>
      <c r="D41" s="22"/>
      <c r="E41" s="22"/>
      <c r="F41" s="28"/>
    </row>
    <row r="42" spans="1:31" ht="12" customHeight="1">
      <c r="M42" s="28"/>
    </row>
    <row r="43" spans="1:31" ht="12" customHeight="1"/>
  </sheetData>
  <mergeCells count="8">
    <mergeCell ref="A1:R1"/>
    <mergeCell ref="D38:D39"/>
    <mergeCell ref="G4:R4"/>
    <mergeCell ref="G5:L5"/>
    <mergeCell ref="M5:R5"/>
    <mergeCell ref="A3:R3"/>
    <mergeCell ref="B4:F5"/>
    <mergeCell ref="A4:A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7"/>
  <dimension ref="A1:S122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21.85546875" style="6" customWidth="1"/>
    <col min="2" max="7" width="10.7109375" style="6" customWidth="1"/>
    <col min="8" max="8" width="12.85546875" style="6" customWidth="1"/>
    <col min="9" max="9" width="10.140625" style="6" bestFit="1" customWidth="1"/>
    <col min="10" max="10" width="9.5703125" style="6" bestFit="1" customWidth="1"/>
    <col min="11" max="11" width="11.140625" style="6" customWidth="1"/>
    <col min="12" max="14" width="9.140625" style="6"/>
    <col min="15" max="15" width="10.85546875" style="6" bestFit="1" customWidth="1"/>
    <col min="16" max="16" width="11.7109375" style="6" bestFit="1" customWidth="1"/>
    <col min="17" max="16384" width="9.140625" style="6"/>
  </cols>
  <sheetData>
    <row r="1" spans="1:19" ht="36" customHeight="1">
      <c r="A1" s="1711" t="s">
        <v>438</v>
      </c>
      <c r="B1" s="1711"/>
      <c r="C1" s="1711"/>
      <c r="D1" s="1711"/>
      <c r="E1" s="1711"/>
      <c r="F1" s="1711"/>
      <c r="G1" s="1711"/>
      <c r="H1" s="1711"/>
    </row>
    <row r="2" spans="1:19" ht="5.0999999999999996" customHeight="1">
      <c r="A2" s="509"/>
      <c r="B2" s="509"/>
      <c r="C2" s="509"/>
      <c r="D2" s="509"/>
      <c r="E2" s="509"/>
      <c r="F2" s="509"/>
      <c r="G2" s="509"/>
      <c r="H2" s="509"/>
    </row>
    <row r="3" spans="1:19" ht="15" customHeight="1">
      <c r="A3" s="1716" t="s">
        <v>296</v>
      </c>
      <c r="B3" s="1716"/>
      <c r="C3" s="1716"/>
      <c r="D3" s="1716"/>
      <c r="E3" s="1716"/>
      <c r="F3" s="1716"/>
      <c r="G3" s="1716"/>
      <c r="H3" s="1716"/>
    </row>
    <row r="4" spans="1:19" ht="14.1" customHeight="1">
      <c r="A4" s="1712">
        <v>2021</v>
      </c>
      <c r="B4" s="1712"/>
      <c r="C4" s="890" t="str">
        <f>'8.8'!G6</f>
        <v>VO</v>
      </c>
      <c r="D4" s="890" t="str">
        <f>'8.8'!H6</f>
        <v>SO</v>
      </c>
      <c r="E4" s="890" t="str">
        <f>'8.8'!I6</f>
        <v>MO</v>
      </c>
      <c r="F4" s="890" t="str">
        <f>'8.8'!J6</f>
        <v>DOM</v>
      </c>
      <c r="G4" s="890" t="str">
        <f>'8.8'!K6</f>
        <v>OP</v>
      </c>
      <c r="H4" s="890" t="str">
        <f>'8.8'!L6</f>
        <v>Celkem</v>
      </c>
    </row>
    <row r="5" spans="1:19" ht="15.95" customHeight="1">
      <c r="A5" s="1719" t="s">
        <v>468</v>
      </c>
      <c r="B5" s="1719"/>
      <c r="C5" s="946">
        <f>'8.8'!G25</f>
        <v>4565694.3918051599</v>
      </c>
      <c r="D5" s="946">
        <f>'8.8'!H25</f>
        <v>913967.04959776311</v>
      </c>
      <c r="E5" s="946">
        <f>'8.8'!I25</f>
        <v>1309687.2651824956</v>
      </c>
      <c r="F5" s="946">
        <f>'8.8'!J25</f>
        <v>2518715.8153973664</v>
      </c>
      <c r="G5" s="946">
        <f>'8.8'!K25</f>
        <v>125669.72381950567</v>
      </c>
      <c r="H5" s="956">
        <f>'8.8'!L25</f>
        <v>9433734.2458022889</v>
      </c>
    </row>
    <row r="6" spans="1:19" ht="15.95" customHeight="1">
      <c r="A6" s="1720" t="s">
        <v>297</v>
      </c>
      <c r="B6" s="1720"/>
      <c r="C6" s="1064">
        <f>'8.8'!M25</f>
        <v>48749272.698206998</v>
      </c>
      <c r="D6" s="1064">
        <f>'8.8'!N25</f>
        <v>9759423.3882999998</v>
      </c>
      <c r="E6" s="1064">
        <f>'8.8'!O25</f>
        <v>13986121.718220001</v>
      </c>
      <c r="F6" s="1064">
        <f>'8.8'!P25</f>
        <v>26898781.958329998</v>
      </c>
      <c r="G6" s="1064">
        <f>'8.8'!Q25</f>
        <v>1343877.200592089</v>
      </c>
      <c r="H6" s="1353">
        <f>'8.8'!R25</f>
        <v>100737476.96364906</v>
      </c>
      <c r="J6" s="302"/>
    </row>
    <row r="7" spans="1:19" ht="15.95" customHeight="1">
      <c r="A7" s="1718" t="s">
        <v>298</v>
      </c>
      <c r="B7" s="1718"/>
      <c r="C7" s="906">
        <f>C5/$H$5</f>
        <v>0.4839753031877857</v>
      </c>
      <c r="D7" s="906">
        <f t="shared" ref="D7:G7" si="0">D5/$H$5</f>
        <v>9.6882848910488373E-2</v>
      </c>
      <c r="E7" s="906">
        <f t="shared" si="0"/>
        <v>0.13883020562777298</v>
      </c>
      <c r="F7" s="906">
        <f t="shared" si="0"/>
        <v>0.26699032957369079</v>
      </c>
      <c r="G7" s="906">
        <f t="shared" si="0"/>
        <v>1.3321312700262326E-2</v>
      </c>
      <c r="H7" s="1354">
        <f>SUM(C7:G7)</f>
        <v>1.0000000000000002</v>
      </c>
      <c r="J7" s="302"/>
      <c r="K7" s="302"/>
      <c r="L7" s="302"/>
      <c r="M7" s="307"/>
      <c r="N7" s="307"/>
      <c r="O7" s="302"/>
    </row>
    <row r="8" spans="1:19" ht="15.95" customHeight="1">
      <c r="A8" s="1717" t="s">
        <v>294</v>
      </c>
      <c r="B8" s="1717"/>
      <c r="C8" s="907">
        <f>'8.8'!B25</f>
        <v>1602</v>
      </c>
      <c r="D8" s="907">
        <f>'8.8'!C25</f>
        <v>6487</v>
      </c>
      <c r="E8" s="907">
        <f>'8.8'!D25</f>
        <v>207199</v>
      </c>
      <c r="F8" s="907">
        <f>'8.8'!E25</f>
        <v>2604725</v>
      </c>
      <c r="G8" s="907"/>
      <c r="H8" s="1355">
        <f>SUM(C8:G8)</f>
        <v>2820013</v>
      </c>
      <c r="J8" s="302"/>
      <c r="K8" s="302"/>
      <c r="L8" s="302"/>
      <c r="M8" s="307"/>
      <c r="N8" s="307"/>
      <c r="O8" s="302"/>
    </row>
    <row r="9" spans="1:19" ht="14.45" customHeight="1">
      <c r="A9" s="908"/>
      <c r="B9" s="909"/>
      <c r="C9" s="908"/>
      <c r="D9" s="908"/>
      <c r="E9" s="908"/>
      <c r="F9" s="908"/>
      <c r="G9" s="908"/>
      <c r="H9" s="908"/>
      <c r="I9" s="302"/>
      <c r="J9" s="302"/>
      <c r="K9" s="302"/>
      <c r="L9" s="302"/>
      <c r="M9" s="307"/>
      <c r="N9" s="307"/>
      <c r="O9" s="302"/>
      <c r="P9" s="302"/>
      <c r="Q9" s="307"/>
      <c r="R9" s="307"/>
      <c r="S9" s="308"/>
    </row>
    <row r="10" spans="1:19" ht="14.45" customHeight="1">
      <c r="A10" s="1714"/>
      <c r="B10" s="1714"/>
      <c r="C10" s="1714"/>
      <c r="D10" s="1714"/>
      <c r="E10" s="1714"/>
      <c r="F10" s="1714"/>
      <c r="G10" s="1714"/>
      <c r="H10" s="1714"/>
      <c r="I10" s="302"/>
      <c r="J10" s="302"/>
      <c r="K10" s="302"/>
      <c r="L10" s="302"/>
      <c r="M10" s="307"/>
      <c r="N10" s="307"/>
      <c r="O10" s="302"/>
      <c r="P10" s="302"/>
      <c r="Q10" s="307"/>
      <c r="R10" s="307"/>
    </row>
    <row r="11" spans="1:19" ht="14.45" customHeight="1">
      <c r="A11" s="908"/>
      <c r="B11" s="908"/>
      <c r="C11" s="908"/>
      <c r="D11" s="908"/>
      <c r="E11" s="908"/>
      <c r="F11" s="908"/>
      <c r="G11" s="908"/>
      <c r="H11" s="908"/>
      <c r="I11" s="302"/>
      <c r="J11" s="302"/>
      <c r="K11" s="302"/>
      <c r="L11" s="302"/>
      <c r="M11" s="307"/>
      <c r="N11" s="307"/>
      <c r="O11" s="302"/>
      <c r="P11" s="302"/>
      <c r="Q11" s="307"/>
      <c r="R11" s="307"/>
    </row>
    <row r="12" spans="1:19" ht="14.45" customHeight="1">
      <c r="A12" s="908"/>
      <c r="B12" s="908"/>
      <c r="C12" s="908"/>
      <c r="D12" s="908"/>
      <c r="E12" s="908"/>
      <c r="F12" s="908"/>
      <c r="G12" s="908"/>
      <c r="H12" s="908"/>
      <c r="I12" s="302"/>
      <c r="J12" s="302"/>
      <c r="K12" s="302"/>
      <c r="L12" s="302"/>
      <c r="M12" s="307"/>
      <c r="N12" s="307"/>
      <c r="O12" s="302"/>
      <c r="P12" s="302"/>
      <c r="Q12" s="307"/>
      <c r="R12" s="307"/>
    </row>
    <row r="13" spans="1:19" ht="14.45" customHeight="1">
      <c r="A13" s="908"/>
      <c r="B13" s="908"/>
      <c r="C13" s="908"/>
      <c r="D13" s="908"/>
      <c r="E13" s="908"/>
      <c r="F13" s="908"/>
      <c r="G13" s="908"/>
      <c r="H13" s="908"/>
      <c r="I13" s="302"/>
      <c r="J13" s="302"/>
      <c r="K13" s="302"/>
      <c r="P13" s="302"/>
      <c r="Q13" s="307"/>
      <c r="R13" s="307"/>
    </row>
    <row r="14" spans="1:19" ht="14.45" customHeight="1">
      <c r="A14" s="908"/>
      <c r="B14" s="908"/>
      <c r="C14" s="908"/>
      <c r="D14" s="908"/>
      <c r="E14" s="908"/>
      <c r="F14" s="908"/>
      <c r="G14" s="908"/>
      <c r="H14" s="908"/>
      <c r="I14" s="302"/>
      <c r="J14" s="302"/>
      <c r="K14" s="302"/>
      <c r="P14" s="302"/>
      <c r="Q14" s="307"/>
      <c r="R14" s="307"/>
    </row>
    <row r="15" spans="1:19" ht="14.45" customHeight="1">
      <c r="A15" s="908"/>
      <c r="B15" s="908"/>
      <c r="C15" s="908"/>
      <c r="D15" s="908"/>
      <c r="E15" s="908"/>
      <c r="F15" s="908"/>
      <c r="G15" s="908"/>
      <c r="H15" s="908"/>
      <c r="I15" s="302"/>
      <c r="J15" s="302"/>
      <c r="P15" s="302"/>
      <c r="Q15" s="307"/>
      <c r="R15" s="307"/>
    </row>
    <row r="16" spans="1:19" ht="14.45" customHeight="1">
      <c r="A16" s="908"/>
      <c r="B16" s="908"/>
      <c r="C16" s="908"/>
      <c r="D16" s="908"/>
      <c r="E16" s="908"/>
      <c r="F16" s="908"/>
      <c r="G16" s="908"/>
      <c r="H16" s="908"/>
      <c r="I16" s="302"/>
      <c r="J16" s="302"/>
    </row>
    <row r="17" spans="1:13" ht="14.45" customHeight="1">
      <c r="A17" s="908"/>
      <c r="B17" s="908"/>
      <c r="C17" s="908"/>
      <c r="D17" s="908"/>
      <c r="E17" s="908"/>
      <c r="F17" s="908"/>
      <c r="G17" s="908"/>
      <c r="H17" s="908"/>
      <c r="I17" s="302"/>
      <c r="J17" s="302"/>
      <c r="K17" s="302"/>
      <c r="L17" s="302"/>
    </row>
    <row r="18" spans="1:13" ht="14.45" customHeight="1">
      <c r="A18" s="908"/>
      <c r="B18" s="908"/>
      <c r="C18" s="908"/>
      <c r="D18" s="908"/>
      <c r="E18" s="908"/>
      <c r="F18" s="908"/>
      <c r="G18" s="908"/>
      <c r="H18" s="908"/>
      <c r="I18" s="302"/>
      <c r="J18" s="302"/>
      <c r="K18" s="302"/>
      <c r="L18" s="302"/>
    </row>
    <row r="19" spans="1:13" ht="14.45" customHeight="1">
      <c r="A19" s="908"/>
      <c r="B19" s="908"/>
      <c r="C19" s="908"/>
      <c r="D19" s="908"/>
      <c r="E19" s="908"/>
      <c r="F19" s="908"/>
      <c r="G19" s="908"/>
      <c r="H19" s="908"/>
      <c r="I19" s="309"/>
      <c r="J19" s="302"/>
      <c r="K19" s="302"/>
      <c r="L19" s="302"/>
    </row>
    <row r="20" spans="1:13" ht="14.45" customHeight="1">
      <c r="A20" s="910"/>
      <c r="B20" s="910"/>
      <c r="C20" s="910"/>
      <c r="D20" s="910"/>
      <c r="E20" s="910"/>
      <c r="F20" s="910"/>
      <c r="G20" s="908"/>
      <c r="H20" s="908"/>
      <c r="I20" s="302"/>
      <c r="J20" s="302"/>
      <c r="K20" s="302"/>
      <c r="L20" s="302"/>
    </row>
    <row r="21" spans="1:13" ht="14.45" customHeight="1">
      <c r="A21" s="908"/>
      <c r="B21" s="908"/>
      <c r="C21" s="908"/>
      <c r="D21" s="908"/>
      <c r="E21" s="908"/>
      <c r="F21" s="908"/>
      <c r="G21" s="908"/>
      <c r="H21" s="908"/>
      <c r="I21" s="302"/>
      <c r="J21" s="302"/>
      <c r="K21" s="302"/>
      <c r="L21" s="302"/>
    </row>
    <row r="22" spans="1:13" ht="14.45" customHeight="1">
      <c r="A22" s="908"/>
      <c r="B22" s="908"/>
      <c r="C22" s="908"/>
      <c r="D22" s="908"/>
      <c r="E22" s="908"/>
      <c r="F22" s="908"/>
      <c r="G22" s="908"/>
      <c r="H22" s="908"/>
      <c r="I22" s="302"/>
      <c r="J22" s="302"/>
      <c r="K22" s="302"/>
      <c r="L22" s="302"/>
    </row>
    <row r="23" spans="1:13" ht="14.45" customHeight="1">
      <c r="A23" s="908"/>
      <c r="B23" s="908"/>
      <c r="C23" s="908"/>
      <c r="D23" s="908"/>
      <c r="E23" s="908"/>
      <c r="F23" s="908"/>
      <c r="G23" s="908"/>
      <c r="H23" s="908"/>
      <c r="I23" s="302"/>
      <c r="J23" s="302"/>
      <c r="K23" s="302"/>
      <c r="L23" s="302"/>
    </row>
    <row r="24" spans="1:13" ht="14.45" customHeight="1">
      <c r="A24" s="908"/>
      <c r="B24" s="908"/>
      <c r="C24" s="908"/>
      <c r="D24" s="908"/>
      <c r="E24" s="908"/>
      <c r="F24" s="908"/>
      <c r="G24" s="908"/>
      <c r="H24" s="908"/>
      <c r="I24" s="302"/>
    </row>
    <row r="25" spans="1:13" ht="14.45" customHeight="1">
      <c r="A25" s="908"/>
      <c r="B25" s="908"/>
      <c r="C25" s="908"/>
      <c r="D25" s="908"/>
      <c r="E25" s="908"/>
      <c r="F25" s="908"/>
      <c r="G25" s="908"/>
      <c r="H25" s="908"/>
    </row>
    <row r="26" spans="1:13" ht="14.45" customHeight="1">
      <c r="A26" s="908"/>
      <c r="B26" s="908"/>
      <c r="C26" s="908"/>
      <c r="D26" s="908"/>
      <c r="E26" s="908"/>
      <c r="F26" s="908"/>
      <c r="G26" s="908"/>
      <c r="H26" s="908"/>
    </row>
    <row r="27" spans="1:13" ht="14.45" customHeight="1">
      <c r="A27" s="908"/>
      <c r="B27" s="908"/>
      <c r="C27" s="908"/>
      <c r="D27" s="908"/>
      <c r="E27" s="908"/>
      <c r="F27" s="908"/>
      <c r="G27" s="908"/>
      <c r="H27" s="908"/>
    </row>
    <row r="28" spans="1:13" ht="14.45" customHeight="1">
      <c r="A28" s="908"/>
      <c r="B28" s="908"/>
      <c r="C28" s="908"/>
      <c r="D28" s="908"/>
      <c r="E28" s="908"/>
      <c r="F28" s="908"/>
      <c r="G28" s="908"/>
      <c r="H28" s="908"/>
    </row>
    <row r="29" spans="1:13" ht="14.45" customHeight="1">
      <c r="A29" s="1713" t="s">
        <v>299</v>
      </c>
      <c r="B29" s="1713"/>
      <c r="C29" s="1713"/>
      <c r="D29" s="1713"/>
      <c r="E29" s="1713"/>
      <c r="F29" s="1713"/>
      <c r="G29" s="1713"/>
      <c r="H29" s="1713"/>
    </row>
    <row r="30" spans="1:13" ht="14.45" customHeight="1">
      <c r="A30" s="911">
        <v>2021</v>
      </c>
      <c r="B30" s="777" t="s">
        <v>55</v>
      </c>
      <c r="C30" s="890" t="s">
        <v>9</v>
      </c>
      <c r="D30" s="890" t="s">
        <v>79</v>
      </c>
      <c r="E30" s="890" t="s">
        <v>5</v>
      </c>
      <c r="F30" s="890" t="s">
        <v>31</v>
      </c>
      <c r="G30" s="890" t="s">
        <v>47</v>
      </c>
      <c r="H30" s="890" t="s">
        <v>152</v>
      </c>
    </row>
    <row r="31" spans="1:13" ht="15.95" customHeight="1">
      <c r="A31" s="1066" t="s">
        <v>468</v>
      </c>
      <c r="B31" s="946">
        <v>5465508.6452341871</v>
      </c>
      <c r="C31" s="946">
        <f>F5</f>
        <v>2518715.8153973664</v>
      </c>
      <c r="D31" s="946">
        <f>'8.7'!G25</f>
        <v>1223833.3135601592</v>
      </c>
      <c r="E31" s="946">
        <f>'8.6'!C25</f>
        <v>99015.99779107004</v>
      </c>
      <c r="F31" s="946">
        <f>'5.1'!D36</f>
        <v>990.74999999999989</v>
      </c>
      <c r="G31" s="946">
        <f>'8.8'!$K$25</f>
        <v>125669.72381950567</v>
      </c>
      <c r="H31" s="956">
        <f>SUM(B31:G31)</f>
        <v>9433734.2458022889</v>
      </c>
      <c r="J31" s="302"/>
      <c r="K31" s="309"/>
      <c r="L31" s="309"/>
      <c r="M31" s="302"/>
    </row>
    <row r="32" spans="1:13" ht="15.95" customHeight="1">
      <c r="A32" s="1065" t="s">
        <v>297</v>
      </c>
      <c r="B32" s="1064">
        <v>58359644.278961986</v>
      </c>
      <c r="C32" s="1064">
        <f>F6</f>
        <v>26898781.958329998</v>
      </c>
      <c r="D32" s="1064">
        <f>'8.7'!H25</f>
        <v>13067638.663999997</v>
      </c>
      <c r="E32" s="1064">
        <f>'8.6'!D25</f>
        <v>1057131.986765</v>
      </c>
      <c r="F32" s="1064">
        <f>'5.1'!G36</f>
        <v>10402.875</v>
      </c>
      <c r="G32" s="1064">
        <f>'8.8'!$Q$25</f>
        <v>1343877.200592089</v>
      </c>
      <c r="H32" s="1353">
        <f>SUM(B32:G32)</f>
        <v>100737476.96364908</v>
      </c>
      <c r="J32" s="302"/>
      <c r="K32" s="309"/>
      <c r="L32" s="309"/>
      <c r="M32" s="302"/>
    </row>
    <row r="33" spans="1:17" ht="15.95" customHeight="1">
      <c r="A33" s="914" t="s">
        <v>298</v>
      </c>
      <c r="B33" s="906">
        <f>B31/$H$31</f>
        <v>0.5793579194438474</v>
      </c>
      <c r="C33" s="906">
        <f>C31/$H$31</f>
        <v>0.26699032957369079</v>
      </c>
      <c r="D33" s="906">
        <f t="shared" ref="D33:G33" si="1">D31/$H$31</f>
        <v>0.12972946679144856</v>
      </c>
      <c r="E33" s="906">
        <f t="shared" si="1"/>
        <v>1.0495949452373964E-2</v>
      </c>
      <c r="F33" s="912">
        <f t="shared" si="1"/>
        <v>1.0502203837688687E-4</v>
      </c>
      <c r="G33" s="906">
        <f t="shared" si="1"/>
        <v>1.3321312700262326E-2</v>
      </c>
      <c r="H33" s="1354">
        <f>SUM(B33:G33)</f>
        <v>1</v>
      </c>
      <c r="I33" s="302"/>
      <c r="J33" s="302"/>
      <c r="K33" s="309"/>
      <c r="L33" s="309"/>
      <c r="M33" s="302"/>
      <c r="O33" s="302"/>
    </row>
    <row r="34" spans="1:17" ht="15.95" customHeight="1">
      <c r="A34" s="915" t="s">
        <v>300</v>
      </c>
      <c r="B34" s="913">
        <v>214169</v>
      </c>
      <c r="C34" s="907">
        <f>F8</f>
        <v>2604725</v>
      </c>
      <c r="D34" s="907">
        <f>'8.7'!$B$25</f>
        <v>845</v>
      </c>
      <c r="E34" s="907">
        <f>'8.6'!$B$25</f>
        <v>270</v>
      </c>
      <c r="F34" s="907">
        <v>4</v>
      </c>
      <c r="G34" s="907"/>
      <c r="H34" s="1355">
        <f>SUM(B34:G34)</f>
        <v>2820013</v>
      </c>
      <c r="I34" s="302"/>
      <c r="J34" s="302"/>
      <c r="K34" s="309"/>
      <c r="L34" s="309"/>
      <c r="M34" s="302"/>
      <c r="O34" s="302"/>
    </row>
    <row r="35" spans="1:17" ht="14.45" customHeight="1">
      <c r="A35" s="303"/>
      <c r="B35" s="303"/>
      <c r="C35" s="303"/>
      <c r="D35" s="303"/>
      <c r="E35" s="303"/>
      <c r="F35" s="303"/>
      <c r="G35" s="303"/>
      <c r="H35" s="303"/>
      <c r="K35" s="302"/>
      <c r="L35" s="302"/>
      <c r="M35" s="302"/>
      <c r="O35" s="302"/>
    </row>
    <row r="36" spans="1:17" ht="14.45" customHeight="1">
      <c r="A36" s="1715"/>
      <c r="B36" s="1715"/>
      <c r="C36" s="1715"/>
      <c r="D36" s="1715"/>
      <c r="E36" s="1715"/>
      <c r="F36" s="1715"/>
      <c r="G36" s="1715"/>
      <c r="H36" s="1715"/>
      <c r="K36" s="302"/>
      <c r="L36" s="302"/>
      <c r="M36" s="302"/>
      <c r="O36" s="302"/>
      <c r="P36" s="302"/>
    </row>
    <row r="37" spans="1:17" ht="14.45" customHeight="1">
      <c r="A37" s="303"/>
      <c r="B37" s="303"/>
      <c r="C37" s="303"/>
      <c r="D37" s="303"/>
      <c r="E37" s="303"/>
      <c r="F37" s="303"/>
      <c r="G37" s="303"/>
      <c r="H37" s="303"/>
      <c r="K37" s="302"/>
      <c r="L37" s="302"/>
      <c r="M37" s="302"/>
      <c r="O37" s="302"/>
      <c r="P37" s="302"/>
    </row>
    <row r="38" spans="1:17" ht="14.45" customHeight="1">
      <c r="A38" s="303"/>
      <c r="B38" s="303"/>
      <c r="C38" s="303"/>
      <c r="D38" s="303"/>
      <c r="E38" s="303"/>
      <c r="F38" s="303"/>
      <c r="G38" s="303"/>
      <c r="H38" s="303"/>
      <c r="K38" s="302"/>
      <c r="L38" s="302"/>
      <c r="M38" s="302"/>
      <c r="O38" s="302"/>
      <c r="P38" s="302"/>
    </row>
    <row r="39" spans="1:17" ht="14.45" customHeight="1">
      <c r="A39" s="303"/>
      <c r="B39" s="303"/>
      <c r="C39" s="303"/>
      <c r="D39" s="303"/>
      <c r="E39" s="303"/>
      <c r="F39" s="303"/>
      <c r="G39" s="303"/>
      <c r="H39" s="303"/>
      <c r="K39" s="302"/>
      <c r="L39" s="302"/>
      <c r="M39" s="302"/>
      <c r="O39" s="302"/>
      <c r="P39" s="302"/>
    </row>
    <row r="40" spans="1:17" ht="14.45" customHeight="1">
      <c r="A40" s="303"/>
      <c r="B40" s="303"/>
      <c r="C40" s="303"/>
      <c r="D40" s="303"/>
      <c r="E40" s="303"/>
      <c r="F40" s="303"/>
      <c r="G40" s="303"/>
      <c r="H40" s="303"/>
      <c r="P40" s="302"/>
    </row>
    <row r="41" spans="1:17" ht="14.45" customHeight="1">
      <c r="A41" s="303"/>
      <c r="B41" s="303"/>
      <c r="C41" s="303"/>
      <c r="D41" s="303"/>
      <c r="E41" s="303"/>
      <c r="F41" s="303"/>
      <c r="G41" s="303"/>
      <c r="H41" s="303"/>
      <c r="J41" s="304"/>
      <c r="P41" s="302"/>
    </row>
    <row r="42" spans="1:17" ht="14.45" customHeight="1">
      <c r="A42" s="303"/>
      <c r="B42" s="303"/>
      <c r="C42" s="303"/>
      <c r="D42" s="303"/>
      <c r="E42" s="303"/>
      <c r="F42" s="303"/>
      <c r="G42" s="303"/>
      <c r="H42" s="303"/>
      <c r="I42" s="302"/>
      <c r="J42" s="302"/>
      <c r="K42" s="302"/>
      <c r="L42" s="302"/>
      <c r="M42" s="302"/>
      <c r="N42" s="302"/>
      <c r="O42" s="302"/>
      <c r="P42" s="302"/>
    </row>
    <row r="43" spans="1:17" ht="14.45" customHeight="1">
      <c r="A43" s="303"/>
      <c r="B43" s="303"/>
      <c r="C43" s="303"/>
      <c r="D43" s="303"/>
      <c r="E43" s="303"/>
      <c r="F43" s="303"/>
      <c r="G43" s="303"/>
      <c r="H43" s="303"/>
      <c r="J43" s="302"/>
      <c r="K43" s="302"/>
      <c r="L43" s="302"/>
      <c r="M43" s="302"/>
      <c r="N43" s="302"/>
      <c r="O43" s="302"/>
    </row>
    <row r="44" spans="1:17" ht="14.45" customHeight="1">
      <c r="A44" s="303"/>
      <c r="B44" s="303"/>
      <c r="C44" s="303"/>
      <c r="D44" s="303"/>
      <c r="E44" s="303"/>
      <c r="F44" s="303"/>
      <c r="G44" s="303"/>
      <c r="H44" s="303"/>
      <c r="J44" s="302"/>
      <c r="K44" s="302"/>
      <c r="L44" s="302"/>
      <c r="M44" s="302"/>
      <c r="N44" s="302"/>
      <c r="O44" s="302"/>
    </row>
    <row r="45" spans="1:17" ht="14.45" customHeight="1">
      <c r="A45" s="303"/>
      <c r="B45" s="303"/>
      <c r="C45" s="303"/>
      <c r="D45" s="303"/>
      <c r="E45" s="303"/>
      <c r="F45" s="303"/>
      <c r="G45" s="303"/>
      <c r="H45" s="303"/>
      <c r="I45" s="302"/>
      <c r="J45" s="302"/>
      <c r="K45" s="302"/>
      <c r="L45" s="302"/>
      <c r="M45" s="302"/>
      <c r="N45" s="302"/>
      <c r="O45" s="302"/>
      <c r="P45" s="302"/>
      <c r="Q45" s="302"/>
    </row>
    <row r="46" spans="1:17" ht="14.45" customHeight="1">
      <c r="A46" s="303"/>
      <c r="B46" s="303"/>
      <c r="C46" s="303"/>
      <c r="D46" s="303"/>
      <c r="E46" s="303"/>
      <c r="F46" s="303"/>
      <c r="G46" s="303"/>
      <c r="H46" s="303"/>
      <c r="I46" s="302"/>
      <c r="J46" s="302"/>
      <c r="K46" s="302"/>
      <c r="L46" s="302"/>
      <c r="M46" s="302"/>
      <c r="N46" s="302"/>
      <c r="O46" s="302"/>
      <c r="P46" s="302"/>
      <c r="Q46" s="302"/>
    </row>
    <row r="47" spans="1:17" ht="14.45" customHeight="1">
      <c r="A47" s="303"/>
      <c r="B47" s="303"/>
      <c r="C47" s="303"/>
      <c r="D47" s="303"/>
      <c r="E47" s="303"/>
      <c r="F47" s="303"/>
      <c r="G47" s="303"/>
      <c r="H47" s="303"/>
      <c r="I47" s="302"/>
      <c r="J47" s="302"/>
      <c r="K47" s="302"/>
      <c r="L47" s="302"/>
      <c r="M47" s="302"/>
      <c r="N47" s="302"/>
      <c r="O47" s="302"/>
      <c r="P47" s="302"/>
      <c r="Q47" s="302"/>
    </row>
    <row r="48" spans="1:17" ht="14.45" customHeight="1">
      <c r="A48" s="303"/>
      <c r="B48" s="303"/>
      <c r="C48" s="303"/>
      <c r="D48" s="303"/>
      <c r="E48" s="303"/>
      <c r="F48" s="303"/>
      <c r="G48" s="303"/>
      <c r="H48" s="303"/>
      <c r="I48" s="302"/>
      <c r="J48" s="302"/>
      <c r="K48" s="302"/>
      <c r="L48" s="302"/>
      <c r="M48" s="302"/>
      <c r="N48" s="302"/>
      <c r="O48" s="302"/>
      <c r="P48" s="302"/>
      <c r="Q48" s="302"/>
    </row>
    <row r="49" spans="1:17" ht="14.45" customHeight="1">
      <c r="A49" s="303"/>
      <c r="B49" s="303"/>
      <c r="C49" s="303"/>
      <c r="D49" s="303"/>
      <c r="E49" s="303"/>
      <c r="F49" s="303"/>
      <c r="G49" s="303"/>
      <c r="H49" s="303"/>
      <c r="I49" s="302"/>
      <c r="J49" s="302"/>
      <c r="K49" s="302"/>
      <c r="L49" s="302"/>
      <c r="M49" s="302"/>
      <c r="N49" s="302"/>
      <c r="O49" s="302"/>
      <c r="P49" s="302"/>
      <c r="Q49" s="302"/>
    </row>
    <row r="50" spans="1:17" ht="14.45" customHeight="1">
      <c r="A50" s="303"/>
      <c r="B50" s="303"/>
      <c r="C50" s="303"/>
      <c r="D50" s="303"/>
      <c r="E50" s="303"/>
      <c r="F50" s="303"/>
      <c r="G50" s="303"/>
      <c r="H50" s="303"/>
      <c r="I50" s="302"/>
      <c r="J50" s="302"/>
      <c r="K50" s="302"/>
      <c r="L50" s="302"/>
      <c r="M50" s="302"/>
      <c r="N50" s="302"/>
      <c r="O50" s="302"/>
      <c r="P50" s="302"/>
      <c r="Q50" s="302"/>
    </row>
    <row r="51" spans="1:17" ht="14.45" customHeight="1">
      <c r="A51" s="303"/>
      <c r="B51" s="303"/>
      <c r="C51" s="303"/>
      <c r="D51" s="303"/>
      <c r="E51" s="303"/>
      <c r="F51" s="303"/>
      <c r="G51" s="303"/>
      <c r="H51" s="303"/>
      <c r="I51" s="302"/>
      <c r="P51" s="302"/>
      <c r="Q51" s="302"/>
    </row>
    <row r="52" spans="1:17" ht="14.45" customHeight="1">
      <c r="A52" s="303"/>
      <c r="B52" s="303"/>
      <c r="C52" s="303"/>
      <c r="D52" s="303"/>
      <c r="E52" s="303"/>
      <c r="F52" s="303"/>
      <c r="G52" s="303"/>
      <c r="H52" s="303"/>
      <c r="I52" s="302"/>
      <c r="P52" s="302"/>
      <c r="Q52" s="302"/>
    </row>
    <row r="53" spans="1:17" ht="6" customHeight="1">
      <c r="A53" s="303"/>
      <c r="B53" s="303"/>
      <c r="C53" s="303"/>
      <c r="D53" s="303"/>
      <c r="E53" s="303"/>
      <c r="F53" s="303"/>
      <c r="G53" s="303"/>
      <c r="H53" s="303"/>
      <c r="I53" s="302"/>
      <c r="P53" s="302"/>
      <c r="Q53" s="302"/>
    </row>
    <row r="54" spans="1:17" ht="15" customHeight="1">
      <c r="A54" s="303"/>
      <c r="B54" s="303"/>
      <c r="C54" s="303"/>
      <c r="D54" s="303"/>
      <c r="E54" s="303"/>
      <c r="F54" s="303"/>
      <c r="G54" s="303"/>
      <c r="H54" s="303"/>
    </row>
    <row r="55" spans="1:17" ht="15" customHeight="1">
      <c r="A55" s="303"/>
      <c r="B55" s="303"/>
      <c r="C55" s="303"/>
      <c r="D55" s="303"/>
      <c r="E55" s="303"/>
      <c r="F55" s="303"/>
      <c r="G55" s="303"/>
      <c r="H55" s="303"/>
    </row>
    <row r="56" spans="1:17" ht="22.5" customHeight="1">
      <c r="A56" s="303"/>
      <c r="B56" s="303"/>
      <c r="C56" s="303"/>
      <c r="D56" s="303"/>
      <c r="E56" s="303"/>
      <c r="F56" s="303"/>
      <c r="G56" s="303"/>
      <c r="H56" s="303"/>
    </row>
    <row r="57" spans="1:17" ht="15" customHeight="1">
      <c r="A57" s="16"/>
      <c r="B57" s="16"/>
      <c r="C57" s="16"/>
      <c r="D57" s="16"/>
      <c r="E57" s="16"/>
      <c r="F57" s="16"/>
      <c r="G57" s="16"/>
      <c r="H57" s="16"/>
    </row>
    <row r="58" spans="1:17" ht="15" customHeight="1">
      <c r="A58" s="16"/>
      <c r="B58" s="16"/>
      <c r="C58" s="16"/>
      <c r="D58" s="16"/>
      <c r="E58" s="16"/>
      <c r="F58" s="16"/>
      <c r="G58" s="16"/>
      <c r="H58" s="16"/>
    </row>
    <row r="59" spans="1:17" ht="15" customHeight="1">
      <c r="A59" s="305"/>
      <c r="B59" s="16"/>
      <c r="C59" s="16"/>
      <c r="D59" s="16"/>
      <c r="E59" s="16"/>
      <c r="F59" s="16"/>
      <c r="G59" s="16"/>
      <c r="H59" s="16"/>
    </row>
    <row r="60" spans="1:17" ht="15" customHeight="1">
      <c r="A60" s="305"/>
      <c r="B60" s="16"/>
      <c r="C60" s="16"/>
      <c r="D60" s="16"/>
      <c r="E60" s="16"/>
      <c r="F60" s="16"/>
      <c r="G60" s="16"/>
      <c r="H60" s="16"/>
    </row>
    <row r="61" spans="1:17" ht="15" customHeight="1">
      <c r="A61" s="16"/>
      <c r="B61" s="16"/>
      <c r="C61" s="16"/>
      <c r="D61" s="16"/>
      <c r="E61" s="16"/>
      <c r="F61" s="16"/>
      <c r="G61" s="16"/>
      <c r="H61" s="16"/>
    </row>
    <row r="62" spans="1:17" ht="15" customHeight="1">
      <c r="A62" s="16"/>
      <c r="B62" s="16"/>
      <c r="C62" s="16"/>
      <c r="D62" s="16"/>
      <c r="E62" s="16"/>
      <c r="F62" s="16"/>
      <c r="G62" s="16"/>
      <c r="H62" s="16"/>
    </row>
    <row r="63" spans="1:17" ht="15" customHeight="1">
      <c r="A63" s="16"/>
      <c r="B63" s="16"/>
      <c r="C63" s="16"/>
      <c r="D63" s="16"/>
      <c r="E63" s="16"/>
      <c r="F63" s="16"/>
      <c r="G63" s="16"/>
      <c r="H63" s="16"/>
    </row>
    <row r="64" spans="1:17" ht="15" customHeight="1">
      <c r="A64" s="16"/>
      <c r="B64" s="16"/>
      <c r="C64" s="16"/>
      <c r="D64" s="16"/>
      <c r="E64" s="16"/>
      <c r="F64" s="16"/>
      <c r="G64" s="16"/>
      <c r="H64" s="16"/>
    </row>
    <row r="65" spans="1:8" ht="15" customHeight="1">
      <c r="A65" s="16"/>
      <c r="B65" s="16"/>
      <c r="C65" s="16"/>
      <c r="D65" s="16"/>
      <c r="E65" s="16"/>
      <c r="F65" s="16"/>
      <c r="G65" s="16"/>
      <c r="H65" s="16"/>
    </row>
    <row r="66" spans="1:8" ht="15" customHeight="1">
      <c r="A66" s="16"/>
      <c r="B66" s="16"/>
      <c r="C66" s="16"/>
      <c r="D66" s="16"/>
      <c r="E66" s="16"/>
      <c r="F66" s="16"/>
      <c r="G66" s="16"/>
      <c r="H66" s="16"/>
    </row>
    <row r="67" spans="1:8" ht="15" customHeight="1">
      <c r="A67" s="16"/>
      <c r="B67" s="16"/>
      <c r="C67" s="16"/>
      <c r="D67" s="16"/>
      <c r="E67" s="16"/>
      <c r="F67" s="16"/>
      <c r="G67" s="16"/>
      <c r="H67" s="16"/>
    </row>
    <row r="68" spans="1:8" ht="15" customHeight="1">
      <c r="A68" s="16"/>
      <c r="B68" s="16"/>
      <c r="C68" s="16"/>
      <c r="D68" s="16"/>
      <c r="E68" s="16"/>
      <c r="F68" s="16"/>
      <c r="G68" s="16"/>
      <c r="H68" s="16"/>
    </row>
    <row r="69" spans="1:8" ht="15" customHeight="1">
      <c r="A69" s="16"/>
      <c r="B69" s="16"/>
      <c r="C69" s="16"/>
      <c r="D69" s="16"/>
      <c r="E69" s="16"/>
      <c r="F69" s="16"/>
      <c r="G69" s="16"/>
      <c r="H69" s="16"/>
    </row>
    <row r="70" spans="1:8" ht="15" customHeight="1">
      <c r="A70" s="16"/>
      <c r="B70" s="16"/>
      <c r="C70" s="16"/>
      <c r="D70" s="16"/>
      <c r="E70" s="16"/>
      <c r="F70" s="16"/>
      <c r="G70" s="16"/>
      <c r="H70" s="16"/>
    </row>
    <row r="71" spans="1:8" ht="15" customHeight="1">
      <c r="A71" s="16"/>
      <c r="B71" s="16"/>
      <c r="C71" s="16"/>
      <c r="D71" s="16"/>
      <c r="E71" s="16"/>
      <c r="F71" s="16"/>
      <c r="G71" s="16"/>
      <c r="H71" s="16"/>
    </row>
    <row r="72" spans="1:8" ht="15" customHeight="1">
      <c r="A72" s="16"/>
      <c r="B72" s="16"/>
      <c r="C72" s="16"/>
      <c r="D72" s="16"/>
      <c r="E72" s="16"/>
      <c r="F72" s="16"/>
      <c r="G72" s="16"/>
      <c r="H72" s="16"/>
    </row>
    <row r="73" spans="1:8" ht="15" customHeight="1">
      <c r="A73" s="16"/>
      <c r="B73" s="16"/>
      <c r="C73" s="16"/>
      <c r="D73" s="16"/>
      <c r="E73" s="16"/>
      <c r="F73" s="16"/>
      <c r="G73" s="16"/>
      <c r="H73" s="16"/>
    </row>
    <row r="74" spans="1:8" ht="15" customHeight="1">
      <c r="A74" s="16"/>
      <c r="B74" s="16"/>
      <c r="C74" s="16"/>
      <c r="D74" s="16"/>
      <c r="E74" s="16"/>
      <c r="F74" s="16"/>
      <c r="G74" s="16"/>
      <c r="H74" s="16"/>
    </row>
    <row r="75" spans="1:8" ht="15" customHeight="1">
      <c r="A75" s="16"/>
      <c r="B75" s="16"/>
      <c r="C75" s="16"/>
      <c r="D75" s="16"/>
      <c r="E75" s="16"/>
      <c r="F75" s="16"/>
      <c r="G75" s="16"/>
      <c r="H75" s="16"/>
    </row>
    <row r="76" spans="1:8" ht="15" customHeight="1"/>
    <row r="77" spans="1:8" ht="15" customHeight="1"/>
    <row r="78" spans="1:8" ht="15" customHeight="1"/>
    <row r="79" spans="1:8" ht="15" customHeight="1"/>
    <row r="80" spans="1:8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</sheetData>
  <mergeCells count="10">
    <mergeCell ref="A1:H1"/>
    <mergeCell ref="A4:B4"/>
    <mergeCell ref="A29:H29"/>
    <mergeCell ref="A10:H10"/>
    <mergeCell ref="A36:H36"/>
    <mergeCell ref="A3:H3"/>
    <mergeCell ref="A8:B8"/>
    <mergeCell ref="A7:B7"/>
    <mergeCell ref="A5:B5"/>
    <mergeCell ref="A6:B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8"/>
  <dimension ref="A1:V124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18.7109375" style="6" customWidth="1"/>
    <col min="2" max="2" width="3.85546875" style="6" customWidth="1"/>
    <col min="3" max="3" width="6.42578125" style="6" customWidth="1"/>
    <col min="4" max="5" width="8.7109375" style="6" customWidth="1"/>
    <col min="6" max="6" width="9.5703125" style="6" bestFit="1" customWidth="1"/>
    <col min="7" max="7" width="6.7109375" style="6" customWidth="1"/>
    <col min="8" max="8" width="8.28515625" style="313" customWidth="1"/>
    <col min="9" max="10" width="8.7109375" style="6" customWidth="1"/>
    <col min="11" max="11" width="6.7109375" style="6" customWidth="1"/>
    <col min="12" max="12" width="10.140625" style="6" bestFit="1" customWidth="1"/>
    <col min="13" max="13" width="9.5703125" style="6" bestFit="1" customWidth="1"/>
    <col min="14" max="14" width="11.140625" style="6" customWidth="1"/>
    <col min="15" max="17" width="9.140625" style="6"/>
    <col min="18" max="18" width="10.85546875" style="6" bestFit="1" customWidth="1"/>
    <col min="19" max="19" width="11.7109375" style="6" bestFit="1" customWidth="1"/>
    <col min="20" max="16384" width="9.140625" style="6"/>
  </cols>
  <sheetData>
    <row r="1" spans="1:22" ht="18" customHeight="1">
      <c r="A1" s="465" t="s">
        <v>498</v>
      </c>
    </row>
    <row r="2" spans="1:22" ht="5.0999999999999996" customHeight="1"/>
    <row r="3" spans="1:22" ht="31.5" customHeight="1">
      <c r="A3" s="1722" t="s">
        <v>439</v>
      </c>
      <c r="B3" s="1722"/>
      <c r="C3" s="1722"/>
      <c r="D3" s="1722"/>
      <c r="E3" s="1722"/>
      <c r="F3" s="1722"/>
      <c r="G3" s="1722"/>
      <c r="H3" s="1722"/>
      <c r="I3" s="1722"/>
      <c r="J3" s="1722"/>
      <c r="K3" s="1722"/>
    </row>
    <row r="4" spans="1:22" ht="5.0999999999999996" customHeight="1">
      <c r="A4" s="509"/>
      <c r="B4" s="509"/>
      <c r="C4" s="509"/>
      <c r="D4" s="509"/>
      <c r="E4" s="509"/>
      <c r="F4" s="509"/>
      <c r="G4" s="509"/>
      <c r="H4" s="509"/>
      <c r="I4" s="509"/>
      <c r="J4" s="553"/>
      <c r="K4" s="553"/>
    </row>
    <row r="5" spans="1:22" ht="18" customHeight="1">
      <c r="A5" s="1721">
        <v>2021</v>
      </c>
      <c r="B5" s="1721"/>
      <c r="C5" s="1721"/>
      <c r="D5" s="1721"/>
      <c r="E5" s="1721"/>
      <c r="F5" s="1721"/>
      <c r="G5" s="1721"/>
      <c r="H5" s="1721"/>
      <c r="I5" s="1721"/>
      <c r="J5" s="1721"/>
      <c r="K5" s="1721"/>
    </row>
    <row r="6" spans="1:22" ht="14.1" customHeight="1">
      <c r="A6" s="916"/>
      <c r="B6" s="1491" t="s">
        <v>519</v>
      </c>
      <c r="C6" s="1491"/>
      <c r="D6" s="1728" t="s">
        <v>520</v>
      </c>
      <c r="E6" s="1491">
        <f>A5</f>
        <v>2021</v>
      </c>
      <c r="F6" s="1491"/>
      <c r="G6" s="1491"/>
      <c r="H6" s="1735" t="s">
        <v>521</v>
      </c>
      <c r="I6" s="1723">
        <f>E6-1</f>
        <v>2020</v>
      </c>
      <c r="J6" s="1491"/>
      <c r="K6" s="1491"/>
    </row>
    <row r="7" spans="1:22" ht="14.1" customHeight="1">
      <c r="A7" s="917"/>
      <c r="B7" s="1492"/>
      <c r="C7" s="1492"/>
      <c r="D7" s="1729"/>
      <c r="E7" s="1492"/>
      <c r="F7" s="1492"/>
      <c r="G7" s="1492"/>
      <c r="H7" s="1736"/>
      <c r="I7" s="1724"/>
      <c r="J7" s="1725"/>
      <c r="K7" s="1725"/>
    </row>
    <row r="8" spans="1:22" ht="14.1" customHeight="1">
      <c r="A8" s="917"/>
      <c r="B8" s="1492"/>
      <c r="C8" s="1492"/>
      <c r="D8" s="1729"/>
      <c r="E8" s="1729"/>
      <c r="F8" s="1729"/>
      <c r="H8" s="1736"/>
      <c r="I8" s="1733"/>
      <c r="J8" s="1734"/>
      <c r="K8" s="1080"/>
    </row>
    <row r="9" spans="1:22" ht="14.1" customHeight="1">
      <c r="A9" s="918"/>
      <c r="B9" s="1493"/>
      <c r="C9" s="1493"/>
      <c r="D9" s="1730"/>
      <c r="E9" s="1310" t="s">
        <v>264</v>
      </c>
      <c r="F9" s="1310" t="s">
        <v>158</v>
      </c>
      <c r="G9" s="1311" t="s">
        <v>298</v>
      </c>
      <c r="H9" s="1737"/>
      <c r="I9" s="1293" t="s">
        <v>264</v>
      </c>
      <c r="J9" s="1387" t="s">
        <v>158</v>
      </c>
      <c r="K9" s="1387" t="s">
        <v>298</v>
      </c>
    </row>
    <row r="10" spans="1:22" ht="12.95" customHeight="1">
      <c r="A10" s="1491" t="s">
        <v>301</v>
      </c>
      <c r="B10" s="1491"/>
      <c r="C10" s="919"/>
      <c r="D10" s="919"/>
      <c r="E10" s="919"/>
      <c r="F10" s="919"/>
      <c r="G10" s="919"/>
      <c r="H10" s="919"/>
      <c r="I10" s="1235"/>
      <c r="J10" s="1386"/>
      <c r="K10" s="1386"/>
    </row>
    <row r="11" spans="1:22" ht="12.95" customHeight="1">
      <c r="A11" s="920"/>
      <c r="B11" s="920"/>
      <c r="C11" s="921" t="s">
        <v>81</v>
      </c>
      <c r="D11" s="922">
        <v>1602</v>
      </c>
      <c r="E11" s="922">
        <v>4565694.3918051589</v>
      </c>
      <c r="F11" s="922">
        <v>48749272.698207006</v>
      </c>
      <c r="G11" s="783">
        <f>E11/$E$17</f>
        <v>0.48397530462425892</v>
      </c>
      <c r="H11" s="783">
        <f t="shared" ref="H11" si="0">(E11-I11)/I11</f>
        <v>6.9672684550527109E-2</v>
      </c>
      <c r="I11" s="1236">
        <v>4268309.7902267631</v>
      </c>
      <c r="J11" s="1237">
        <v>45620793.125848003</v>
      </c>
      <c r="K11" s="783">
        <f t="shared" ref="K11:K16" si="1">I11/$I$17</f>
        <v>0.49093652980057295</v>
      </c>
      <c r="L11" s="302"/>
      <c r="M11" s="308"/>
      <c r="N11" s="308"/>
      <c r="O11" s="308"/>
      <c r="P11" s="308"/>
      <c r="Q11" s="308"/>
      <c r="R11" s="308"/>
      <c r="S11" s="308"/>
      <c r="T11" s="308"/>
      <c r="U11" s="307"/>
      <c r="V11" s="308"/>
    </row>
    <row r="12" spans="1:22" ht="12.95" customHeight="1">
      <c r="A12" s="920"/>
      <c r="B12" s="920"/>
      <c r="C12" s="921" t="s">
        <v>73</v>
      </c>
      <c r="D12" s="922">
        <v>6436</v>
      </c>
      <c r="E12" s="922">
        <v>871903.41175363783</v>
      </c>
      <c r="F12" s="922">
        <v>9310430.3310600016</v>
      </c>
      <c r="G12" s="783">
        <f t="shared" ref="G12:G15" si="2">E12/$E$17</f>
        <v>9.2423995803091297E-2</v>
      </c>
      <c r="H12" s="783">
        <f t="shared" ref="H12:H16" si="3">(E12-I12)/I12</f>
        <v>8.359406971349756E-2</v>
      </c>
      <c r="I12" s="1236">
        <v>804640.25793733739</v>
      </c>
      <c r="J12" s="1237">
        <v>8595786.79507</v>
      </c>
      <c r="K12" s="783">
        <f t="shared" si="1"/>
        <v>9.2548881263046195E-2</v>
      </c>
      <c r="L12" s="302"/>
      <c r="M12" s="308"/>
      <c r="N12" s="308"/>
      <c r="O12" s="308"/>
      <c r="P12" s="308"/>
      <c r="Q12" s="308"/>
      <c r="R12" s="308"/>
      <c r="S12" s="308"/>
      <c r="T12" s="302"/>
      <c r="U12" s="307"/>
    </row>
    <row r="13" spans="1:22" ht="12.95" customHeight="1">
      <c r="A13" s="923"/>
      <c r="B13" s="924"/>
      <c r="C13" s="921" t="s">
        <v>35</v>
      </c>
      <c r="D13" s="922">
        <v>206980</v>
      </c>
      <c r="E13" s="922">
        <v>1252734.9052355508</v>
      </c>
      <c r="F13" s="922">
        <v>13377982.789694997</v>
      </c>
      <c r="G13" s="783">
        <f t="shared" si="2"/>
        <v>0.13279310995125654</v>
      </c>
      <c r="H13" s="783">
        <f t="shared" si="3"/>
        <v>9.3286288167333045E-2</v>
      </c>
      <c r="I13" s="1236">
        <v>1145843.4252710699</v>
      </c>
      <c r="J13" s="1237">
        <v>12237128.736729998</v>
      </c>
      <c r="K13" s="783">
        <f t="shared" si="1"/>
        <v>0.13179371286157165</v>
      </c>
      <c r="L13" s="302"/>
      <c r="M13" s="308"/>
      <c r="N13" s="308"/>
      <c r="O13" s="308"/>
      <c r="P13" s="308"/>
      <c r="Q13" s="308"/>
      <c r="R13" s="308"/>
      <c r="S13" s="308"/>
      <c r="T13" s="302"/>
      <c r="U13" s="307"/>
    </row>
    <row r="14" spans="1:22" ht="12.95" customHeight="1">
      <c r="A14" s="923"/>
      <c r="B14" s="924"/>
      <c r="C14" s="921" t="s">
        <v>9</v>
      </c>
      <c r="D14" s="922">
        <v>2604725</v>
      </c>
      <c r="E14" s="922">
        <v>2518715.8153973669</v>
      </c>
      <c r="F14" s="922">
        <v>26898781.95733</v>
      </c>
      <c r="G14" s="783">
        <f t="shared" si="2"/>
        <v>0.26699033036613723</v>
      </c>
      <c r="H14" s="783">
        <f t="shared" si="3"/>
        <v>0.12165180024878414</v>
      </c>
      <c r="I14" s="1236">
        <v>2245541.6331866197</v>
      </c>
      <c r="J14" s="1237">
        <v>23983568.670029998</v>
      </c>
      <c r="K14" s="783">
        <f t="shared" si="1"/>
        <v>0.2582798510650704</v>
      </c>
      <c r="L14" s="302"/>
      <c r="M14" s="308"/>
      <c r="N14" s="308"/>
      <c r="O14" s="308"/>
      <c r="P14" s="308"/>
      <c r="Q14" s="308"/>
      <c r="R14" s="308"/>
      <c r="S14" s="308"/>
      <c r="T14" s="302"/>
      <c r="U14" s="307"/>
    </row>
    <row r="15" spans="1:22" ht="12.95" customHeight="1">
      <c r="A15" s="923"/>
      <c r="B15" s="924"/>
      <c r="C15" s="921" t="s">
        <v>5</v>
      </c>
      <c r="D15" s="922">
        <v>270</v>
      </c>
      <c r="E15" s="922">
        <v>99015.997791070069</v>
      </c>
      <c r="F15" s="922">
        <v>1057131.986765</v>
      </c>
      <c r="G15" s="783">
        <f t="shared" si="2"/>
        <v>1.0495949483526695E-2</v>
      </c>
      <c r="H15" s="783">
        <f t="shared" si="3"/>
        <v>0.12960420200962977</v>
      </c>
      <c r="I15" s="1236">
        <v>87655.479339502286</v>
      </c>
      <c r="J15" s="1237">
        <v>936926.35021000006</v>
      </c>
      <c r="K15" s="783">
        <f t="shared" si="1"/>
        <v>1.0082041594889679E-2</v>
      </c>
      <c r="L15" s="302"/>
      <c r="M15" s="308"/>
      <c r="N15" s="308"/>
      <c r="O15" s="308"/>
      <c r="P15" s="308"/>
      <c r="Q15" s="308"/>
      <c r="R15" s="308"/>
      <c r="S15" s="308"/>
      <c r="T15" s="302"/>
      <c r="U15" s="307"/>
    </row>
    <row r="16" spans="1:22" ht="12.95" customHeight="1">
      <c r="A16" s="923"/>
      <c r="B16" s="1726" t="s">
        <v>120</v>
      </c>
      <c r="C16" s="1726"/>
      <c r="D16" s="925">
        <v>0</v>
      </c>
      <c r="E16" s="922">
        <v>125669.69581950566</v>
      </c>
      <c r="F16" s="922">
        <v>1343877.2005920887</v>
      </c>
      <c r="G16" s="783">
        <f>E16/$E$17</f>
        <v>1.3321309771729187E-2</v>
      </c>
      <c r="H16" s="783">
        <f t="shared" si="3"/>
        <v>-0.11642449495779536</v>
      </c>
      <c r="I16" s="1236">
        <v>142228.58725978711</v>
      </c>
      <c r="J16" s="1237">
        <v>1520227.6741253468</v>
      </c>
      <c r="K16" s="783">
        <f t="shared" si="1"/>
        <v>1.6358983414849149E-2</v>
      </c>
      <c r="L16" s="302"/>
      <c r="M16" s="308"/>
      <c r="N16" s="308"/>
      <c r="O16" s="308"/>
      <c r="P16" s="308"/>
      <c r="Q16" s="308"/>
      <c r="R16" s="308"/>
      <c r="S16" s="308"/>
      <c r="T16" s="302"/>
      <c r="U16" s="307"/>
    </row>
    <row r="17" spans="1:21" ht="12.95" customHeight="1">
      <c r="A17" s="926"/>
      <c r="B17" s="927"/>
      <c r="C17" s="777" t="s">
        <v>152</v>
      </c>
      <c r="D17" s="928">
        <f>SUM(D11:D16)</f>
        <v>2820013</v>
      </c>
      <c r="E17" s="928">
        <f>SUM(E11:E16)</f>
        <v>9433734.2178022917</v>
      </c>
      <c r="F17" s="928">
        <f>SUM(F11:F16)</f>
        <v>100737476.96364909</v>
      </c>
      <c r="G17" s="929">
        <f t="shared" ref="G17:K17" si="4">SUM(G11:G16)</f>
        <v>0.99999999999999978</v>
      </c>
      <c r="H17" s="929">
        <f>(E17-I17)/I17</f>
        <v>8.5058247307473009E-2</v>
      </c>
      <c r="I17" s="1238">
        <f>SUM(I11:I16)</f>
        <v>8694219.1732210796</v>
      </c>
      <c r="J17" s="928">
        <f>SUM(J11:J16)</f>
        <v>92894431.352013335</v>
      </c>
      <c r="K17" s="929">
        <f t="shared" si="4"/>
        <v>1</v>
      </c>
      <c r="L17" s="302"/>
      <c r="M17" s="308"/>
      <c r="N17" s="308"/>
      <c r="O17" s="308"/>
      <c r="P17" s="308"/>
      <c r="Q17" s="308"/>
      <c r="R17" s="308"/>
      <c r="S17" s="308"/>
      <c r="T17" s="302"/>
      <c r="U17" s="307"/>
    </row>
    <row r="18" spans="1:21" ht="12.95" customHeight="1">
      <c r="A18" s="923"/>
      <c r="B18" s="924"/>
      <c r="C18" s="923"/>
      <c r="D18" s="923"/>
      <c r="E18" s="923"/>
      <c r="F18" s="923"/>
      <c r="G18" s="923"/>
      <c r="H18" s="923"/>
      <c r="I18" s="1314"/>
      <c r="J18" s="1454"/>
      <c r="K18" s="926"/>
      <c r="L18" s="302"/>
      <c r="M18" s="302"/>
    </row>
    <row r="19" spans="1:21" ht="12.95" customHeight="1">
      <c r="A19" s="1732" t="s">
        <v>302</v>
      </c>
      <c r="B19" s="1732"/>
      <c r="C19" s="1732"/>
      <c r="D19" s="930"/>
      <c r="E19" s="930"/>
      <c r="F19" s="930"/>
      <c r="G19" s="930"/>
      <c r="H19" s="930"/>
      <c r="I19" s="1455"/>
      <c r="J19" s="1233"/>
      <c r="K19" s="930"/>
      <c r="L19" s="302"/>
      <c r="M19" s="315"/>
      <c r="N19" s="315"/>
      <c r="O19" s="315"/>
      <c r="P19" s="315"/>
      <c r="Q19" s="315"/>
      <c r="R19" s="315"/>
      <c r="S19" s="315"/>
      <c r="T19" s="302"/>
    </row>
    <row r="20" spans="1:21" ht="12.95" customHeight="1">
      <c r="A20" s="920"/>
      <c r="B20" s="920"/>
      <c r="C20" s="921" t="s">
        <v>81</v>
      </c>
      <c r="D20" s="922">
        <v>148</v>
      </c>
      <c r="E20" s="922">
        <v>193632.80907515943</v>
      </c>
      <c r="F20" s="922">
        <v>2066603.1677299999</v>
      </c>
      <c r="G20" s="783">
        <f>E20/$E$26</f>
        <v>0.21136755074938327</v>
      </c>
      <c r="H20" s="783">
        <f t="shared" ref="H20:H24" si="5">(E20-I20)/I20</f>
        <v>8.3290893663127516E-2</v>
      </c>
      <c r="I20" s="1236">
        <v>178744.97995676284</v>
      </c>
      <c r="J20" s="1237">
        <v>1907960.6142599997</v>
      </c>
      <c r="K20" s="783">
        <f>I20/$I$26</f>
        <v>0.21647589556658603</v>
      </c>
      <c r="L20" s="302"/>
      <c r="M20" s="315"/>
      <c r="N20" s="315"/>
      <c r="O20" s="315"/>
      <c r="P20" s="315"/>
      <c r="Q20" s="315"/>
      <c r="R20" s="315"/>
      <c r="S20" s="315"/>
      <c r="T20" s="302"/>
    </row>
    <row r="21" spans="1:21" ht="12.95" customHeight="1">
      <c r="A21" s="920"/>
      <c r="B21" s="920"/>
      <c r="C21" s="921" t="s">
        <v>73</v>
      </c>
      <c r="D21" s="922">
        <v>1554</v>
      </c>
      <c r="E21" s="922">
        <v>172672.78559363759</v>
      </c>
      <c r="F21" s="922">
        <v>1842900.9658500003</v>
      </c>
      <c r="G21" s="783">
        <f t="shared" ref="G21:G25" si="6">E21/$E$26</f>
        <v>0.18848780816805655</v>
      </c>
      <c r="H21" s="783">
        <f t="shared" si="5"/>
        <v>0.10682215061129259</v>
      </c>
      <c r="I21" s="1236">
        <v>156007.70683733717</v>
      </c>
      <c r="J21" s="1237">
        <v>1665262.0895700003</v>
      </c>
      <c r="K21" s="783">
        <f t="shared" ref="K21:K25" si="7">I21/$I$26</f>
        <v>0.18893905753924481</v>
      </c>
      <c r="L21" s="309"/>
      <c r="M21" s="315"/>
      <c r="N21" s="315"/>
      <c r="O21" s="315"/>
      <c r="P21" s="315"/>
      <c r="Q21" s="315"/>
      <c r="R21" s="315"/>
      <c r="S21" s="315"/>
      <c r="T21" s="302"/>
    </row>
    <row r="22" spans="1:21" ht="12.95" customHeight="1">
      <c r="A22" s="923"/>
      <c r="B22" s="924"/>
      <c r="C22" s="921" t="s">
        <v>35</v>
      </c>
      <c r="D22" s="922">
        <v>38270</v>
      </c>
      <c r="E22" s="922">
        <v>213836.09519555094</v>
      </c>
      <c r="F22" s="922">
        <v>2282228.4647500003</v>
      </c>
      <c r="G22" s="783">
        <f t="shared" si="6"/>
        <v>0.23342124673588638</v>
      </c>
      <c r="H22" s="783">
        <f t="shared" si="5"/>
        <v>0.10358300767375325</v>
      </c>
      <c r="I22" s="1236">
        <v>193765.30239106965</v>
      </c>
      <c r="J22" s="1237">
        <v>2068295.3354499997</v>
      </c>
      <c r="K22" s="783">
        <f t="shared" si="7"/>
        <v>0.2346668274263338</v>
      </c>
      <c r="L22" s="302"/>
      <c r="M22" s="315"/>
      <c r="N22" s="315"/>
      <c r="O22" s="315"/>
      <c r="P22" s="315"/>
      <c r="Q22" s="315"/>
      <c r="R22" s="315"/>
      <c r="S22" s="315"/>
      <c r="T22" s="302"/>
    </row>
    <row r="23" spans="1:21" ht="12.95" customHeight="1">
      <c r="A23" s="923"/>
      <c r="B23" s="924"/>
      <c r="C23" s="921" t="s">
        <v>9</v>
      </c>
      <c r="D23" s="922">
        <v>374294</v>
      </c>
      <c r="E23" s="922">
        <v>299947.57437736681</v>
      </c>
      <c r="F23" s="922">
        <v>3201278.49113</v>
      </c>
      <c r="G23" s="783">
        <f t="shared" si="6"/>
        <v>0.32741963746832708</v>
      </c>
      <c r="H23" s="783">
        <f t="shared" si="5"/>
        <v>0.12839883058777421</v>
      </c>
      <c r="I23" s="1236">
        <v>265816.98442662018</v>
      </c>
      <c r="J23" s="1237">
        <v>2837391.5359899998</v>
      </c>
      <c r="K23" s="783">
        <f t="shared" si="7"/>
        <v>0.32192775301706994</v>
      </c>
      <c r="L23" s="302"/>
      <c r="M23" s="315"/>
      <c r="N23" s="315"/>
      <c r="O23" s="315"/>
      <c r="P23" s="315"/>
      <c r="Q23" s="315"/>
      <c r="R23" s="315"/>
      <c r="S23" s="315"/>
      <c r="T23" s="302"/>
    </row>
    <row r="24" spans="1:21" ht="12.95" customHeight="1">
      <c r="A24" s="923"/>
      <c r="B24" s="924"/>
      <c r="C24" s="921" t="s">
        <v>5</v>
      </c>
      <c r="D24" s="922">
        <v>38</v>
      </c>
      <c r="E24" s="922">
        <v>14651.542791070051</v>
      </c>
      <c r="F24" s="922">
        <v>156372.88915</v>
      </c>
      <c r="G24" s="783">
        <f t="shared" si="6"/>
        <v>1.5993470988928324E-2</v>
      </c>
      <c r="H24" s="783">
        <f t="shared" si="5"/>
        <v>0.14865814405777036</v>
      </c>
      <c r="I24" s="1236">
        <v>12755.355339502272</v>
      </c>
      <c r="J24" s="1237">
        <v>136153.59213</v>
      </c>
      <c r="K24" s="783">
        <f t="shared" si="7"/>
        <v>1.5447857450635599E-2</v>
      </c>
      <c r="L24" s="302"/>
      <c r="M24" s="315"/>
      <c r="N24" s="315"/>
      <c r="O24" s="315"/>
      <c r="P24" s="315"/>
      <c r="Q24" s="315"/>
      <c r="R24" s="315"/>
      <c r="S24" s="315"/>
      <c r="T24" s="302"/>
    </row>
    <row r="25" spans="1:21" ht="12.95" customHeight="1">
      <c r="A25" s="923"/>
      <c r="B25" s="1726" t="s">
        <v>47</v>
      </c>
      <c r="C25" s="1726"/>
      <c r="D25" s="925">
        <v>0</v>
      </c>
      <c r="E25" s="922">
        <v>21354.442160636656</v>
      </c>
      <c r="F25" s="922">
        <v>227910.48200000002</v>
      </c>
      <c r="G25" s="783">
        <f t="shared" si="6"/>
        <v>2.331028588941841E-2</v>
      </c>
      <c r="H25" s="783">
        <f t="shared" ref="H25:H26" si="8">(E25-I25)/I25</f>
        <v>0.14725443197298785</v>
      </c>
      <c r="I25" s="1236">
        <v>18613.518994136644</v>
      </c>
      <c r="J25" s="1237">
        <v>198696.68890000001</v>
      </c>
      <c r="K25" s="783">
        <f t="shared" si="7"/>
        <v>2.2542609000130064E-2</v>
      </c>
      <c r="L25" s="302"/>
      <c r="M25" s="315"/>
      <c r="N25" s="315"/>
      <c r="O25" s="315"/>
      <c r="P25" s="315"/>
      <c r="Q25" s="315"/>
      <c r="R25" s="315"/>
      <c r="S25" s="315"/>
      <c r="T25" s="302"/>
    </row>
    <row r="26" spans="1:21" ht="12.95" customHeight="1">
      <c r="A26" s="926"/>
      <c r="B26" s="931"/>
      <c r="C26" s="777" t="s">
        <v>152</v>
      </c>
      <c r="D26" s="928">
        <f>SUM(D20:D25)</f>
        <v>414304</v>
      </c>
      <c r="E26" s="928">
        <f>SUM(E20:E25)</f>
        <v>916095.24919342145</v>
      </c>
      <c r="F26" s="928">
        <f>SUM(F20:F25)</f>
        <v>9777294.4606100004</v>
      </c>
      <c r="G26" s="929">
        <f t="shared" ref="G26" si="9">SUM(G20:G25)</f>
        <v>1</v>
      </c>
      <c r="H26" s="929">
        <f t="shared" si="8"/>
        <v>0.10947193896808256</v>
      </c>
      <c r="I26" s="1238">
        <f>SUM(I20:I25)</f>
        <v>825703.84794542857</v>
      </c>
      <c r="J26" s="928">
        <f>SUM(J20:J25)</f>
        <v>8813759.8562999982</v>
      </c>
      <c r="K26" s="929">
        <f t="shared" ref="K26" si="10">SUM(K20:K25)</f>
        <v>1.0000000000000004</v>
      </c>
      <c r="L26" s="302"/>
      <c r="M26" s="302"/>
      <c r="N26" s="302"/>
      <c r="O26" s="302"/>
    </row>
    <row r="27" spans="1:21" ht="12.95" customHeight="1">
      <c r="A27" s="923"/>
      <c r="B27" s="924"/>
      <c r="C27" s="923"/>
      <c r="D27" s="923"/>
      <c r="E27" s="923"/>
      <c r="F27" s="923"/>
      <c r="G27" s="923"/>
      <c r="H27" s="923"/>
      <c r="I27" s="1314"/>
      <c r="J27" s="1454"/>
      <c r="K27" s="926"/>
      <c r="M27" s="302"/>
      <c r="N27" s="302"/>
      <c r="O27" s="302"/>
    </row>
    <row r="28" spans="1:21" ht="12.95" customHeight="1">
      <c r="A28" s="1584" t="s">
        <v>303</v>
      </c>
      <c r="B28" s="1584"/>
      <c r="C28" s="930"/>
      <c r="D28" s="930"/>
      <c r="E28" s="930"/>
      <c r="F28" s="930"/>
      <c r="G28" s="930"/>
      <c r="H28" s="930"/>
      <c r="I28" s="1455"/>
      <c r="J28" s="1233"/>
      <c r="K28" s="930"/>
      <c r="M28" s="302"/>
      <c r="N28" s="302"/>
      <c r="O28" s="302"/>
    </row>
    <row r="29" spans="1:21" ht="12.95" customHeight="1">
      <c r="A29" s="920"/>
      <c r="B29" s="920"/>
      <c r="C29" s="921" t="s">
        <v>81</v>
      </c>
      <c r="D29" s="922">
        <v>1263</v>
      </c>
      <c r="E29" s="922">
        <v>3717127.7769999993</v>
      </c>
      <c r="F29" s="922">
        <v>39695076.123430006</v>
      </c>
      <c r="G29" s="783">
        <f>E29/$E$35</f>
        <v>0.48881943232612374</v>
      </c>
      <c r="H29" s="783">
        <f t="shared" ref="H29:H33" si="11">(E29-I29)/I29</f>
        <v>0.1312672360058495</v>
      </c>
      <c r="I29" s="1236">
        <v>3285808.7450000001</v>
      </c>
      <c r="J29" s="1237">
        <v>35126399.119939998</v>
      </c>
      <c r="K29" s="783">
        <f>I29/$I$35</f>
        <v>0.48270545809565263</v>
      </c>
    </row>
    <row r="30" spans="1:21" ht="12.95" customHeight="1">
      <c r="A30" s="920"/>
      <c r="B30" s="920"/>
      <c r="C30" s="921" t="s">
        <v>73</v>
      </c>
      <c r="D30" s="922">
        <v>4397</v>
      </c>
      <c r="E30" s="922">
        <v>648723.00100000016</v>
      </c>
      <c r="F30" s="922">
        <v>6928315.3991299998</v>
      </c>
      <c r="G30" s="783">
        <f t="shared" ref="G30:G34" si="12">E30/$E$35</f>
        <v>8.5310064143571021E-2</v>
      </c>
      <c r="H30" s="783">
        <f t="shared" si="11"/>
        <v>7.1978162244152488E-2</v>
      </c>
      <c r="I30" s="1236">
        <v>605164.38100000005</v>
      </c>
      <c r="J30" s="1237">
        <v>6466189.1339499997</v>
      </c>
      <c r="K30" s="783">
        <f t="shared" ref="K30:K34" si="13">I30/$I$35</f>
        <v>8.8902359334909212E-2</v>
      </c>
    </row>
    <row r="31" spans="1:21" ht="12.95" customHeight="1">
      <c r="A31" s="923"/>
      <c r="B31" s="924"/>
      <c r="C31" s="921" t="s">
        <v>35</v>
      </c>
      <c r="D31" s="922">
        <v>156888</v>
      </c>
      <c r="E31" s="922">
        <v>971058.51599999983</v>
      </c>
      <c r="F31" s="922">
        <v>10371577.113424998</v>
      </c>
      <c r="G31" s="783">
        <f t="shared" si="12"/>
        <v>0.12769866978575167</v>
      </c>
      <c r="H31" s="783">
        <f t="shared" si="11"/>
        <v>8.9517948966098174E-2</v>
      </c>
      <c r="I31" s="1236">
        <v>891273.53700000001</v>
      </c>
      <c r="J31" s="1237">
        <v>9519269.1541700009</v>
      </c>
      <c r="K31" s="783">
        <f t="shared" si="13"/>
        <v>0.13093354919722133</v>
      </c>
    </row>
    <row r="32" spans="1:21" ht="12.95" customHeight="1">
      <c r="A32" s="923"/>
      <c r="B32" s="924"/>
      <c r="C32" s="921" t="s">
        <v>9</v>
      </c>
      <c r="D32" s="922">
        <v>2119346</v>
      </c>
      <c r="E32" s="922">
        <v>2116837.719</v>
      </c>
      <c r="F32" s="922">
        <v>22609128.976999998</v>
      </c>
      <c r="G32" s="783">
        <f t="shared" si="12"/>
        <v>0.2783739150778477</v>
      </c>
      <c r="H32" s="783">
        <f t="shared" si="11"/>
        <v>0.12113057340969872</v>
      </c>
      <c r="I32" s="1236">
        <v>1888127.7250000001</v>
      </c>
      <c r="J32" s="1237">
        <v>20167592.600000001</v>
      </c>
      <c r="K32" s="783">
        <f t="shared" si="13"/>
        <v>0.27737754360356948</v>
      </c>
    </row>
    <row r="33" spans="1:20" ht="12.95" customHeight="1">
      <c r="A33" s="923"/>
      <c r="B33" s="924"/>
      <c r="C33" s="921" t="s">
        <v>5</v>
      </c>
      <c r="D33" s="922">
        <v>209</v>
      </c>
      <c r="E33" s="922">
        <v>79031.661000000007</v>
      </c>
      <c r="F33" s="922">
        <v>843926.90261499991</v>
      </c>
      <c r="G33" s="783">
        <f t="shared" si="12"/>
        <v>1.0393027623330654E-2</v>
      </c>
      <c r="H33" s="783">
        <f t="shared" si="11"/>
        <v>0.13157214219286092</v>
      </c>
      <c r="I33" s="1236">
        <v>69842.353000000017</v>
      </c>
      <c r="J33" s="1237">
        <v>746820.83007999987</v>
      </c>
      <c r="K33" s="783">
        <f t="shared" si="13"/>
        <v>1.0260270032650147E-2</v>
      </c>
    </row>
    <row r="34" spans="1:20" ht="12.95" customHeight="1">
      <c r="A34" s="923"/>
      <c r="B34" s="1726" t="s">
        <v>47</v>
      </c>
      <c r="C34" s="1726"/>
      <c r="D34" s="925">
        <v>0</v>
      </c>
      <c r="E34" s="922">
        <v>71517.577708869008</v>
      </c>
      <c r="F34" s="922">
        <v>763978.52712008869</v>
      </c>
      <c r="G34" s="783">
        <f t="shared" si="12"/>
        <v>9.404891043375288E-3</v>
      </c>
      <c r="H34" s="783">
        <f t="shared" ref="H34:H35" si="14">(E34-I34)/I34</f>
        <v>6.9805891949815041E-2</v>
      </c>
      <c r="I34" s="1236">
        <v>66850.985068442606</v>
      </c>
      <c r="J34" s="1237">
        <v>713498.07570000004</v>
      </c>
      <c r="K34" s="783">
        <f t="shared" si="13"/>
        <v>9.8208197359972091E-3</v>
      </c>
    </row>
    <row r="35" spans="1:20" ht="12.95" customHeight="1">
      <c r="A35" s="926"/>
      <c r="B35" s="931"/>
      <c r="C35" s="777" t="s">
        <v>152</v>
      </c>
      <c r="D35" s="928">
        <f>SUM(D29:D34)</f>
        <v>2282103</v>
      </c>
      <c r="E35" s="928">
        <f>SUM(E29:E34)</f>
        <v>7604296.251708868</v>
      </c>
      <c r="F35" s="928">
        <f>SUM(F29:F34)</f>
        <v>81212003.042720079</v>
      </c>
      <c r="G35" s="929">
        <f t="shared" ref="G35" si="15">SUM(G29:G34)</f>
        <v>1</v>
      </c>
      <c r="H35" s="929">
        <f t="shared" si="14"/>
        <v>0.11711776020493342</v>
      </c>
      <c r="I35" s="1238">
        <f>SUM(I29:I34)</f>
        <v>6807067.7260684427</v>
      </c>
      <c r="J35" s="928">
        <f>SUM(J29:J34)</f>
        <v>72739768.913840011</v>
      </c>
      <c r="K35" s="929">
        <f t="shared" ref="K35" si="16">SUM(K29:K34)</f>
        <v>1</v>
      </c>
      <c r="L35" s="302"/>
    </row>
    <row r="36" spans="1:20" ht="12.95" customHeight="1">
      <c r="A36" s="920"/>
      <c r="B36" s="920"/>
      <c r="C36" s="920"/>
      <c r="D36" s="920"/>
      <c r="E36" s="920"/>
      <c r="F36" s="920"/>
      <c r="G36" s="920"/>
      <c r="H36" s="932"/>
      <c r="I36" s="1456"/>
      <c r="J36" s="1454"/>
      <c r="K36" s="1457"/>
    </row>
    <row r="37" spans="1:20" ht="12.95" customHeight="1">
      <c r="A37" s="1491" t="s">
        <v>304</v>
      </c>
      <c r="B37" s="1491"/>
      <c r="C37" s="933"/>
      <c r="D37" s="933"/>
      <c r="E37" s="933"/>
      <c r="F37" s="933"/>
      <c r="G37" s="933"/>
      <c r="H37" s="934"/>
      <c r="I37" s="1458"/>
      <c r="J37" s="1233"/>
      <c r="K37" s="933"/>
    </row>
    <row r="38" spans="1:20" ht="12.95" customHeight="1">
      <c r="A38" s="920"/>
      <c r="B38" s="920"/>
      <c r="C38" s="921" t="s">
        <v>81</v>
      </c>
      <c r="D38" s="922">
        <v>98</v>
      </c>
      <c r="E38" s="922">
        <v>122463.96473000002</v>
      </c>
      <c r="F38" s="922">
        <v>1307649.5465809999</v>
      </c>
      <c r="G38" s="783">
        <f>E38/$E$44</f>
        <v>0.34766233618421355</v>
      </c>
      <c r="H38" s="783">
        <f t="shared" ref="H38:H42" si="17">(E38-I38)/I38</f>
        <v>7.6777220943524876E-2</v>
      </c>
      <c r="I38" s="1236">
        <v>113731.94227000001</v>
      </c>
      <c r="J38" s="1237">
        <v>1215247.8654300002</v>
      </c>
      <c r="K38" s="783">
        <f>I38/$I$44</f>
        <v>0.35676561182049898</v>
      </c>
      <c r="N38" s="302"/>
      <c r="O38" s="302"/>
      <c r="P38" s="302"/>
      <c r="R38" s="302"/>
      <c r="S38" s="302"/>
    </row>
    <row r="39" spans="1:20" ht="12.95" customHeight="1">
      <c r="A39" s="920"/>
      <c r="B39" s="920"/>
      <c r="C39" s="921" t="s">
        <v>73</v>
      </c>
      <c r="D39" s="922">
        <v>355</v>
      </c>
      <c r="E39" s="922">
        <v>49705.610160000004</v>
      </c>
      <c r="F39" s="922">
        <v>530740.11308000004</v>
      </c>
      <c r="G39" s="783">
        <f t="shared" ref="G39:G43" si="18">E39/$E$44</f>
        <v>0.14110900776229818</v>
      </c>
      <c r="H39" s="783">
        <f t="shared" si="17"/>
        <v>0.16345067871504138</v>
      </c>
      <c r="I39" s="1236">
        <v>42722.576099999998</v>
      </c>
      <c r="J39" s="1237">
        <v>456467.47054999997</v>
      </c>
      <c r="K39" s="783">
        <f t="shared" ref="K39:K43" si="19">I39/$I$44</f>
        <v>0.13401640468497317</v>
      </c>
      <c r="N39" s="302"/>
      <c r="O39" s="302"/>
      <c r="P39" s="302"/>
      <c r="R39" s="302"/>
      <c r="S39" s="302"/>
    </row>
    <row r="40" spans="1:20" ht="12.95" customHeight="1">
      <c r="A40" s="923"/>
      <c r="B40" s="924"/>
      <c r="C40" s="921" t="s">
        <v>35</v>
      </c>
      <c r="D40" s="922">
        <v>10780</v>
      </c>
      <c r="E40" s="922">
        <v>66664.321039999995</v>
      </c>
      <c r="F40" s="922">
        <v>711816.88751999987</v>
      </c>
      <c r="G40" s="783">
        <f t="shared" si="18"/>
        <v>0.18925300715193344</v>
      </c>
      <c r="H40" s="783">
        <f t="shared" si="17"/>
        <v>0.11201868106055757</v>
      </c>
      <c r="I40" s="1236">
        <v>59948.921879999994</v>
      </c>
      <c r="J40" s="1237">
        <v>640468.33911000006</v>
      </c>
      <c r="K40" s="783">
        <f t="shared" si="19"/>
        <v>0.1880537109066773</v>
      </c>
      <c r="N40" s="302"/>
      <c r="O40" s="302"/>
      <c r="P40" s="302"/>
      <c r="R40" s="302"/>
      <c r="S40" s="302"/>
    </row>
    <row r="41" spans="1:20" ht="12.95" customHeight="1">
      <c r="A41" s="923"/>
      <c r="B41" s="924"/>
      <c r="C41" s="921" t="s">
        <v>9</v>
      </c>
      <c r="D41" s="922">
        <v>103596</v>
      </c>
      <c r="E41" s="922">
        <v>101679.92402000001</v>
      </c>
      <c r="F41" s="922">
        <v>1085703.0001999999</v>
      </c>
      <c r="G41" s="783">
        <f t="shared" si="18"/>
        <v>0.2886586270970759</v>
      </c>
      <c r="H41" s="783">
        <f t="shared" si="17"/>
        <v>0.11284443958765659</v>
      </c>
      <c r="I41" s="1236">
        <v>91369.395759999999</v>
      </c>
      <c r="J41" s="1237">
        <v>976156.06403999997</v>
      </c>
      <c r="K41" s="783">
        <f t="shared" si="19"/>
        <v>0.28661656285267006</v>
      </c>
      <c r="N41" s="302"/>
      <c r="O41" s="302"/>
      <c r="P41" s="302"/>
      <c r="R41" s="302"/>
      <c r="S41" s="302"/>
    </row>
    <row r="42" spans="1:20" ht="12.95" customHeight="1">
      <c r="A42" s="923"/>
      <c r="B42" s="924"/>
      <c r="C42" s="921" t="s">
        <v>5</v>
      </c>
      <c r="D42" s="922">
        <v>17</v>
      </c>
      <c r="E42" s="922">
        <v>4981.1909999999998</v>
      </c>
      <c r="F42" s="922">
        <v>53187.886999999995</v>
      </c>
      <c r="G42" s="783">
        <f t="shared" si="18"/>
        <v>1.4141078184573474E-2</v>
      </c>
      <c r="H42" s="783">
        <f t="shared" si="17"/>
        <v>4.7526787561890202E-2</v>
      </c>
      <c r="I42" s="1236">
        <v>4755.192</v>
      </c>
      <c r="J42" s="1237">
        <v>50811.616000000002</v>
      </c>
      <c r="K42" s="783">
        <f t="shared" si="19"/>
        <v>1.4916556855913633E-2</v>
      </c>
      <c r="N42" s="302"/>
      <c r="O42" s="302"/>
      <c r="P42" s="302"/>
      <c r="R42" s="302"/>
      <c r="S42" s="302"/>
    </row>
    <row r="43" spans="1:20" ht="12.95" customHeight="1">
      <c r="A43" s="923"/>
      <c r="B43" s="1726" t="s">
        <v>47</v>
      </c>
      <c r="C43" s="1726"/>
      <c r="D43" s="925">
        <v>0</v>
      </c>
      <c r="E43" s="922">
        <v>6754.7210000000014</v>
      </c>
      <c r="F43" s="922">
        <v>72123.904999999984</v>
      </c>
      <c r="G43" s="783">
        <f t="shared" si="18"/>
        <v>1.917594361990543E-2</v>
      </c>
      <c r="H43" s="783">
        <f t="shared" ref="H43:H44" si="20">(E43-I43)/I43</f>
        <v>7.9349615061344428E-2</v>
      </c>
      <c r="I43" s="1236">
        <v>6258.1399999999994</v>
      </c>
      <c r="J43" s="1237">
        <v>66863.325169999996</v>
      </c>
      <c r="K43" s="783">
        <f t="shared" si="19"/>
        <v>1.9631152879266985E-2</v>
      </c>
      <c r="N43" s="302"/>
      <c r="O43" s="302"/>
      <c r="P43" s="302"/>
      <c r="R43" s="302"/>
      <c r="S43" s="302"/>
    </row>
    <row r="44" spans="1:20" ht="12.95" customHeight="1">
      <c r="A44" s="926"/>
      <c r="B44" s="931"/>
      <c r="C44" s="777" t="s">
        <v>152</v>
      </c>
      <c r="D44" s="928">
        <f>SUM(D38:D43)</f>
        <v>114846</v>
      </c>
      <c r="E44" s="928">
        <f>SUM(E38:E43)</f>
        <v>352249.73195000004</v>
      </c>
      <c r="F44" s="928">
        <f>SUM(F38:F43)</f>
        <v>3761221.3393809996</v>
      </c>
      <c r="G44" s="929">
        <f t="shared" ref="G44" si="21">SUM(G38:G43)</f>
        <v>0.99999999999999989</v>
      </c>
      <c r="H44" s="929">
        <f t="shared" si="20"/>
        <v>0.10497181903748837</v>
      </c>
      <c r="I44" s="1238">
        <f>SUM(I38:I43)</f>
        <v>318786.16800999996</v>
      </c>
      <c r="J44" s="928">
        <f>SUM(J38:J43)</f>
        <v>3406014.6803000001</v>
      </c>
      <c r="K44" s="929">
        <f t="shared" ref="K44" si="22">SUM(K38:K43)</f>
        <v>1.0000000000000002</v>
      </c>
      <c r="L44" s="302"/>
      <c r="N44" s="302"/>
      <c r="O44" s="302"/>
      <c r="P44" s="302"/>
      <c r="R44" s="302"/>
      <c r="S44" s="302"/>
    </row>
    <row r="45" spans="1:20" ht="12.95" customHeight="1">
      <c r="A45" s="923"/>
      <c r="B45" s="924"/>
      <c r="C45" s="923"/>
      <c r="D45" s="923"/>
      <c r="E45" s="923"/>
      <c r="F45" s="923"/>
      <c r="G45" s="923"/>
      <c r="H45" s="935"/>
      <c r="I45" s="1314"/>
      <c r="J45" s="1454"/>
      <c r="K45" s="926"/>
    </row>
    <row r="46" spans="1:20" ht="12.95" customHeight="1">
      <c r="A46" s="1491" t="s">
        <v>305</v>
      </c>
      <c r="B46" s="1491"/>
      <c r="C46" s="933"/>
      <c r="D46" s="919"/>
      <c r="E46" s="1731"/>
      <c r="F46" s="1731"/>
      <c r="G46" s="919"/>
      <c r="H46" s="934"/>
      <c r="I46" s="1458"/>
      <c r="J46" s="1233"/>
      <c r="K46" s="1386"/>
    </row>
    <row r="47" spans="1:20" ht="12.95" customHeight="1">
      <c r="A47" s="936"/>
      <c r="B47" s="920"/>
      <c r="C47" s="921" t="s">
        <v>81</v>
      </c>
      <c r="D47" s="922">
        <v>93</v>
      </c>
      <c r="E47" s="922">
        <v>532469.84100000001</v>
      </c>
      <c r="F47" s="922">
        <v>5679943.8604660006</v>
      </c>
      <c r="G47" s="783">
        <f>E47/$E$53</f>
        <v>0.94898680839406557</v>
      </c>
      <c r="H47" s="783">
        <f t="shared" ref="H47:H50" si="23">(E47-I47)/I47</f>
        <v>-0.22833155646067174</v>
      </c>
      <c r="I47" s="1236">
        <v>690024.12300000002</v>
      </c>
      <c r="J47" s="1237">
        <v>7371185.5252179997</v>
      </c>
      <c r="K47" s="783">
        <f>I47/$I$53</f>
        <v>0.92912341211478566</v>
      </c>
      <c r="L47" s="302"/>
      <c r="M47" s="302"/>
      <c r="N47" s="302"/>
      <c r="O47" s="302"/>
      <c r="P47" s="302"/>
      <c r="Q47" s="302"/>
      <c r="R47" s="302"/>
      <c r="S47" s="302"/>
      <c r="T47" s="302"/>
    </row>
    <row r="48" spans="1:20" ht="12.95" customHeight="1">
      <c r="A48" s="921"/>
      <c r="B48" s="920"/>
      <c r="C48" s="921" t="s">
        <v>73</v>
      </c>
      <c r="D48" s="922">
        <v>130</v>
      </c>
      <c r="E48" s="922">
        <v>802.01499999999999</v>
      </c>
      <c r="F48" s="922">
        <v>8473.8529999999992</v>
      </c>
      <c r="G48" s="783">
        <f t="shared" ref="G48:G52" si="24">E48/$E$53</f>
        <v>1.4293798381233886E-3</v>
      </c>
      <c r="H48" s="783">
        <f t="shared" si="23"/>
        <v>7.5672551013017716E-2</v>
      </c>
      <c r="I48" s="1236">
        <v>745.59400000000005</v>
      </c>
      <c r="J48" s="1237">
        <v>7868.1009999999997</v>
      </c>
      <c r="K48" s="783">
        <f t="shared" ref="K48:K52" si="25">I48/$I$53</f>
        <v>1.0039487290972747E-3</v>
      </c>
      <c r="L48" s="302"/>
      <c r="M48" s="302"/>
      <c r="N48" s="302"/>
      <c r="O48" s="302"/>
      <c r="P48" s="302"/>
      <c r="Q48" s="302"/>
      <c r="R48" s="302"/>
      <c r="S48" s="302"/>
      <c r="T48" s="302"/>
    </row>
    <row r="49" spans="1:20" ht="12.95" customHeight="1">
      <c r="A49" s="921"/>
      <c r="B49" s="924"/>
      <c r="C49" s="921" t="s">
        <v>35</v>
      </c>
      <c r="D49" s="922">
        <v>1042</v>
      </c>
      <c r="E49" s="922">
        <v>1175.973</v>
      </c>
      <c r="F49" s="922">
        <v>12360.324000000001</v>
      </c>
      <c r="G49" s="783">
        <f t="shared" si="24"/>
        <v>2.0958611701495304E-3</v>
      </c>
      <c r="H49" s="783">
        <f t="shared" si="23"/>
        <v>0.37433969408552886</v>
      </c>
      <c r="I49" s="1236">
        <v>855.66399999999999</v>
      </c>
      <c r="J49" s="1237">
        <v>9095.9079999999994</v>
      </c>
      <c r="K49" s="783">
        <f t="shared" si="25"/>
        <v>1.1521589301071232E-3</v>
      </c>
      <c r="L49" s="302"/>
      <c r="M49" s="302"/>
      <c r="N49" s="302"/>
      <c r="O49" s="302"/>
      <c r="P49" s="302"/>
      <c r="Q49" s="302"/>
      <c r="R49" s="302"/>
      <c r="S49" s="302"/>
      <c r="T49" s="302"/>
    </row>
    <row r="50" spans="1:20" ht="12.95" customHeight="1">
      <c r="A50" s="921"/>
      <c r="B50" s="924"/>
      <c r="C50" s="921" t="s">
        <v>9</v>
      </c>
      <c r="D50" s="922">
        <v>7489</v>
      </c>
      <c r="E50" s="922">
        <v>250.59800000000001</v>
      </c>
      <c r="F50" s="922">
        <v>2671.489</v>
      </c>
      <c r="G50" s="783">
        <f t="shared" si="24"/>
        <v>4.4662472481692356E-4</v>
      </c>
      <c r="H50" s="783">
        <f t="shared" si="23"/>
        <v>0.10139411413100816</v>
      </c>
      <c r="I50" s="1236">
        <v>227.52799999999999</v>
      </c>
      <c r="J50" s="1237">
        <v>2428.4699999999998</v>
      </c>
      <c r="K50" s="783">
        <f t="shared" si="25"/>
        <v>3.0636840751675131E-4</v>
      </c>
      <c r="L50" s="302"/>
      <c r="M50" s="302"/>
      <c r="N50" s="302"/>
      <c r="O50" s="302"/>
      <c r="P50" s="302"/>
      <c r="Q50" s="302"/>
      <c r="R50" s="302"/>
      <c r="S50" s="302"/>
      <c r="T50" s="302"/>
    </row>
    <row r="51" spans="1:20" ht="12.95" customHeight="1">
      <c r="A51" s="936"/>
      <c r="B51" s="924"/>
      <c r="C51" s="921" t="s">
        <v>5</v>
      </c>
      <c r="D51" s="922">
        <v>6</v>
      </c>
      <c r="E51" s="922">
        <v>351.60300000000001</v>
      </c>
      <c r="F51" s="922">
        <v>3644.308</v>
      </c>
      <c r="G51" s="783">
        <f t="shared" si="24"/>
        <v>6.2663945091263602E-4</v>
      </c>
      <c r="H51" s="783">
        <f>(E51-I51)/I51</f>
        <v>0.16202049712637029</v>
      </c>
      <c r="I51" s="1236">
        <v>302.57900000000001</v>
      </c>
      <c r="J51" s="1237">
        <v>3140.3119999999999</v>
      </c>
      <c r="K51" s="783">
        <f t="shared" si="25"/>
        <v>4.0742522405159411E-4</v>
      </c>
      <c r="L51" s="302"/>
      <c r="M51" s="302"/>
      <c r="N51" s="302"/>
      <c r="O51" s="302"/>
      <c r="P51" s="302"/>
      <c r="Q51" s="302"/>
      <c r="R51" s="302"/>
      <c r="S51" s="302"/>
      <c r="T51" s="302"/>
    </row>
    <row r="52" spans="1:20" ht="12.95" customHeight="1">
      <c r="A52" s="921"/>
      <c r="B52" s="1726" t="s">
        <v>120</v>
      </c>
      <c r="C52" s="1726"/>
      <c r="D52" s="925">
        <v>0</v>
      </c>
      <c r="E52" s="922">
        <v>26042.954950000003</v>
      </c>
      <c r="F52" s="922">
        <v>279864.28647200001</v>
      </c>
      <c r="G52" s="783">
        <f t="shared" si="24"/>
        <v>4.6414686421931889E-2</v>
      </c>
      <c r="H52" s="783">
        <f t="shared" ref="H52" si="26">(E52-I52)/I52</f>
        <v>-0.48435860610876097</v>
      </c>
      <c r="I52" s="1236">
        <v>50505.94319720786</v>
      </c>
      <c r="J52" s="1237">
        <v>541169.58435534697</v>
      </c>
      <c r="K52" s="783">
        <f t="shared" si="25"/>
        <v>6.8006686594441437E-2</v>
      </c>
      <c r="L52" s="302"/>
      <c r="M52" s="302"/>
      <c r="N52" s="302"/>
      <c r="O52" s="302"/>
      <c r="P52" s="302"/>
      <c r="Q52" s="302"/>
      <c r="R52" s="302"/>
      <c r="S52" s="302"/>
      <c r="T52" s="302"/>
    </row>
    <row r="53" spans="1:20" ht="12.95" customHeight="1">
      <c r="A53" s="937"/>
      <c r="B53" s="931"/>
      <c r="C53" s="777" t="s">
        <v>152</v>
      </c>
      <c r="D53" s="928">
        <f>SUM(D47:D52)</f>
        <v>8760</v>
      </c>
      <c r="E53" s="928">
        <f>SUM(E47:E52)</f>
        <v>561092.98495000007</v>
      </c>
      <c r="F53" s="928">
        <f>SUM(F47:F52)</f>
        <v>5986958.1209380012</v>
      </c>
      <c r="G53" s="929">
        <f t="shared" ref="G53" si="27">SUM(G47:G52)</f>
        <v>1</v>
      </c>
      <c r="H53" s="929">
        <f>(E53-I53)/I53</f>
        <v>-0.24448347338370643</v>
      </c>
      <c r="I53" s="1238">
        <f>SUM(I47:I52)</f>
        <v>742661.431197208</v>
      </c>
      <c r="J53" s="928">
        <f>SUM(J47:J52)</f>
        <v>7934887.9005733458</v>
      </c>
      <c r="K53" s="929">
        <f t="shared" ref="K53" si="28">SUM(K47:K52)</f>
        <v>0.99999999999999978</v>
      </c>
      <c r="L53" s="302"/>
      <c r="M53" s="302"/>
      <c r="N53" s="302"/>
      <c r="O53" s="302"/>
      <c r="P53" s="302"/>
      <c r="Q53" s="302"/>
      <c r="R53" s="302"/>
      <c r="S53" s="302"/>
      <c r="T53" s="302"/>
    </row>
    <row r="54" spans="1:20" ht="12.95" customHeight="1">
      <c r="A54" s="516"/>
      <c r="B54" s="516"/>
      <c r="C54" s="511"/>
      <c r="D54" s="510"/>
      <c r="E54" s="510"/>
      <c r="F54" s="510"/>
      <c r="G54" s="510"/>
      <c r="H54" s="512"/>
      <c r="I54" s="515"/>
      <c r="J54" s="514"/>
      <c r="K54" s="513"/>
      <c r="L54" s="302"/>
      <c r="M54" s="302"/>
      <c r="N54" s="302"/>
      <c r="O54" s="302"/>
      <c r="P54" s="302"/>
      <c r="Q54" s="302"/>
      <c r="R54" s="302"/>
      <c r="S54" s="302"/>
      <c r="T54" s="302"/>
    </row>
    <row r="55" spans="1:20" ht="6" customHeight="1">
      <c r="A55" s="516"/>
      <c r="B55" s="516"/>
      <c r="C55" s="511"/>
      <c r="D55" s="510"/>
      <c r="E55" s="510"/>
      <c r="F55" s="510"/>
      <c r="G55" s="510"/>
      <c r="H55" s="517"/>
      <c r="I55" s="518"/>
      <c r="J55" s="519"/>
      <c r="K55" s="520"/>
      <c r="L55" s="302"/>
      <c r="M55" s="302"/>
      <c r="N55" s="302"/>
      <c r="O55" s="302"/>
      <c r="P55" s="302"/>
      <c r="Q55" s="302"/>
      <c r="R55" s="302"/>
      <c r="S55" s="302"/>
      <c r="T55" s="302"/>
    </row>
    <row r="56" spans="1:20" ht="15" customHeight="1">
      <c r="A56" s="1727" t="s">
        <v>306</v>
      </c>
      <c r="B56" s="1727"/>
      <c r="C56" s="1727"/>
      <c r="D56" s="1727"/>
      <c r="E56" s="1727"/>
      <c r="F56" s="1727"/>
      <c r="G56" s="1727"/>
      <c r="H56" s="1727"/>
      <c r="I56" s="1727"/>
      <c r="J56" s="1727"/>
      <c r="K56" s="1727"/>
    </row>
    <row r="57" spans="1:20" ht="15" customHeight="1">
      <c r="A57" s="1727"/>
      <c r="B57" s="1727"/>
      <c r="C57" s="1727"/>
      <c r="D57" s="1727"/>
      <c r="E57" s="1727"/>
      <c r="F57" s="1727"/>
      <c r="G57" s="1727"/>
      <c r="H57" s="1727"/>
      <c r="I57" s="1727"/>
      <c r="J57" s="1727"/>
      <c r="K57" s="1727"/>
    </row>
    <row r="58" spans="1:20" ht="22.5" customHeight="1">
      <c r="A58" s="1727"/>
      <c r="B58" s="1727"/>
      <c r="C58" s="1727"/>
      <c r="D58" s="1727"/>
      <c r="E58" s="1727"/>
      <c r="F58" s="1727"/>
      <c r="G58" s="1727"/>
      <c r="H58" s="1727"/>
      <c r="I58" s="1727"/>
      <c r="J58" s="1727"/>
      <c r="K58" s="1727"/>
    </row>
    <row r="59" spans="1:20" ht="15" customHeight="1"/>
    <row r="60" spans="1:20" ht="15" customHeight="1"/>
    <row r="61" spans="1:20" ht="15" customHeight="1">
      <c r="A61" s="305"/>
    </row>
    <row r="62" spans="1:20" ht="15" customHeight="1">
      <c r="A62" s="305"/>
    </row>
    <row r="63" spans="1:20" ht="15" customHeight="1"/>
    <row r="64" spans="1:2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</sheetData>
  <mergeCells count="21">
    <mergeCell ref="B43:C43"/>
    <mergeCell ref="B52:C52"/>
    <mergeCell ref="A56:K58"/>
    <mergeCell ref="D6:D9"/>
    <mergeCell ref="A46:B46"/>
    <mergeCell ref="E46:F46"/>
    <mergeCell ref="A10:B10"/>
    <mergeCell ref="A19:C19"/>
    <mergeCell ref="A28:B28"/>
    <mergeCell ref="I8:J8"/>
    <mergeCell ref="B16:C16"/>
    <mergeCell ref="B25:C25"/>
    <mergeCell ref="B34:C34"/>
    <mergeCell ref="A37:B37"/>
    <mergeCell ref="H6:H9"/>
    <mergeCell ref="E8:F8"/>
    <mergeCell ref="A5:K5"/>
    <mergeCell ref="A3:K3"/>
    <mergeCell ref="E6:G7"/>
    <mergeCell ref="I6:K7"/>
    <mergeCell ref="B6:C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39"/>
  <dimension ref="A1:O46"/>
  <sheetViews>
    <sheetView showGridLines="0" topLeftCell="A28" zoomScaleNormal="100" zoomScaleSheetLayoutView="100" workbookViewId="0">
      <selection activeCell="D1" sqref="D1"/>
    </sheetView>
  </sheetViews>
  <sheetFormatPr defaultRowHeight="11.25"/>
  <cols>
    <col min="1" max="1" width="9.5703125" style="7" customWidth="1"/>
    <col min="2" max="10" width="8.85546875" style="7" customWidth="1"/>
    <col min="11" max="11" width="9.5703125" style="7" bestFit="1" customWidth="1"/>
    <col min="12" max="12" width="9.28515625" style="7" bestFit="1" customWidth="1"/>
    <col min="13" max="13" width="11.42578125" style="7" bestFit="1" customWidth="1"/>
    <col min="14" max="252" width="9.140625" style="7"/>
    <col min="253" max="265" width="10.7109375" style="7" customWidth="1"/>
    <col min="266" max="508" width="9.140625" style="7"/>
    <col min="509" max="521" width="10.7109375" style="7" customWidth="1"/>
    <col min="522" max="764" width="9.140625" style="7"/>
    <col min="765" max="777" width="10.7109375" style="7" customWidth="1"/>
    <col min="778" max="1020" width="9.140625" style="7"/>
    <col min="1021" max="1033" width="10.7109375" style="7" customWidth="1"/>
    <col min="1034" max="1276" width="9.140625" style="7"/>
    <col min="1277" max="1289" width="10.7109375" style="7" customWidth="1"/>
    <col min="1290" max="1532" width="9.140625" style="7"/>
    <col min="1533" max="1545" width="10.7109375" style="7" customWidth="1"/>
    <col min="1546" max="1788" width="9.140625" style="7"/>
    <col min="1789" max="1801" width="10.7109375" style="7" customWidth="1"/>
    <col min="1802" max="2044" width="9.140625" style="7"/>
    <col min="2045" max="2057" width="10.7109375" style="7" customWidth="1"/>
    <col min="2058" max="2300" width="9.140625" style="7"/>
    <col min="2301" max="2313" width="10.7109375" style="7" customWidth="1"/>
    <col min="2314" max="2556" width="9.140625" style="7"/>
    <col min="2557" max="2569" width="10.7109375" style="7" customWidth="1"/>
    <col min="2570" max="2812" width="9.140625" style="7"/>
    <col min="2813" max="2825" width="10.7109375" style="7" customWidth="1"/>
    <col min="2826" max="3068" width="9.140625" style="7"/>
    <col min="3069" max="3081" width="10.7109375" style="7" customWidth="1"/>
    <col min="3082" max="3324" width="9.140625" style="7"/>
    <col min="3325" max="3337" width="10.7109375" style="7" customWidth="1"/>
    <col min="3338" max="3580" width="9.140625" style="7"/>
    <col min="3581" max="3593" width="10.7109375" style="7" customWidth="1"/>
    <col min="3594" max="3836" width="9.140625" style="7"/>
    <col min="3837" max="3849" width="10.7109375" style="7" customWidth="1"/>
    <col min="3850" max="4092" width="9.140625" style="7"/>
    <col min="4093" max="4105" width="10.7109375" style="7" customWidth="1"/>
    <col min="4106" max="4348" width="9.140625" style="7"/>
    <col min="4349" max="4361" width="10.7109375" style="7" customWidth="1"/>
    <col min="4362" max="4604" width="9.140625" style="7"/>
    <col min="4605" max="4617" width="10.7109375" style="7" customWidth="1"/>
    <col min="4618" max="4860" width="9.140625" style="7"/>
    <col min="4861" max="4873" width="10.7109375" style="7" customWidth="1"/>
    <col min="4874" max="5116" width="9.140625" style="7"/>
    <col min="5117" max="5129" width="10.7109375" style="7" customWidth="1"/>
    <col min="5130" max="5372" width="9.140625" style="7"/>
    <col min="5373" max="5385" width="10.7109375" style="7" customWidth="1"/>
    <col min="5386" max="5628" width="9.140625" style="7"/>
    <col min="5629" max="5641" width="10.7109375" style="7" customWidth="1"/>
    <col min="5642" max="5884" width="9.140625" style="7"/>
    <col min="5885" max="5897" width="10.7109375" style="7" customWidth="1"/>
    <col min="5898" max="6140" width="9.140625" style="7"/>
    <col min="6141" max="6153" width="10.7109375" style="7" customWidth="1"/>
    <col min="6154" max="6396" width="9.140625" style="7"/>
    <col min="6397" max="6409" width="10.7109375" style="7" customWidth="1"/>
    <col min="6410" max="6652" width="9.140625" style="7"/>
    <col min="6653" max="6665" width="10.7109375" style="7" customWidth="1"/>
    <col min="6666" max="6908" width="9.140625" style="7"/>
    <col min="6909" max="6921" width="10.7109375" style="7" customWidth="1"/>
    <col min="6922" max="7164" width="9.140625" style="7"/>
    <col min="7165" max="7177" width="10.7109375" style="7" customWidth="1"/>
    <col min="7178" max="7420" width="9.140625" style="7"/>
    <col min="7421" max="7433" width="10.7109375" style="7" customWidth="1"/>
    <col min="7434" max="7676" width="9.140625" style="7"/>
    <col min="7677" max="7689" width="10.7109375" style="7" customWidth="1"/>
    <col min="7690" max="7932" width="9.140625" style="7"/>
    <col min="7933" max="7945" width="10.7109375" style="7" customWidth="1"/>
    <col min="7946" max="8188" width="9.140625" style="7"/>
    <col min="8189" max="8201" width="10.7109375" style="7" customWidth="1"/>
    <col min="8202" max="8444" width="9.140625" style="7"/>
    <col min="8445" max="8457" width="10.7109375" style="7" customWidth="1"/>
    <col min="8458" max="8700" width="9.140625" style="7"/>
    <col min="8701" max="8713" width="10.7109375" style="7" customWidth="1"/>
    <col min="8714" max="8956" width="9.140625" style="7"/>
    <col min="8957" max="8969" width="10.7109375" style="7" customWidth="1"/>
    <col min="8970" max="9212" width="9.140625" style="7"/>
    <col min="9213" max="9225" width="10.7109375" style="7" customWidth="1"/>
    <col min="9226" max="9468" width="9.140625" style="7"/>
    <col min="9469" max="9481" width="10.7109375" style="7" customWidth="1"/>
    <col min="9482" max="9724" width="9.140625" style="7"/>
    <col min="9725" max="9737" width="10.7109375" style="7" customWidth="1"/>
    <col min="9738" max="9980" width="9.140625" style="7"/>
    <col min="9981" max="9993" width="10.7109375" style="7" customWidth="1"/>
    <col min="9994" max="10236" width="9.140625" style="7"/>
    <col min="10237" max="10249" width="10.7109375" style="7" customWidth="1"/>
    <col min="10250" max="10492" width="9.140625" style="7"/>
    <col min="10493" max="10505" width="10.7109375" style="7" customWidth="1"/>
    <col min="10506" max="10748" width="9.140625" style="7"/>
    <col min="10749" max="10761" width="10.7109375" style="7" customWidth="1"/>
    <col min="10762" max="11004" width="9.140625" style="7"/>
    <col min="11005" max="11017" width="10.7109375" style="7" customWidth="1"/>
    <col min="11018" max="11260" width="9.140625" style="7"/>
    <col min="11261" max="11273" width="10.7109375" style="7" customWidth="1"/>
    <col min="11274" max="11516" width="9.140625" style="7"/>
    <col min="11517" max="11529" width="10.7109375" style="7" customWidth="1"/>
    <col min="11530" max="11772" width="9.140625" style="7"/>
    <col min="11773" max="11785" width="10.7109375" style="7" customWidth="1"/>
    <col min="11786" max="12028" width="9.140625" style="7"/>
    <col min="12029" max="12041" width="10.7109375" style="7" customWidth="1"/>
    <col min="12042" max="12284" width="9.140625" style="7"/>
    <col min="12285" max="12297" width="10.7109375" style="7" customWidth="1"/>
    <col min="12298" max="12540" width="9.140625" style="7"/>
    <col min="12541" max="12553" width="10.7109375" style="7" customWidth="1"/>
    <col min="12554" max="12796" width="9.140625" style="7"/>
    <col min="12797" max="12809" width="10.7109375" style="7" customWidth="1"/>
    <col min="12810" max="13052" width="9.140625" style="7"/>
    <col min="13053" max="13065" width="10.7109375" style="7" customWidth="1"/>
    <col min="13066" max="13308" width="9.140625" style="7"/>
    <col min="13309" max="13321" width="10.7109375" style="7" customWidth="1"/>
    <col min="13322" max="13564" width="9.140625" style="7"/>
    <col min="13565" max="13577" width="10.7109375" style="7" customWidth="1"/>
    <col min="13578" max="13820" width="9.140625" style="7"/>
    <col min="13821" max="13833" width="10.7109375" style="7" customWidth="1"/>
    <col min="13834" max="14076" width="9.140625" style="7"/>
    <col min="14077" max="14089" width="10.7109375" style="7" customWidth="1"/>
    <col min="14090" max="14332" width="9.140625" style="7"/>
    <col min="14333" max="14345" width="10.7109375" style="7" customWidth="1"/>
    <col min="14346" max="14588" width="9.140625" style="7"/>
    <col min="14589" max="14601" width="10.7109375" style="7" customWidth="1"/>
    <col min="14602" max="14844" width="9.140625" style="7"/>
    <col min="14845" max="14857" width="10.7109375" style="7" customWidth="1"/>
    <col min="14858" max="15100" width="9.140625" style="7"/>
    <col min="15101" max="15113" width="10.7109375" style="7" customWidth="1"/>
    <col min="15114" max="15356" width="9.140625" style="7"/>
    <col min="15357" max="15369" width="10.7109375" style="7" customWidth="1"/>
    <col min="15370" max="15612" width="9.140625" style="7"/>
    <col min="15613" max="15625" width="10.7109375" style="7" customWidth="1"/>
    <col min="15626" max="15868" width="9.140625" style="7"/>
    <col min="15869" max="15881" width="10.7109375" style="7" customWidth="1"/>
    <col min="15882" max="16124" width="9.140625" style="7"/>
    <col min="16125" max="16137" width="10.7109375" style="7" customWidth="1"/>
    <col min="16138" max="16384" width="9.140625" style="7"/>
  </cols>
  <sheetData>
    <row r="1" spans="1:15" ht="36" customHeight="1">
      <c r="A1" s="1738" t="s">
        <v>500</v>
      </c>
      <c r="B1" s="1738"/>
      <c r="C1" s="1738"/>
      <c r="D1" s="1738"/>
      <c r="E1" s="1738"/>
      <c r="F1" s="1738"/>
      <c r="G1" s="1738"/>
      <c r="H1" s="1738"/>
      <c r="I1" s="1738"/>
      <c r="J1" s="1738"/>
      <c r="K1" s="1738"/>
    </row>
    <row r="2" spans="1:15" ht="5.0999999999999996" customHeight="1">
      <c r="A2" s="1741"/>
      <c r="B2" s="1741"/>
      <c r="C2" s="1741"/>
      <c r="D2" s="1741"/>
      <c r="E2" s="1741"/>
      <c r="F2" s="1741"/>
      <c r="G2" s="1741"/>
      <c r="H2" s="1741"/>
      <c r="I2" s="1741"/>
      <c r="J2" s="504"/>
      <c r="K2" s="503"/>
    </row>
    <row r="3" spans="1:15" ht="20.100000000000001" customHeight="1">
      <c r="A3" s="1739">
        <v>2021</v>
      </c>
      <c r="B3" s="1739"/>
      <c r="C3" s="1739"/>
      <c r="D3" s="1739"/>
      <c r="E3" s="1739"/>
      <c r="F3" s="1739"/>
      <c r="G3" s="1739"/>
      <c r="H3" s="1739"/>
      <c r="I3" s="1739"/>
      <c r="J3" s="1739"/>
      <c r="K3" s="1739"/>
    </row>
    <row r="4" spans="1:15" ht="20.100000000000001" customHeight="1">
      <c r="A4" s="1708" t="str">
        <f>'6.1'!A6</f>
        <v>Období</v>
      </c>
      <c r="B4" s="1512" t="s">
        <v>264</v>
      </c>
      <c r="C4" s="1513"/>
      <c r="D4" s="1513"/>
      <c r="E4" s="1513"/>
      <c r="F4" s="1536"/>
      <c r="G4" s="1513" t="s">
        <v>158</v>
      </c>
      <c r="H4" s="1513"/>
      <c r="I4" s="1513"/>
      <c r="J4" s="1513"/>
      <c r="K4" s="1513"/>
    </row>
    <row r="5" spans="1:15" ht="67.5" customHeight="1">
      <c r="A5" s="1617"/>
      <c r="B5" s="1202" t="s">
        <v>250</v>
      </c>
      <c r="C5" s="547" t="s">
        <v>251</v>
      </c>
      <c r="D5" s="547" t="s">
        <v>307</v>
      </c>
      <c r="E5" s="547" t="s">
        <v>308</v>
      </c>
      <c r="F5" s="1203" t="s">
        <v>253</v>
      </c>
      <c r="G5" s="547" t="s">
        <v>250</v>
      </c>
      <c r="H5" s="547" t="s">
        <v>251</v>
      </c>
      <c r="I5" s="547" t="s">
        <v>307</v>
      </c>
      <c r="J5" s="547" t="s">
        <v>252</v>
      </c>
      <c r="K5" s="547" t="s">
        <v>253</v>
      </c>
    </row>
    <row r="6" spans="1:15" ht="12.95" customHeight="1">
      <c r="A6" s="742" t="str">
        <f>'6.1'!A9</f>
        <v>leden</v>
      </c>
      <c r="B6" s="1215">
        <v>141237.02531675113</v>
      </c>
      <c r="C6" s="1218">
        <v>1009377.568744913</v>
      </c>
      <c r="D6" s="1223">
        <v>49339.417989999994</v>
      </c>
      <c r="E6" s="1223">
        <v>73155.138000000006</v>
      </c>
      <c r="F6" s="1224">
        <v>1273109.1500516641</v>
      </c>
      <c r="G6" s="870">
        <v>1506948.25823</v>
      </c>
      <c r="H6" s="870">
        <v>10784875.126089999</v>
      </c>
      <c r="I6" s="870">
        <v>526534.15787999996</v>
      </c>
      <c r="J6" s="870">
        <v>780420.79469166673</v>
      </c>
      <c r="K6" s="891">
        <v>13598778.336891668</v>
      </c>
      <c r="L6" s="297"/>
      <c r="M6" s="19"/>
      <c r="N6" s="19"/>
      <c r="O6" s="28"/>
    </row>
    <row r="7" spans="1:15" ht="12.95" customHeight="1">
      <c r="A7" s="742" t="str">
        <f>'6.1'!A10</f>
        <v>únor</v>
      </c>
      <c r="B7" s="1215">
        <v>130682.14414402453</v>
      </c>
      <c r="C7" s="1223">
        <v>933725.9096466091</v>
      </c>
      <c r="D7" s="1223">
        <v>42017.415990000001</v>
      </c>
      <c r="E7" s="1223">
        <v>58781.288999999982</v>
      </c>
      <c r="F7" s="1224">
        <v>1165206.7587806333</v>
      </c>
      <c r="G7" s="870">
        <v>1395353.8868799999</v>
      </c>
      <c r="H7" s="870">
        <v>9978588.4272605814</v>
      </c>
      <c r="I7" s="870">
        <v>449493.66254999989</v>
      </c>
      <c r="J7" s="870">
        <v>627065.23630866664</v>
      </c>
      <c r="K7" s="891">
        <v>12450501.212999247</v>
      </c>
      <c r="L7" s="27"/>
      <c r="M7" s="19"/>
      <c r="N7" s="19"/>
      <c r="O7" s="28"/>
    </row>
    <row r="8" spans="1:15" ht="12.95" customHeight="1">
      <c r="A8" s="742" t="str">
        <f>'6.1'!A11</f>
        <v>březen</v>
      </c>
      <c r="B8" s="1215">
        <v>112139.46483280321</v>
      </c>
      <c r="C8" s="1223">
        <v>859736.45054311294</v>
      </c>
      <c r="D8" s="1223">
        <v>41033.143989999997</v>
      </c>
      <c r="E8" s="1223">
        <v>78265.173999999985</v>
      </c>
      <c r="F8" s="1224">
        <v>1091174.2333659162</v>
      </c>
      <c r="G8" s="870">
        <v>1195602.5421100741</v>
      </c>
      <c r="H8" s="870">
        <v>9175214.6406894065</v>
      </c>
      <c r="I8" s="870">
        <v>437556.40023999999</v>
      </c>
      <c r="J8" s="870">
        <v>834048.99931066658</v>
      </c>
      <c r="K8" s="891">
        <v>11642422.582350148</v>
      </c>
      <c r="L8" s="300"/>
      <c r="M8" s="19"/>
      <c r="N8" s="19"/>
      <c r="O8" s="28"/>
    </row>
    <row r="9" spans="1:15" ht="12.95" customHeight="1">
      <c r="A9" s="739" t="str">
        <f>'6.1'!A12</f>
        <v>duben</v>
      </c>
      <c r="B9" s="1214">
        <v>84539.005249668597</v>
      </c>
      <c r="C9" s="872">
        <v>684724.79810049001</v>
      </c>
      <c r="D9" s="872">
        <v>33393.978989999996</v>
      </c>
      <c r="E9" s="872">
        <v>79558.131000000008</v>
      </c>
      <c r="F9" s="1225">
        <v>882215.91334015864</v>
      </c>
      <c r="G9" s="872">
        <v>902389.39228095894</v>
      </c>
      <c r="H9" s="872">
        <v>7310221.6184497159</v>
      </c>
      <c r="I9" s="872">
        <v>356604.29398100002</v>
      </c>
      <c r="J9" s="872">
        <v>849193.50554966659</v>
      </c>
      <c r="K9" s="892">
        <v>9418408.8102613427</v>
      </c>
      <c r="L9" s="27"/>
      <c r="M9" s="19"/>
      <c r="N9" s="19"/>
      <c r="O9" s="28"/>
    </row>
    <row r="10" spans="1:15" ht="12.95" customHeight="1">
      <c r="A10" s="742" t="str">
        <f>'6.1'!A13</f>
        <v>květen</v>
      </c>
      <c r="B10" s="1215">
        <v>52841.612892350029</v>
      </c>
      <c r="C10" s="1223">
        <v>491111.64323276636</v>
      </c>
      <c r="D10" s="1223">
        <v>23805.156999999996</v>
      </c>
      <c r="E10" s="1223">
        <v>15362.552000000001</v>
      </c>
      <c r="F10" s="1224">
        <v>583120.9651251164</v>
      </c>
      <c r="G10" s="870">
        <v>564041.9311269857</v>
      </c>
      <c r="H10" s="870">
        <v>5244041.2674949206</v>
      </c>
      <c r="I10" s="870">
        <v>254361.05841999999</v>
      </c>
      <c r="J10" s="870">
        <v>163936.43567366668</v>
      </c>
      <c r="K10" s="891">
        <v>6226380.6927155731</v>
      </c>
      <c r="L10" s="27"/>
      <c r="M10" s="19"/>
      <c r="N10" s="19"/>
      <c r="O10" s="28"/>
    </row>
    <row r="11" spans="1:15" ht="12.95" customHeight="1">
      <c r="A11" s="745" t="str">
        <f>'6.1'!A14</f>
        <v>červen</v>
      </c>
      <c r="B11" s="1216">
        <v>21137.906812785921</v>
      </c>
      <c r="C11" s="874">
        <v>321397.13513170317</v>
      </c>
      <c r="D11" s="874">
        <v>12425.360009999999</v>
      </c>
      <c r="E11" s="874">
        <v>60299.178999999989</v>
      </c>
      <c r="F11" s="1226">
        <v>415259.58095448912</v>
      </c>
      <c r="G11" s="874">
        <v>225769.91287100269</v>
      </c>
      <c r="H11" s="874">
        <v>3434242.9018697357</v>
      </c>
      <c r="I11" s="874">
        <v>132707.32985000001</v>
      </c>
      <c r="J11" s="874">
        <v>643791.65452666674</v>
      </c>
      <c r="K11" s="893">
        <v>4436511.799117405</v>
      </c>
      <c r="L11" s="27"/>
      <c r="M11" s="19"/>
      <c r="N11" s="19"/>
      <c r="O11" s="28"/>
    </row>
    <row r="12" spans="1:15" ht="12.95" customHeight="1">
      <c r="A12" s="742" t="str">
        <f>'6.1'!A15</f>
        <v>červenec</v>
      </c>
      <c r="B12" s="1215">
        <v>21451.486135251151</v>
      </c>
      <c r="C12" s="1223">
        <v>302371.2370932679</v>
      </c>
      <c r="D12" s="1223">
        <v>11261.470000000001</v>
      </c>
      <c r="E12" s="1223">
        <v>47183.298000000003</v>
      </c>
      <c r="F12" s="1224">
        <v>382267.49122851907</v>
      </c>
      <c r="G12" s="870">
        <v>228905.29812801303</v>
      </c>
      <c r="H12" s="870">
        <v>3229173.3891197173</v>
      </c>
      <c r="I12" s="870">
        <v>120340.30936</v>
      </c>
      <c r="J12" s="870">
        <v>503520.7473566666</v>
      </c>
      <c r="K12" s="891">
        <v>4081939.7439643969</v>
      </c>
      <c r="L12" s="27"/>
      <c r="M12" s="19"/>
      <c r="N12" s="19"/>
      <c r="O12" s="28"/>
    </row>
    <row r="13" spans="1:15" ht="12.95" customHeight="1">
      <c r="A13" s="742" t="str">
        <f>'6.1'!A16</f>
        <v>srpen</v>
      </c>
      <c r="B13" s="1215">
        <v>21871.742012823921</v>
      </c>
      <c r="C13" s="1223">
        <v>322228.78175464511</v>
      </c>
      <c r="D13" s="1223">
        <v>12813.60599</v>
      </c>
      <c r="E13" s="1223">
        <v>6526.5870400000003</v>
      </c>
      <c r="F13" s="1224">
        <v>363440.71679746907</v>
      </c>
      <c r="G13" s="870">
        <v>232774.52010098682</v>
      </c>
      <c r="H13" s="870">
        <v>3434788.0536520183</v>
      </c>
      <c r="I13" s="870">
        <v>136621.18833</v>
      </c>
      <c r="J13" s="870">
        <v>69566.353550666681</v>
      </c>
      <c r="K13" s="891">
        <v>3873750.1156336712</v>
      </c>
      <c r="L13" s="27"/>
      <c r="M13" s="19"/>
      <c r="N13" s="19"/>
      <c r="O13" s="28"/>
    </row>
    <row r="14" spans="1:15" ht="12.95" customHeight="1">
      <c r="A14" s="742" t="str">
        <f>'6.1'!A17</f>
        <v>září</v>
      </c>
      <c r="B14" s="1215">
        <v>28361.221471816913</v>
      </c>
      <c r="C14" s="1223">
        <v>354928.78614304791</v>
      </c>
      <c r="D14" s="1223">
        <v>15362.80199</v>
      </c>
      <c r="E14" s="1223">
        <v>30511.289000000004</v>
      </c>
      <c r="F14" s="1224">
        <v>429164.09860486485</v>
      </c>
      <c r="G14" s="870">
        <v>301990.29953500029</v>
      </c>
      <c r="H14" s="870">
        <v>3784107.3085127776</v>
      </c>
      <c r="I14" s="870">
        <v>164013.89814999999</v>
      </c>
      <c r="J14" s="870">
        <v>324947.58349566674</v>
      </c>
      <c r="K14" s="891">
        <v>4575059.0896934438</v>
      </c>
      <c r="L14" s="27"/>
      <c r="M14" s="19"/>
      <c r="N14" s="19"/>
      <c r="O14" s="28"/>
    </row>
    <row r="15" spans="1:15" ht="12.95" customHeight="1">
      <c r="A15" s="739" t="str">
        <f>'6.1'!A18</f>
        <v>říjen</v>
      </c>
      <c r="B15" s="1214">
        <v>68956.541616257295</v>
      </c>
      <c r="C15" s="872">
        <v>602642.6734468108</v>
      </c>
      <c r="D15" s="872">
        <v>28060.032009999999</v>
      </c>
      <c r="E15" s="872">
        <v>10986.057990000001</v>
      </c>
      <c r="F15" s="1225">
        <v>710645.30506306805</v>
      </c>
      <c r="G15" s="872">
        <v>737948.33328098559</v>
      </c>
      <c r="H15" s="872">
        <v>6446534.899174979</v>
      </c>
      <c r="I15" s="872">
        <v>299788.15756999998</v>
      </c>
      <c r="J15" s="872">
        <v>117537.51786966668</v>
      </c>
      <c r="K15" s="892">
        <v>7601808.9078956302</v>
      </c>
      <c r="L15" s="27"/>
      <c r="M15" s="19"/>
      <c r="N15" s="19"/>
      <c r="O15" s="28"/>
    </row>
    <row r="16" spans="1:15" ht="12.95" customHeight="1">
      <c r="A16" s="742" t="str">
        <f>'6.1'!A19</f>
        <v>listopad</v>
      </c>
      <c r="B16" s="1215">
        <v>103776.94118583528</v>
      </c>
      <c r="C16" s="1223">
        <v>779693.99284204864</v>
      </c>
      <c r="D16" s="1223">
        <v>38992.286</v>
      </c>
      <c r="E16" s="1223">
        <v>53778.706859999991</v>
      </c>
      <c r="F16" s="1224">
        <v>976241.92688788392</v>
      </c>
      <c r="G16" s="870">
        <v>1107878.5475080295</v>
      </c>
      <c r="H16" s="870">
        <v>8325803.224277596</v>
      </c>
      <c r="I16" s="870">
        <v>416309.62829000002</v>
      </c>
      <c r="J16" s="870">
        <v>574303.68431466678</v>
      </c>
      <c r="K16" s="891">
        <v>10424295.084390292</v>
      </c>
      <c r="L16" s="27"/>
      <c r="M16" s="19"/>
      <c r="N16" s="19"/>
      <c r="O16" s="28"/>
    </row>
    <row r="17" spans="1:15" ht="12.95" customHeight="1">
      <c r="A17" s="745" t="str">
        <f>'6.1'!A20</f>
        <v>prosinec</v>
      </c>
      <c r="B17" s="1216">
        <v>129100.15752305335</v>
      </c>
      <c r="C17" s="874">
        <v>942357.30302945373</v>
      </c>
      <c r="D17" s="874">
        <v>43745.061989999995</v>
      </c>
      <c r="E17" s="874">
        <v>46685.583060000004</v>
      </c>
      <c r="F17" s="1226">
        <v>1161888.1056025072</v>
      </c>
      <c r="G17" s="874">
        <v>1377691.5385579637</v>
      </c>
      <c r="H17" s="874">
        <v>10064412.186128642</v>
      </c>
      <c r="I17" s="874">
        <v>466891.25476000004</v>
      </c>
      <c r="J17" s="874">
        <v>498625.60828966665</v>
      </c>
      <c r="K17" s="893">
        <v>12407620.587736273</v>
      </c>
      <c r="L17" s="27"/>
      <c r="M17" s="19"/>
      <c r="N17" s="19"/>
      <c r="O17" s="28"/>
    </row>
    <row r="18" spans="1:15" ht="12.95" customHeight="1">
      <c r="A18" s="739" t="str">
        <f>'6.1'!A21</f>
        <v>I. čtvrtletí</v>
      </c>
      <c r="B18" s="1214">
        <f>SUM(B6:B8)</f>
        <v>384058.63429357891</v>
      </c>
      <c r="C18" s="840">
        <f>SUM(C6:C8)</f>
        <v>2802839.9289346351</v>
      </c>
      <c r="D18" s="840">
        <f t="shared" ref="D18:J18" si="0">SUM(D6:D8)</f>
        <v>132389.97797000001</v>
      </c>
      <c r="E18" s="840">
        <f t="shared" si="0"/>
        <v>210201.60099999997</v>
      </c>
      <c r="F18" s="1227">
        <f t="shared" si="0"/>
        <v>3529490.1421982138</v>
      </c>
      <c r="G18" s="840">
        <f t="shared" si="0"/>
        <v>4097904.6872200742</v>
      </c>
      <c r="H18" s="840">
        <f t="shared" si="0"/>
        <v>29938678.194039989</v>
      </c>
      <c r="I18" s="840">
        <f t="shared" si="0"/>
        <v>1413584.2206699997</v>
      </c>
      <c r="J18" s="840">
        <f t="shared" si="0"/>
        <v>2241535.0303110001</v>
      </c>
      <c r="K18" s="894">
        <f>SUM(K6:K8)</f>
        <v>37691702.132241063</v>
      </c>
      <c r="M18" s="19"/>
      <c r="N18" s="19"/>
    </row>
    <row r="19" spans="1:15" ht="12.95" customHeight="1">
      <c r="A19" s="742" t="str">
        <f>'6.1'!A22</f>
        <v>II. čtvrtletí</v>
      </c>
      <c r="B19" s="1215">
        <f>SUM(B9:B11)</f>
        <v>158518.52495480454</v>
      </c>
      <c r="C19" s="1218">
        <f>SUM(C9:C11)</f>
        <v>1497233.5764649597</v>
      </c>
      <c r="D19" s="1218">
        <f t="shared" ref="D19:J19" si="1">SUM(D9:D11)</f>
        <v>69624.495999999999</v>
      </c>
      <c r="E19" s="1218">
        <f t="shared" si="1"/>
        <v>155219.86199999999</v>
      </c>
      <c r="F19" s="1228">
        <f t="shared" si="1"/>
        <v>1880596.4594197641</v>
      </c>
      <c r="G19" s="843">
        <f t="shared" si="1"/>
        <v>1692201.2362789474</v>
      </c>
      <c r="H19" s="843">
        <f t="shared" si="1"/>
        <v>15988505.787814371</v>
      </c>
      <c r="I19" s="843">
        <f t="shared" si="1"/>
        <v>743672.68225099996</v>
      </c>
      <c r="J19" s="843">
        <f t="shared" si="1"/>
        <v>1656921.5957499999</v>
      </c>
      <c r="K19" s="895">
        <f>SUM(K9:K11)</f>
        <v>20081301.302094322</v>
      </c>
      <c r="M19" s="19"/>
      <c r="N19" s="19"/>
    </row>
    <row r="20" spans="1:15" ht="12.95" customHeight="1">
      <c r="A20" s="742" t="str">
        <f>'6.1'!A23</f>
        <v>III. čtvrtletí</v>
      </c>
      <c r="B20" s="1215">
        <f>SUM(B12:B14)</f>
        <v>71684.449619891981</v>
      </c>
      <c r="C20" s="1218">
        <f>SUM(C12:C14)</f>
        <v>979528.80499096098</v>
      </c>
      <c r="D20" s="1218">
        <f t="shared" ref="D20:J20" si="2">SUM(D12:D14)</f>
        <v>39437.877980000005</v>
      </c>
      <c r="E20" s="1218">
        <f t="shared" si="2"/>
        <v>84221.174040000013</v>
      </c>
      <c r="F20" s="1228">
        <f t="shared" si="2"/>
        <v>1174872.3066308531</v>
      </c>
      <c r="G20" s="843">
        <f t="shared" si="2"/>
        <v>763670.11776400008</v>
      </c>
      <c r="H20" s="843">
        <f t="shared" si="2"/>
        <v>10448068.751284514</v>
      </c>
      <c r="I20" s="843">
        <f t="shared" si="2"/>
        <v>420975.39584000001</v>
      </c>
      <c r="J20" s="843">
        <f t="shared" si="2"/>
        <v>898034.68440300005</v>
      </c>
      <c r="K20" s="895">
        <f>SUM(K12:K14)</f>
        <v>12530748.949291512</v>
      </c>
      <c r="M20" s="19"/>
      <c r="N20" s="19"/>
    </row>
    <row r="21" spans="1:15" ht="12.95" customHeight="1">
      <c r="A21" s="745" t="str">
        <f>'6.1'!A24</f>
        <v>IV. čtvrtletí</v>
      </c>
      <c r="B21" s="1216">
        <f>SUM(B15:B17)</f>
        <v>301833.64032514591</v>
      </c>
      <c r="C21" s="846">
        <f>SUM(C15:C17)</f>
        <v>2324693.9693183131</v>
      </c>
      <c r="D21" s="846">
        <f t="shared" ref="D21:J21" si="3">SUM(D15:D17)</f>
        <v>110797.38</v>
      </c>
      <c r="E21" s="846">
        <f t="shared" si="3"/>
        <v>111450.34791</v>
      </c>
      <c r="F21" s="1229">
        <f t="shared" si="3"/>
        <v>2848775.3375534592</v>
      </c>
      <c r="G21" s="846">
        <f t="shared" si="3"/>
        <v>3223518.4193469789</v>
      </c>
      <c r="H21" s="846">
        <f t="shared" si="3"/>
        <v>24836750.309581216</v>
      </c>
      <c r="I21" s="846">
        <f t="shared" si="3"/>
        <v>1182989.0406200001</v>
      </c>
      <c r="J21" s="846">
        <f t="shared" si="3"/>
        <v>1190466.8104740002</v>
      </c>
      <c r="K21" s="896">
        <f>SUM(K15:K17)</f>
        <v>30433724.580022193</v>
      </c>
      <c r="M21" s="19"/>
      <c r="N21" s="19"/>
    </row>
    <row r="22" spans="1:15" ht="12.95" customHeight="1">
      <c r="A22" s="742" t="str">
        <f>'6.1'!A25</f>
        <v>I. pololetí</v>
      </c>
      <c r="B22" s="1215">
        <f>SUM(B6:B11)</f>
        <v>542577.15924838348</v>
      </c>
      <c r="C22" s="1218">
        <f>SUM(C6:C11)</f>
        <v>4300073.505399595</v>
      </c>
      <c r="D22" s="1218">
        <f t="shared" ref="D22:J22" si="4">SUM(D6:D11)</f>
        <v>202014.47397000002</v>
      </c>
      <c r="E22" s="1218">
        <f t="shared" si="4"/>
        <v>365421.46299999999</v>
      </c>
      <c r="F22" s="1228">
        <f t="shared" si="4"/>
        <v>5410086.601617978</v>
      </c>
      <c r="G22" s="843">
        <f t="shared" si="4"/>
        <v>5790105.9234990217</v>
      </c>
      <c r="H22" s="843">
        <f t="shared" si="4"/>
        <v>45927183.981854357</v>
      </c>
      <c r="I22" s="843">
        <f t="shared" si="4"/>
        <v>2157256.9029209996</v>
      </c>
      <c r="J22" s="843">
        <f t="shared" si="4"/>
        <v>3898456.6260609999</v>
      </c>
      <c r="K22" s="895">
        <f>SUM(K6:K11)</f>
        <v>57773003.434335381</v>
      </c>
      <c r="M22" s="19"/>
      <c r="N22" s="19"/>
    </row>
    <row r="23" spans="1:15" ht="12.95" customHeight="1">
      <c r="A23" s="742" t="str">
        <f>'6.1'!A26</f>
        <v>II. pololetí</v>
      </c>
      <c r="B23" s="1215">
        <f>SUM(B12:B17)</f>
        <v>373518.08994503791</v>
      </c>
      <c r="C23" s="1218">
        <f>SUM(C12:C17)</f>
        <v>3304222.7743092743</v>
      </c>
      <c r="D23" s="1218">
        <f t="shared" ref="D23:J23" si="5">SUM(D12:D17)</f>
        <v>150235.25797999999</v>
      </c>
      <c r="E23" s="1218">
        <f t="shared" si="5"/>
        <v>195671.52194999999</v>
      </c>
      <c r="F23" s="1228">
        <f t="shared" si="5"/>
        <v>4023647.6441843119</v>
      </c>
      <c r="G23" s="843">
        <f t="shared" si="5"/>
        <v>3987188.5371109787</v>
      </c>
      <c r="H23" s="843">
        <f t="shared" si="5"/>
        <v>35284819.06086573</v>
      </c>
      <c r="I23" s="843">
        <f t="shared" si="5"/>
        <v>1603964.43646</v>
      </c>
      <c r="J23" s="843">
        <f t="shared" si="5"/>
        <v>2088501.4948770001</v>
      </c>
      <c r="K23" s="895">
        <f>SUM(K12:K17)</f>
        <v>42964473.529313706</v>
      </c>
      <c r="M23" s="19"/>
      <c r="N23" s="19"/>
    </row>
    <row r="24" spans="1:15" ht="12.95" customHeight="1">
      <c r="A24" s="737" t="str">
        <f>'6.1'!A27</f>
        <v>rok</v>
      </c>
      <c r="B24" s="1217">
        <f>SUM(B6:B17)</f>
        <v>916095.24919342133</v>
      </c>
      <c r="C24" s="849">
        <f>SUM(C6:C17)</f>
        <v>7604296.2797088688</v>
      </c>
      <c r="D24" s="849">
        <f t="shared" ref="D24:J24" si="6">SUM(D6:D17)</f>
        <v>352249.7319500001</v>
      </c>
      <c r="E24" s="849">
        <f t="shared" si="6"/>
        <v>561092.98494999995</v>
      </c>
      <c r="F24" s="1231">
        <f t="shared" si="6"/>
        <v>9433734.2458022889</v>
      </c>
      <c r="G24" s="849">
        <f t="shared" si="6"/>
        <v>9777294.4606100004</v>
      </c>
      <c r="H24" s="849">
        <f t="shared" si="6"/>
        <v>81212003.042720094</v>
      </c>
      <c r="I24" s="849">
        <f t="shared" si="6"/>
        <v>3761221.3393809986</v>
      </c>
      <c r="J24" s="849">
        <f t="shared" si="6"/>
        <v>5986958.1209379993</v>
      </c>
      <c r="K24" s="1358">
        <f>SUM(K6:K17)</f>
        <v>100737476.96364909</v>
      </c>
      <c r="M24" s="19"/>
      <c r="N24" s="19"/>
    </row>
    <row r="25" spans="1:15" ht="15.95" customHeight="1"/>
    <row r="26" spans="1:15" ht="15.95" customHeight="1">
      <c r="A26" s="1605" t="s">
        <v>522</v>
      </c>
      <c r="B26" s="1605"/>
      <c r="C26" s="1605"/>
      <c r="D26" s="1605"/>
      <c r="E26" s="1605"/>
      <c r="F26" s="317"/>
      <c r="G26" s="1605" t="s">
        <v>523</v>
      </c>
      <c r="H26" s="1605"/>
      <c r="I26" s="1605"/>
      <c r="J26" s="1605"/>
      <c r="K26" s="1605"/>
    </row>
    <row r="27" spans="1:15" ht="15.95" customHeight="1">
      <c r="A27" s="1605"/>
      <c r="B27" s="1605"/>
      <c r="C27" s="1605"/>
      <c r="D27" s="1605"/>
      <c r="E27" s="1605"/>
      <c r="F27" s="317"/>
      <c r="G27" s="1605"/>
      <c r="H27" s="1605"/>
      <c r="I27" s="1605"/>
      <c r="J27" s="1605"/>
      <c r="K27" s="1605"/>
    </row>
    <row r="28" spans="1:15" ht="15.95" customHeight="1">
      <c r="E28" s="19"/>
      <c r="F28" s="19"/>
      <c r="G28" s="19"/>
      <c r="H28" s="19"/>
    </row>
    <row r="29" spans="1:15" ht="15.95" customHeight="1">
      <c r="D29" s="7" t="str">
        <f>B5</f>
        <v xml:space="preserve"> PP Distribuce</v>
      </c>
      <c r="E29" s="19">
        <f>B24/1000</f>
        <v>916.0952491934213</v>
      </c>
      <c r="F29" s="19"/>
      <c r="G29" s="19"/>
    </row>
    <row r="30" spans="1:15" ht="15.95" customHeight="1">
      <c r="D30" s="7" t="str">
        <f>C5</f>
        <v xml:space="preserve"> GasNet</v>
      </c>
      <c r="E30" s="19">
        <f>C24/1000</f>
        <v>7604.2962797088685</v>
      </c>
      <c r="F30" s="19"/>
      <c r="G30" s="19"/>
    </row>
    <row r="31" spans="1:15" ht="15.95" customHeight="1">
      <c r="D31" s="7" t="str">
        <f>D5</f>
        <v xml:space="preserve"> EG.D</v>
      </c>
      <c r="E31" s="19">
        <f>D24/1000</f>
        <v>352.24973195000013</v>
      </c>
      <c r="F31" s="19"/>
      <c r="G31" s="19"/>
    </row>
    <row r="32" spans="1:15" ht="15.95" customHeight="1">
      <c r="D32" s="7" t="str">
        <f>E5</f>
        <v xml:space="preserve"> Ostatní společnosti</v>
      </c>
      <c r="E32" s="19">
        <f>E24/1000</f>
        <v>561.09298494999996</v>
      </c>
      <c r="F32" s="19"/>
      <c r="G32" s="19"/>
      <c r="H32" s="19"/>
    </row>
    <row r="33" spans="1:11" ht="15.95" customHeight="1">
      <c r="E33" s="19">
        <f>SUM(E29:E32)</f>
        <v>9433.7342458022904</v>
      </c>
      <c r="F33" s="19"/>
      <c r="G33" s="19"/>
      <c r="H33" s="19"/>
    </row>
    <row r="34" spans="1:11" ht="15.95" customHeight="1">
      <c r="E34" s="19"/>
      <c r="F34" s="19"/>
      <c r="G34" s="19"/>
      <c r="H34" s="19"/>
    </row>
    <row r="35" spans="1:11" ht="15.95" customHeight="1">
      <c r="E35" s="19"/>
      <c r="F35" s="19"/>
      <c r="G35" s="19"/>
    </row>
    <row r="36" spans="1:11" ht="15.95" customHeight="1"/>
    <row r="37" spans="1:11" ht="15.95" customHeight="1"/>
    <row r="38" spans="1:11" ht="16.149999999999999" customHeight="1">
      <c r="A38" s="1740" t="s">
        <v>309</v>
      </c>
      <c r="B38" s="1740"/>
      <c r="C38" s="1740"/>
      <c r="D38" s="1740"/>
      <c r="E38" s="1740"/>
      <c r="F38" s="1740"/>
      <c r="G38" s="1611"/>
      <c r="H38" s="1611"/>
      <c r="I38" s="1611"/>
      <c r="J38" s="1611"/>
      <c r="K38" s="1611"/>
    </row>
    <row r="39" spans="1:11" ht="86.25" customHeight="1">
      <c r="A39" s="938"/>
      <c r="B39" s="565" t="str">
        <f>B5</f>
        <v xml:space="preserve"> PP Distribuce</v>
      </c>
      <c r="C39" s="565" t="str">
        <f t="shared" ref="C39:F39" si="7">C5</f>
        <v xml:space="preserve"> GasNet</v>
      </c>
      <c r="D39" s="565" t="str">
        <f t="shared" si="7"/>
        <v xml:space="preserve"> EG.D</v>
      </c>
      <c r="E39" s="565" t="str">
        <f>E5</f>
        <v xml:space="preserve"> Ostatní společnosti</v>
      </c>
      <c r="F39" s="565" t="str">
        <f t="shared" si="7"/>
        <v xml:space="preserve"> Celkem ČR</v>
      </c>
      <c r="H39" s="148"/>
      <c r="I39" s="148"/>
    </row>
    <row r="40" spans="1:11" ht="12.95" customHeight="1">
      <c r="A40" s="751" t="s">
        <v>211</v>
      </c>
      <c r="B40" s="817">
        <v>9.615027322404373</v>
      </c>
      <c r="C40" s="817">
        <v>8.2750455373406133</v>
      </c>
      <c r="D40" s="817">
        <v>7.9316939890710367</v>
      </c>
      <c r="E40" s="817">
        <v>8.2994520547945161</v>
      </c>
      <c r="F40" s="1360">
        <v>8.2994520547945161</v>
      </c>
      <c r="H40" s="148" t="s">
        <v>250</v>
      </c>
      <c r="I40" s="108">
        <f>B40</f>
        <v>9.615027322404373</v>
      </c>
    </row>
    <row r="41" spans="1:11" ht="12.95" customHeight="1">
      <c r="A41" s="1069" t="s">
        <v>310</v>
      </c>
      <c r="B41" s="1070">
        <v>27.3</v>
      </c>
      <c r="C41" s="1070">
        <v>24.8</v>
      </c>
      <c r="D41" s="1070">
        <v>24.8</v>
      </c>
      <c r="E41" s="1070">
        <v>24.8</v>
      </c>
      <c r="F41" s="1361">
        <v>24.8</v>
      </c>
      <c r="H41" s="148" t="s">
        <v>251</v>
      </c>
      <c r="I41" s="108">
        <f>C40</f>
        <v>8.2750455373406133</v>
      </c>
    </row>
    <row r="42" spans="1:11" ht="12.95" customHeight="1">
      <c r="A42" s="1067" t="s">
        <v>311</v>
      </c>
      <c r="B42" s="1068">
        <v>-9.5</v>
      </c>
      <c r="C42" s="1068">
        <v>-10.816666666666668</v>
      </c>
      <c r="D42" s="1068">
        <v>-11.4</v>
      </c>
      <c r="E42" s="1068">
        <v>-10.8</v>
      </c>
      <c r="F42" s="1362">
        <v>-10.8</v>
      </c>
      <c r="H42" s="148" t="s">
        <v>307</v>
      </c>
      <c r="I42" s="108">
        <f>D40</f>
        <v>7.9316939890710367</v>
      </c>
    </row>
    <row r="43" spans="1:11" ht="12.95" customHeight="1">
      <c r="A43" s="1069" t="s">
        <v>221</v>
      </c>
      <c r="B43" s="1070">
        <v>9.1355191256830288</v>
      </c>
      <c r="C43" s="1070">
        <v>8.0715391621129413</v>
      </c>
      <c r="D43" s="1070">
        <v>7.5188524590163803</v>
      </c>
      <c r="E43" s="1070">
        <v>8.5478142076502728</v>
      </c>
      <c r="F43" s="1361">
        <v>8.5478142076502728</v>
      </c>
      <c r="H43" s="148" t="s">
        <v>308</v>
      </c>
      <c r="I43" s="108">
        <f>E40</f>
        <v>8.2994520547945161</v>
      </c>
    </row>
    <row r="44" spans="1:11" ht="12.95" customHeight="1">
      <c r="A44" s="1067" t="s">
        <v>312</v>
      </c>
      <c r="B44" s="1068">
        <v>0.47950819672134415</v>
      </c>
      <c r="C44" s="1068">
        <v>0.20350637522767201</v>
      </c>
      <c r="D44" s="1068">
        <v>0.4128415300546564</v>
      </c>
      <c r="E44" s="1068">
        <v>-0.24836215285575669</v>
      </c>
      <c r="F44" s="1362">
        <v>-0.24836215285575669</v>
      </c>
      <c r="H44" s="148" t="s">
        <v>253</v>
      </c>
      <c r="I44" s="108">
        <f>F40</f>
        <v>8.2994520547945161</v>
      </c>
    </row>
    <row r="46" spans="1:11">
      <c r="G46" s="20"/>
      <c r="H46" s="20"/>
      <c r="I46" s="20"/>
      <c r="J46" s="20"/>
      <c r="K46" s="20"/>
    </row>
  </sheetData>
  <mergeCells count="10">
    <mergeCell ref="A1:K1"/>
    <mergeCell ref="A3:K3"/>
    <mergeCell ref="A38:F38"/>
    <mergeCell ref="G38:K38"/>
    <mergeCell ref="A26:E27"/>
    <mergeCell ref="G26:K27"/>
    <mergeCell ref="A2:I2"/>
    <mergeCell ref="B4:F4"/>
    <mergeCell ref="G4:K4"/>
    <mergeCell ref="A4:A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40"/>
  <dimension ref="A1:R70"/>
  <sheetViews>
    <sheetView showGridLines="0" topLeftCell="A16" zoomScaleNormal="100" zoomScaleSheetLayoutView="100" workbookViewId="0">
      <selection activeCell="D1" sqref="D1"/>
    </sheetView>
  </sheetViews>
  <sheetFormatPr defaultRowHeight="12.75"/>
  <cols>
    <col min="1" max="1" width="3.140625" style="72" customWidth="1"/>
    <col min="2" max="2" width="32.42578125" style="72" customWidth="1"/>
    <col min="3" max="3" width="10" style="72" customWidth="1"/>
    <col min="4" max="5" width="4.7109375" style="72" customWidth="1"/>
    <col min="6" max="7" width="9.28515625" style="72" customWidth="1"/>
    <col min="8" max="8" width="6.28515625" style="72" customWidth="1"/>
    <col min="9" max="10" width="9.7109375" style="72" customWidth="1"/>
    <col min="11" max="11" width="16.7109375" style="73" customWidth="1"/>
    <col min="12" max="12" width="10.28515625" style="72" bestFit="1" customWidth="1"/>
    <col min="13" max="14" width="11.140625" style="72" customWidth="1"/>
    <col min="15" max="242" width="9.140625" style="72"/>
    <col min="243" max="243" width="20.7109375" style="72" customWidth="1"/>
    <col min="244" max="253" width="10.7109375" style="72" customWidth="1"/>
    <col min="254" max="255" width="2.7109375" style="72" customWidth="1"/>
    <col min="256" max="498" width="9.140625" style="72"/>
    <col min="499" max="499" width="20.7109375" style="72" customWidth="1"/>
    <col min="500" max="509" width="10.7109375" style="72" customWidth="1"/>
    <col min="510" max="511" width="2.7109375" style="72" customWidth="1"/>
    <col min="512" max="754" width="9.140625" style="72"/>
    <col min="755" max="755" width="20.7109375" style="72" customWidth="1"/>
    <col min="756" max="765" width="10.7109375" style="72" customWidth="1"/>
    <col min="766" max="767" width="2.7109375" style="72" customWidth="1"/>
    <col min="768" max="1010" width="9.140625" style="72"/>
    <col min="1011" max="1011" width="20.7109375" style="72" customWidth="1"/>
    <col min="1012" max="1021" width="10.7109375" style="72" customWidth="1"/>
    <col min="1022" max="1023" width="2.7109375" style="72" customWidth="1"/>
    <col min="1024" max="1266" width="9.140625" style="72"/>
    <col min="1267" max="1267" width="20.7109375" style="72" customWidth="1"/>
    <col min="1268" max="1277" width="10.7109375" style="72" customWidth="1"/>
    <col min="1278" max="1279" width="2.7109375" style="72" customWidth="1"/>
    <col min="1280" max="1522" width="9.140625" style="72"/>
    <col min="1523" max="1523" width="20.7109375" style="72" customWidth="1"/>
    <col min="1524" max="1533" width="10.7109375" style="72" customWidth="1"/>
    <col min="1534" max="1535" width="2.7109375" style="72" customWidth="1"/>
    <col min="1536" max="1778" width="9.140625" style="72"/>
    <col min="1779" max="1779" width="20.7109375" style="72" customWidth="1"/>
    <col min="1780" max="1789" width="10.7109375" style="72" customWidth="1"/>
    <col min="1790" max="1791" width="2.7109375" style="72" customWidth="1"/>
    <col min="1792" max="2034" width="9.140625" style="72"/>
    <col min="2035" max="2035" width="20.7109375" style="72" customWidth="1"/>
    <col min="2036" max="2045" width="10.7109375" style="72" customWidth="1"/>
    <col min="2046" max="2047" width="2.7109375" style="72" customWidth="1"/>
    <col min="2048" max="2290" width="9.140625" style="72"/>
    <col min="2291" max="2291" width="20.7109375" style="72" customWidth="1"/>
    <col min="2292" max="2301" width="10.7109375" style="72" customWidth="1"/>
    <col min="2302" max="2303" width="2.7109375" style="72" customWidth="1"/>
    <col min="2304" max="2546" width="9.140625" style="72"/>
    <col min="2547" max="2547" width="20.7109375" style="72" customWidth="1"/>
    <col min="2548" max="2557" width="10.7109375" style="72" customWidth="1"/>
    <col min="2558" max="2559" width="2.7109375" style="72" customWidth="1"/>
    <col min="2560" max="2802" width="9.140625" style="72"/>
    <col min="2803" max="2803" width="20.7109375" style="72" customWidth="1"/>
    <col min="2804" max="2813" width="10.7109375" style="72" customWidth="1"/>
    <col min="2814" max="2815" width="2.7109375" style="72" customWidth="1"/>
    <col min="2816" max="3058" width="9.140625" style="72"/>
    <col min="3059" max="3059" width="20.7109375" style="72" customWidth="1"/>
    <col min="3060" max="3069" width="10.7109375" style="72" customWidth="1"/>
    <col min="3070" max="3071" width="2.7109375" style="72" customWidth="1"/>
    <col min="3072" max="3314" width="9.140625" style="72"/>
    <col min="3315" max="3315" width="20.7109375" style="72" customWidth="1"/>
    <col min="3316" max="3325" width="10.7109375" style="72" customWidth="1"/>
    <col min="3326" max="3327" width="2.7109375" style="72" customWidth="1"/>
    <col min="3328" max="3570" width="9.140625" style="72"/>
    <col min="3571" max="3571" width="20.7109375" style="72" customWidth="1"/>
    <col min="3572" max="3581" width="10.7109375" style="72" customWidth="1"/>
    <col min="3582" max="3583" width="2.7109375" style="72" customWidth="1"/>
    <col min="3584" max="3826" width="9.140625" style="72"/>
    <col min="3827" max="3827" width="20.7109375" style="72" customWidth="1"/>
    <col min="3828" max="3837" width="10.7109375" style="72" customWidth="1"/>
    <col min="3838" max="3839" width="2.7109375" style="72" customWidth="1"/>
    <col min="3840" max="4082" width="9.140625" style="72"/>
    <col min="4083" max="4083" width="20.7109375" style="72" customWidth="1"/>
    <col min="4084" max="4093" width="10.7109375" style="72" customWidth="1"/>
    <col min="4094" max="4095" width="2.7109375" style="72" customWidth="1"/>
    <col min="4096" max="4338" width="9.140625" style="72"/>
    <col min="4339" max="4339" width="20.7109375" style="72" customWidth="1"/>
    <col min="4340" max="4349" width="10.7109375" style="72" customWidth="1"/>
    <col min="4350" max="4351" width="2.7109375" style="72" customWidth="1"/>
    <col min="4352" max="4594" width="9.140625" style="72"/>
    <col min="4595" max="4595" width="20.7109375" style="72" customWidth="1"/>
    <col min="4596" max="4605" width="10.7109375" style="72" customWidth="1"/>
    <col min="4606" max="4607" width="2.7109375" style="72" customWidth="1"/>
    <col min="4608" max="4850" width="9.140625" style="72"/>
    <col min="4851" max="4851" width="20.7109375" style="72" customWidth="1"/>
    <col min="4852" max="4861" width="10.7109375" style="72" customWidth="1"/>
    <col min="4862" max="4863" width="2.7109375" style="72" customWidth="1"/>
    <col min="4864" max="5106" width="9.140625" style="72"/>
    <col min="5107" max="5107" width="20.7109375" style="72" customWidth="1"/>
    <col min="5108" max="5117" width="10.7109375" style="72" customWidth="1"/>
    <col min="5118" max="5119" width="2.7109375" style="72" customWidth="1"/>
    <col min="5120" max="5362" width="9.140625" style="72"/>
    <col min="5363" max="5363" width="20.7109375" style="72" customWidth="1"/>
    <col min="5364" max="5373" width="10.7109375" style="72" customWidth="1"/>
    <col min="5374" max="5375" width="2.7109375" style="72" customWidth="1"/>
    <col min="5376" max="5618" width="9.140625" style="72"/>
    <col min="5619" max="5619" width="20.7109375" style="72" customWidth="1"/>
    <col min="5620" max="5629" width="10.7109375" style="72" customWidth="1"/>
    <col min="5630" max="5631" width="2.7109375" style="72" customWidth="1"/>
    <col min="5632" max="5874" width="9.140625" style="72"/>
    <col min="5875" max="5875" width="20.7109375" style="72" customWidth="1"/>
    <col min="5876" max="5885" width="10.7109375" style="72" customWidth="1"/>
    <col min="5886" max="5887" width="2.7109375" style="72" customWidth="1"/>
    <col min="5888" max="6130" width="9.140625" style="72"/>
    <col min="6131" max="6131" width="20.7109375" style="72" customWidth="1"/>
    <col min="6132" max="6141" width="10.7109375" style="72" customWidth="1"/>
    <col min="6142" max="6143" width="2.7109375" style="72" customWidth="1"/>
    <col min="6144" max="6386" width="9.140625" style="72"/>
    <col min="6387" max="6387" width="20.7109375" style="72" customWidth="1"/>
    <col min="6388" max="6397" width="10.7109375" style="72" customWidth="1"/>
    <col min="6398" max="6399" width="2.7109375" style="72" customWidth="1"/>
    <col min="6400" max="6642" width="9.140625" style="72"/>
    <col min="6643" max="6643" width="20.7109375" style="72" customWidth="1"/>
    <col min="6644" max="6653" width="10.7109375" style="72" customWidth="1"/>
    <col min="6654" max="6655" width="2.7109375" style="72" customWidth="1"/>
    <col min="6656" max="6898" width="9.140625" style="72"/>
    <col min="6899" max="6899" width="20.7109375" style="72" customWidth="1"/>
    <col min="6900" max="6909" width="10.7109375" style="72" customWidth="1"/>
    <col min="6910" max="6911" width="2.7109375" style="72" customWidth="1"/>
    <col min="6912" max="7154" width="9.140625" style="72"/>
    <col min="7155" max="7155" width="20.7109375" style="72" customWidth="1"/>
    <col min="7156" max="7165" width="10.7109375" style="72" customWidth="1"/>
    <col min="7166" max="7167" width="2.7109375" style="72" customWidth="1"/>
    <col min="7168" max="7410" width="9.140625" style="72"/>
    <col min="7411" max="7411" width="20.7109375" style="72" customWidth="1"/>
    <col min="7412" max="7421" width="10.7109375" style="72" customWidth="1"/>
    <col min="7422" max="7423" width="2.7109375" style="72" customWidth="1"/>
    <col min="7424" max="7666" width="9.140625" style="72"/>
    <col min="7667" max="7667" width="20.7109375" style="72" customWidth="1"/>
    <col min="7668" max="7677" width="10.7109375" style="72" customWidth="1"/>
    <col min="7678" max="7679" width="2.7109375" style="72" customWidth="1"/>
    <col min="7680" max="7922" width="9.140625" style="72"/>
    <col min="7923" max="7923" width="20.7109375" style="72" customWidth="1"/>
    <col min="7924" max="7933" width="10.7109375" style="72" customWidth="1"/>
    <col min="7934" max="7935" width="2.7109375" style="72" customWidth="1"/>
    <col min="7936" max="8178" width="9.140625" style="72"/>
    <col min="8179" max="8179" width="20.7109375" style="72" customWidth="1"/>
    <col min="8180" max="8189" width="10.7109375" style="72" customWidth="1"/>
    <col min="8190" max="8191" width="2.7109375" style="72" customWidth="1"/>
    <col min="8192" max="8434" width="9.140625" style="72"/>
    <col min="8435" max="8435" width="20.7109375" style="72" customWidth="1"/>
    <col min="8436" max="8445" width="10.7109375" style="72" customWidth="1"/>
    <col min="8446" max="8447" width="2.7109375" style="72" customWidth="1"/>
    <col min="8448" max="8690" width="9.140625" style="72"/>
    <col min="8691" max="8691" width="20.7109375" style="72" customWidth="1"/>
    <col min="8692" max="8701" width="10.7109375" style="72" customWidth="1"/>
    <col min="8702" max="8703" width="2.7109375" style="72" customWidth="1"/>
    <col min="8704" max="8946" width="9.140625" style="72"/>
    <col min="8947" max="8947" width="20.7109375" style="72" customWidth="1"/>
    <col min="8948" max="8957" width="10.7109375" style="72" customWidth="1"/>
    <col min="8958" max="8959" width="2.7109375" style="72" customWidth="1"/>
    <col min="8960" max="9202" width="9.140625" style="72"/>
    <col min="9203" max="9203" width="20.7109375" style="72" customWidth="1"/>
    <col min="9204" max="9213" width="10.7109375" style="72" customWidth="1"/>
    <col min="9214" max="9215" width="2.7109375" style="72" customWidth="1"/>
    <col min="9216" max="9458" width="9.140625" style="72"/>
    <col min="9459" max="9459" width="20.7109375" style="72" customWidth="1"/>
    <col min="9460" max="9469" width="10.7109375" style="72" customWidth="1"/>
    <col min="9470" max="9471" width="2.7109375" style="72" customWidth="1"/>
    <col min="9472" max="9714" width="9.140625" style="72"/>
    <col min="9715" max="9715" width="20.7109375" style="72" customWidth="1"/>
    <col min="9716" max="9725" width="10.7109375" style="72" customWidth="1"/>
    <col min="9726" max="9727" width="2.7109375" style="72" customWidth="1"/>
    <col min="9728" max="9970" width="9.140625" style="72"/>
    <col min="9971" max="9971" width="20.7109375" style="72" customWidth="1"/>
    <col min="9972" max="9981" width="10.7109375" style="72" customWidth="1"/>
    <col min="9982" max="9983" width="2.7109375" style="72" customWidth="1"/>
    <col min="9984" max="10226" width="9.140625" style="72"/>
    <col min="10227" max="10227" width="20.7109375" style="72" customWidth="1"/>
    <col min="10228" max="10237" width="10.7109375" style="72" customWidth="1"/>
    <col min="10238" max="10239" width="2.7109375" style="72" customWidth="1"/>
    <col min="10240" max="10482" width="9.140625" style="72"/>
    <col min="10483" max="10483" width="20.7109375" style="72" customWidth="1"/>
    <col min="10484" max="10493" width="10.7109375" style="72" customWidth="1"/>
    <col min="10494" max="10495" width="2.7109375" style="72" customWidth="1"/>
    <col min="10496" max="10738" width="9.140625" style="72"/>
    <col min="10739" max="10739" width="20.7109375" style="72" customWidth="1"/>
    <col min="10740" max="10749" width="10.7109375" style="72" customWidth="1"/>
    <col min="10750" max="10751" width="2.7109375" style="72" customWidth="1"/>
    <col min="10752" max="10994" width="9.140625" style="72"/>
    <col min="10995" max="10995" width="20.7109375" style="72" customWidth="1"/>
    <col min="10996" max="11005" width="10.7109375" style="72" customWidth="1"/>
    <col min="11006" max="11007" width="2.7109375" style="72" customWidth="1"/>
    <col min="11008" max="11250" width="9.140625" style="72"/>
    <col min="11251" max="11251" width="20.7109375" style="72" customWidth="1"/>
    <col min="11252" max="11261" width="10.7109375" style="72" customWidth="1"/>
    <col min="11262" max="11263" width="2.7109375" style="72" customWidth="1"/>
    <col min="11264" max="11506" width="9.140625" style="72"/>
    <col min="11507" max="11507" width="20.7109375" style="72" customWidth="1"/>
    <col min="11508" max="11517" width="10.7109375" style="72" customWidth="1"/>
    <col min="11518" max="11519" width="2.7109375" style="72" customWidth="1"/>
    <col min="11520" max="11762" width="9.140625" style="72"/>
    <col min="11763" max="11763" width="20.7109375" style="72" customWidth="1"/>
    <col min="11764" max="11773" width="10.7109375" style="72" customWidth="1"/>
    <col min="11774" max="11775" width="2.7109375" style="72" customWidth="1"/>
    <col min="11776" max="12018" width="9.140625" style="72"/>
    <col min="12019" max="12019" width="20.7109375" style="72" customWidth="1"/>
    <col min="12020" max="12029" width="10.7109375" style="72" customWidth="1"/>
    <col min="12030" max="12031" width="2.7109375" style="72" customWidth="1"/>
    <col min="12032" max="12274" width="9.140625" style="72"/>
    <col min="12275" max="12275" width="20.7109375" style="72" customWidth="1"/>
    <col min="12276" max="12285" width="10.7109375" style="72" customWidth="1"/>
    <col min="12286" max="12287" width="2.7109375" style="72" customWidth="1"/>
    <col min="12288" max="12530" width="9.140625" style="72"/>
    <col min="12531" max="12531" width="20.7109375" style="72" customWidth="1"/>
    <col min="12532" max="12541" width="10.7109375" style="72" customWidth="1"/>
    <col min="12542" max="12543" width="2.7109375" style="72" customWidth="1"/>
    <col min="12544" max="12786" width="9.140625" style="72"/>
    <col min="12787" max="12787" width="20.7109375" style="72" customWidth="1"/>
    <col min="12788" max="12797" width="10.7109375" style="72" customWidth="1"/>
    <col min="12798" max="12799" width="2.7109375" style="72" customWidth="1"/>
    <col min="12800" max="13042" width="9.140625" style="72"/>
    <col min="13043" max="13043" width="20.7109375" style="72" customWidth="1"/>
    <col min="13044" max="13053" width="10.7109375" style="72" customWidth="1"/>
    <col min="13054" max="13055" width="2.7109375" style="72" customWidth="1"/>
    <col min="13056" max="13298" width="9.140625" style="72"/>
    <col min="13299" max="13299" width="20.7109375" style="72" customWidth="1"/>
    <col min="13300" max="13309" width="10.7109375" style="72" customWidth="1"/>
    <col min="13310" max="13311" width="2.7109375" style="72" customWidth="1"/>
    <col min="13312" max="13554" width="9.140625" style="72"/>
    <col min="13555" max="13555" width="20.7109375" style="72" customWidth="1"/>
    <col min="13556" max="13565" width="10.7109375" style="72" customWidth="1"/>
    <col min="13566" max="13567" width="2.7109375" style="72" customWidth="1"/>
    <col min="13568" max="13810" width="9.140625" style="72"/>
    <col min="13811" max="13811" width="20.7109375" style="72" customWidth="1"/>
    <col min="13812" max="13821" width="10.7109375" style="72" customWidth="1"/>
    <col min="13822" max="13823" width="2.7109375" style="72" customWidth="1"/>
    <col min="13824" max="14066" width="9.140625" style="72"/>
    <col min="14067" max="14067" width="20.7109375" style="72" customWidth="1"/>
    <col min="14068" max="14077" width="10.7109375" style="72" customWidth="1"/>
    <col min="14078" max="14079" width="2.7109375" style="72" customWidth="1"/>
    <col min="14080" max="14322" width="9.140625" style="72"/>
    <col min="14323" max="14323" width="20.7109375" style="72" customWidth="1"/>
    <col min="14324" max="14333" width="10.7109375" style="72" customWidth="1"/>
    <col min="14334" max="14335" width="2.7109375" style="72" customWidth="1"/>
    <col min="14336" max="14578" width="9.140625" style="72"/>
    <col min="14579" max="14579" width="20.7109375" style="72" customWidth="1"/>
    <col min="14580" max="14589" width="10.7109375" style="72" customWidth="1"/>
    <col min="14590" max="14591" width="2.7109375" style="72" customWidth="1"/>
    <col min="14592" max="14834" width="9.140625" style="72"/>
    <col min="14835" max="14835" width="20.7109375" style="72" customWidth="1"/>
    <col min="14836" max="14845" width="10.7109375" style="72" customWidth="1"/>
    <col min="14846" max="14847" width="2.7109375" style="72" customWidth="1"/>
    <col min="14848" max="15090" width="9.140625" style="72"/>
    <col min="15091" max="15091" width="20.7109375" style="72" customWidth="1"/>
    <col min="15092" max="15101" width="10.7109375" style="72" customWidth="1"/>
    <col min="15102" max="15103" width="2.7109375" style="72" customWidth="1"/>
    <col min="15104" max="15346" width="9.140625" style="72"/>
    <col min="15347" max="15347" width="20.7109375" style="72" customWidth="1"/>
    <col min="15348" max="15357" width="10.7109375" style="72" customWidth="1"/>
    <col min="15358" max="15359" width="2.7109375" style="72" customWidth="1"/>
    <col min="15360" max="15602" width="9.140625" style="72"/>
    <col min="15603" max="15603" width="20.7109375" style="72" customWidth="1"/>
    <col min="15604" max="15613" width="10.7109375" style="72" customWidth="1"/>
    <col min="15614" max="15615" width="2.7109375" style="72" customWidth="1"/>
    <col min="15616" max="15858" width="9.140625" style="72"/>
    <col min="15859" max="15859" width="20.7109375" style="72" customWidth="1"/>
    <col min="15860" max="15869" width="10.7109375" style="72" customWidth="1"/>
    <col min="15870" max="15871" width="2.7109375" style="72" customWidth="1"/>
    <col min="15872" max="16114" width="9.140625" style="72"/>
    <col min="16115" max="16115" width="20.7109375" style="72" customWidth="1"/>
    <col min="16116" max="16125" width="10.7109375" style="72" customWidth="1"/>
    <col min="16126" max="16127" width="2.7109375" style="72" customWidth="1"/>
    <col min="16128" max="16384" width="9.140625" style="72"/>
  </cols>
  <sheetData>
    <row r="1" spans="1:16" ht="18">
      <c r="A1" s="1585" t="s">
        <v>440</v>
      </c>
      <c r="B1" s="1585"/>
      <c r="C1" s="1585"/>
      <c r="D1" s="1585"/>
      <c r="E1" s="1585"/>
      <c r="F1" s="1585"/>
      <c r="G1" s="1585"/>
      <c r="H1" s="1585"/>
      <c r="I1" s="1585"/>
      <c r="J1" s="1585"/>
    </row>
    <row r="2" spans="1:16" ht="5.0999999999999996" customHeight="1">
      <c r="A2" s="522"/>
      <c r="B2" s="487"/>
      <c r="C2" s="487"/>
      <c r="D2" s="487"/>
      <c r="E2" s="487"/>
    </row>
    <row r="3" spans="1:16" ht="21.75" customHeight="1">
      <c r="A3" s="1742">
        <v>2021</v>
      </c>
      <c r="B3" s="1742"/>
      <c r="C3" s="1742"/>
      <c r="D3" s="1742"/>
      <c r="E3" s="1742"/>
      <c r="F3" s="1742"/>
      <c r="G3" s="1742"/>
      <c r="H3" s="1742"/>
      <c r="I3" s="1742"/>
      <c r="J3" s="1742"/>
    </row>
    <row r="4" spans="1:16" ht="21" customHeight="1">
      <c r="A4" s="1364"/>
      <c r="B4" s="1746" t="s">
        <v>159</v>
      </c>
      <c r="C4" s="1747" t="s">
        <v>156</v>
      </c>
      <c r="D4" s="1724" t="s">
        <v>294</v>
      </c>
      <c r="E4" s="1744"/>
      <c r="F4" s="1745" t="s">
        <v>157</v>
      </c>
      <c r="G4" s="1746"/>
      <c r="I4" s="1745" t="s">
        <v>158</v>
      </c>
      <c r="J4" s="1746"/>
    </row>
    <row r="5" spans="1:16" ht="12.95" customHeight="1">
      <c r="A5" s="936"/>
      <c r="B5" s="1746"/>
      <c r="C5" s="1747"/>
      <c r="D5" s="1724"/>
      <c r="E5" s="1744"/>
      <c r="F5" s="1745"/>
      <c r="G5" s="1746"/>
      <c r="H5" s="1363"/>
      <c r="I5" s="1745"/>
      <c r="J5" s="1746"/>
      <c r="K5" s="96"/>
    </row>
    <row r="6" spans="1:16" ht="12.6" customHeight="1">
      <c r="A6" s="776"/>
      <c r="B6" s="1592"/>
      <c r="C6" s="1748"/>
      <c r="D6" s="1326">
        <f>A3</f>
        <v>2021</v>
      </c>
      <c r="E6" s="1327">
        <f>D6-1</f>
        <v>2020</v>
      </c>
      <c r="F6" s="1326">
        <f>D6</f>
        <v>2021</v>
      </c>
      <c r="G6" s="1328">
        <f>E6</f>
        <v>2020</v>
      </c>
      <c r="H6" s="1365" t="s">
        <v>476</v>
      </c>
      <c r="I6" s="1328">
        <f>F6</f>
        <v>2021</v>
      </c>
      <c r="J6" s="1328">
        <f>G6</f>
        <v>2020</v>
      </c>
      <c r="K6" s="96"/>
    </row>
    <row r="7" spans="1:16" ht="12.95" customHeight="1">
      <c r="A7" s="1750" t="s">
        <v>313</v>
      </c>
      <c r="B7" s="781" t="s">
        <v>161</v>
      </c>
      <c r="C7" s="781" t="s">
        <v>162</v>
      </c>
      <c r="D7" s="1312">
        <v>8580</v>
      </c>
      <c r="E7" s="1313">
        <v>8088</v>
      </c>
      <c r="F7" s="1161">
        <v>786493.98462656001</v>
      </c>
      <c r="G7" s="1051">
        <v>606280.00906653609</v>
      </c>
      <c r="H7" s="1155">
        <f>(F7-G7)/F7</f>
        <v>0.2291358600099051</v>
      </c>
      <c r="I7" s="782">
        <v>8393594.0105735548</v>
      </c>
      <c r="J7" s="782">
        <v>6479987.9374891184</v>
      </c>
      <c r="K7" s="96"/>
      <c r="L7" s="71"/>
      <c r="M7" s="71"/>
      <c r="N7" s="71"/>
      <c r="O7" s="71"/>
      <c r="P7" s="71"/>
    </row>
    <row r="8" spans="1:16" ht="12.95" customHeight="1">
      <c r="A8" s="1751"/>
      <c r="B8" s="781" t="s">
        <v>163</v>
      </c>
      <c r="C8" s="781" t="s">
        <v>164</v>
      </c>
      <c r="D8" s="1312">
        <v>0</v>
      </c>
      <c r="E8" s="1313">
        <v>0</v>
      </c>
      <c r="F8" s="1161">
        <v>0</v>
      </c>
      <c r="G8" s="1051">
        <v>0</v>
      </c>
      <c r="H8" s="1320" t="e">
        <f t="shared" ref="H8:H45" si="0">(F8-G8)/F8</f>
        <v>#DIV/0!</v>
      </c>
      <c r="I8" s="782">
        <v>0</v>
      </c>
      <c r="J8" s="782">
        <v>0</v>
      </c>
      <c r="K8" s="442"/>
      <c r="L8" s="71"/>
      <c r="M8" s="71"/>
      <c r="N8" s="71"/>
      <c r="O8" s="71"/>
      <c r="P8" s="71"/>
    </row>
    <row r="9" spans="1:16" ht="12.95" customHeight="1">
      <c r="A9" s="1751"/>
      <c r="B9" s="781" t="s">
        <v>165</v>
      </c>
      <c r="C9" s="781" t="s">
        <v>166</v>
      </c>
      <c r="D9" s="1312">
        <v>0</v>
      </c>
      <c r="E9" s="1313">
        <v>0</v>
      </c>
      <c r="F9" s="1161">
        <v>0</v>
      </c>
      <c r="G9" s="1051">
        <v>0</v>
      </c>
      <c r="H9" s="1320" t="e">
        <f t="shared" si="0"/>
        <v>#DIV/0!</v>
      </c>
      <c r="I9" s="782">
        <v>0</v>
      </c>
      <c r="J9" s="782">
        <v>0</v>
      </c>
      <c r="K9" s="96"/>
      <c r="L9" s="71"/>
      <c r="M9" s="71"/>
      <c r="N9" s="71"/>
      <c r="O9" s="71"/>
      <c r="P9" s="71"/>
    </row>
    <row r="10" spans="1:16" ht="12.95" customHeight="1">
      <c r="A10" s="1751"/>
      <c r="B10" s="781" t="s">
        <v>167</v>
      </c>
      <c r="C10" s="781" t="s">
        <v>168</v>
      </c>
      <c r="D10" s="1312">
        <v>0</v>
      </c>
      <c r="E10" s="1313">
        <v>0</v>
      </c>
      <c r="F10" s="1161">
        <v>0</v>
      </c>
      <c r="G10" s="1051">
        <v>0</v>
      </c>
      <c r="H10" s="1320" t="e">
        <f t="shared" si="0"/>
        <v>#DIV/0!</v>
      </c>
      <c r="I10" s="782">
        <v>0</v>
      </c>
      <c r="J10" s="782">
        <v>0</v>
      </c>
      <c r="K10" s="442"/>
      <c r="L10" s="442"/>
      <c r="M10" s="442"/>
      <c r="N10" s="442"/>
      <c r="O10" s="442"/>
      <c r="P10" s="442"/>
    </row>
    <row r="11" spans="1:16" ht="12.95" customHeight="1">
      <c r="A11" s="1751"/>
      <c r="B11" s="781" t="s">
        <v>169</v>
      </c>
      <c r="C11" s="781" t="s">
        <v>170</v>
      </c>
      <c r="D11" s="1312">
        <v>0</v>
      </c>
      <c r="E11" s="1313">
        <v>0</v>
      </c>
      <c r="F11" s="1161">
        <v>0</v>
      </c>
      <c r="G11" s="1051">
        <v>0</v>
      </c>
      <c r="H11" s="1320" t="e">
        <f t="shared" si="0"/>
        <v>#DIV/0!</v>
      </c>
      <c r="I11" s="782">
        <v>0</v>
      </c>
      <c r="J11" s="782">
        <v>0</v>
      </c>
      <c r="K11" s="96"/>
      <c r="L11" s="71"/>
      <c r="M11" s="71"/>
      <c r="N11" s="71"/>
      <c r="O11" s="71"/>
      <c r="P11" s="71"/>
    </row>
    <row r="12" spans="1:16" ht="12.95" customHeight="1">
      <c r="A12" s="1751"/>
      <c r="B12" s="781" t="s">
        <v>171</v>
      </c>
      <c r="C12" s="781" t="s">
        <v>172</v>
      </c>
      <c r="D12" s="1312">
        <v>0</v>
      </c>
      <c r="E12" s="1313">
        <v>0</v>
      </c>
      <c r="F12" s="1161">
        <v>0</v>
      </c>
      <c r="G12" s="1051">
        <v>0</v>
      </c>
      <c r="H12" s="1320" t="e">
        <f t="shared" si="0"/>
        <v>#DIV/0!</v>
      </c>
      <c r="I12" s="782">
        <v>0</v>
      </c>
      <c r="J12" s="782">
        <v>0</v>
      </c>
      <c r="K12" s="96"/>
      <c r="L12" s="71"/>
      <c r="M12" s="71"/>
      <c r="N12" s="71"/>
      <c r="O12" s="71"/>
      <c r="P12" s="71"/>
    </row>
    <row r="13" spans="1:16" ht="12.95" customHeight="1">
      <c r="A13" s="1751"/>
      <c r="B13" s="781" t="s">
        <v>173</v>
      </c>
      <c r="C13" s="781" t="s">
        <v>174</v>
      </c>
      <c r="D13" s="1312">
        <v>0</v>
      </c>
      <c r="E13" s="1313">
        <v>0</v>
      </c>
      <c r="F13" s="1161">
        <v>0</v>
      </c>
      <c r="G13" s="1051">
        <v>0</v>
      </c>
      <c r="H13" s="1320" t="e">
        <f t="shared" si="0"/>
        <v>#DIV/0!</v>
      </c>
      <c r="I13" s="782">
        <v>0</v>
      </c>
      <c r="J13" s="782">
        <v>0</v>
      </c>
      <c r="K13" s="96"/>
      <c r="L13" s="71"/>
      <c r="M13" s="71"/>
      <c r="N13" s="71"/>
      <c r="O13" s="71"/>
      <c r="P13" s="71"/>
    </row>
    <row r="14" spans="1:16" ht="12.95" customHeight="1">
      <c r="A14" s="1751"/>
      <c r="B14" s="781" t="s">
        <v>175</v>
      </c>
      <c r="C14" s="781" t="s">
        <v>176</v>
      </c>
      <c r="D14" s="1314">
        <v>0</v>
      </c>
      <c r="E14" s="1315">
        <v>0</v>
      </c>
      <c r="F14" s="1161">
        <v>0</v>
      </c>
      <c r="G14" s="1051">
        <v>0</v>
      </c>
      <c r="H14" s="1320" t="e">
        <f t="shared" si="0"/>
        <v>#DIV/0!</v>
      </c>
      <c r="I14" s="782">
        <v>0</v>
      </c>
      <c r="J14" s="782">
        <v>0</v>
      </c>
      <c r="K14" s="96"/>
      <c r="L14" s="71"/>
      <c r="M14" s="71"/>
      <c r="N14" s="71"/>
    </row>
    <row r="15" spans="1:16" ht="12.95" customHeight="1">
      <c r="A15" s="1751"/>
      <c r="B15" s="781" t="s">
        <v>177</v>
      </c>
      <c r="C15" s="781" t="s">
        <v>178</v>
      </c>
      <c r="D15" s="1312">
        <v>0</v>
      </c>
      <c r="E15" s="1313">
        <v>0</v>
      </c>
      <c r="F15" s="1161">
        <v>0</v>
      </c>
      <c r="G15" s="1051">
        <v>0</v>
      </c>
      <c r="H15" s="1320" t="e">
        <f t="shared" si="0"/>
        <v>#DIV/0!</v>
      </c>
      <c r="I15" s="782">
        <v>0</v>
      </c>
      <c r="J15" s="782">
        <v>0</v>
      </c>
      <c r="L15" s="71"/>
      <c r="M15" s="71"/>
      <c r="N15" s="71"/>
      <c r="O15" s="71"/>
    </row>
    <row r="16" spans="1:16" ht="12.95" customHeight="1">
      <c r="A16" s="1751"/>
      <c r="B16" s="781" t="s">
        <v>179</v>
      </c>
      <c r="C16" s="781" t="s">
        <v>180</v>
      </c>
      <c r="D16" s="1312">
        <v>1</v>
      </c>
      <c r="E16" s="1313">
        <v>1</v>
      </c>
      <c r="F16" s="1161">
        <v>919.48900000000003</v>
      </c>
      <c r="G16" s="1051">
        <v>718.80799999999999</v>
      </c>
      <c r="H16" s="1155">
        <f t="shared" si="0"/>
        <v>0.21825274690616203</v>
      </c>
      <c r="I16" s="782">
        <v>9655.0849999999991</v>
      </c>
      <c r="J16" s="782">
        <v>7619.810500900001</v>
      </c>
      <c r="K16" s="96"/>
      <c r="L16" s="71"/>
      <c r="M16" s="71"/>
      <c r="N16" s="71"/>
      <c r="O16" s="71"/>
    </row>
    <row r="17" spans="1:18" ht="12.95" customHeight="1">
      <c r="A17" s="1751"/>
      <c r="B17" s="781" t="s">
        <v>181</v>
      </c>
      <c r="C17" s="781" t="s">
        <v>182</v>
      </c>
      <c r="D17" s="1312">
        <v>0</v>
      </c>
      <c r="E17" s="1313">
        <v>0</v>
      </c>
      <c r="F17" s="1161">
        <v>0</v>
      </c>
      <c r="G17" s="1051">
        <v>0</v>
      </c>
      <c r="H17" s="1320" t="e">
        <f t="shared" si="0"/>
        <v>#DIV/0!</v>
      </c>
      <c r="I17" s="782">
        <v>0</v>
      </c>
      <c r="J17" s="782">
        <v>0</v>
      </c>
      <c r="K17" s="96"/>
      <c r="L17" s="71"/>
    </row>
    <row r="18" spans="1:18" ht="12.95" customHeight="1">
      <c r="A18" s="1751"/>
      <c r="B18" s="941" t="s">
        <v>314</v>
      </c>
      <c r="C18" s="941" t="s">
        <v>184</v>
      </c>
      <c r="D18" s="1316">
        <f>D7+D8+D9+D16</f>
        <v>8581</v>
      </c>
      <c r="E18" s="1317">
        <f t="shared" ref="E18:G18" si="1">E7+E8+E9+E16</f>
        <v>8089</v>
      </c>
      <c r="F18" s="1321">
        <f t="shared" si="1"/>
        <v>787413.47362655995</v>
      </c>
      <c r="G18" s="942">
        <f t="shared" si="1"/>
        <v>606998.81706653605</v>
      </c>
      <c r="H18" s="1322">
        <f t="shared" si="0"/>
        <v>0.22912315143541429</v>
      </c>
      <c r="I18" s="942">
        <f t="shared" ref="I18:J18" si="2">I7+I8+I9+I16</f>
        <v>8403249.0955735557</v>
      </c>
      <c r="J18" s="942">
        <f t="shared" si="2"/>
        <v>6487607.7479900187</v>
      </c>
      <c r="K18" s="96"/>
      <c r="L18" s="71"/>
    </row>
    <row r="19" spans="1:18" ht="12.95" customHeight="1">
      <c r="A19" s="1752"/>
      <c r="B19" s="943" t="s">
        <v>315</v>
      </c>
      <c r="C19" s="943" t="s">
        <v>152</v>
      </c>
      <c r="D19" s="1318">
        <f>SUM(D7:D17)</f>
        <v>8581</v>
      </c>
      <c r="E19" s="1319">
        <f t="shared" ref="E19:G19" si="3">SUM(E7:E17)</f>
        <v>8089</v>
      </c>
      <c r="F19" s="1323">
        <f t="shared" si="3"/>
        <v>787413.47362655995</v>
      </c>
      <c r="G19" s="944">
        <f t="shared" si="3"/>
        <v>606998.81706653605</v>
      </c>
      <c r="H19" s="1324">
        <f t="shared" si="0"/>
        <v>0.22912315143541429</v>
      </c>
      <c r="I19" s="944">
        <f t="shared" ref="I19:J19" si="4">SUM(I7:I17)</f>
        <v>8403249.0955735557</v>
      </c>
      <c r="J19" s="944">
        <f t="shared" si="4"/>
        <v>6487607.7479900187</v>
      </c>
      <c r="K19" s="96"/>
      <c r="L19" s="71"/>
    </row>
    <row r="20" spans="1:18" ht="12.95" customHeight="1">
      <c r="A20" s="1750" t="s">
        <v>316</v>
      </c>
      <c r="B20" s="781" t="s">
        <v>161</v>
      </c>
      <c r="C20" s="781" t="s">
        <v>162</v>
      </c>
      <c r="D20" s="1312">
        <v>0</v>
      </c>
      <c r="E20" s="1313">
        <v>0</v>
      </c>
      <c r="F20" s="1161">
        <v>0</v>
      </c>
      <c r="G20" s="1051">
        <v>0</v>
      </c>
      <c r="H20" s="1320" t="e">
        <f t="shared" si="0"/>
        <v>#DIV/0!</v>
      </c>
      <c r="I20" s="782">
        <v>0</v>
      </c>
      <c r="J20" s="782">
        <v>0</v>
      </c>
      <c r="K20" s="96"/>
      <c r="L20" s="71"/>
    </row>
    <row r="21" spans="1:18" ht="12.95" customHeight="1">
      <c r="A21" s="1751"/>
      <c r="B21" s="781" t="s">
        <v>163</v>
      </c>
      <c r="C21" s="781" t="s">
        <v>164</v>
      </c>
      <c r="D21" s="1312">
        <v>164</v>
      </c>
      <c r="E21" s="1313">
        <v>168</v>
      </c>
      <c r="F21" s="1161">
        <v>12301.349</v>
      </c>
      <c r="G21" s="1051">
        <v>12718.332999999999</v>
      </c>
      <c r="H21" s="1155">
        <f t="shared" si="0"/>
        <v>-3.3897420518676329E-2</v>
      </c>
      <c r="I21" s="782">
        <v>129231.16399999999</v>
      </c>
      <c r="J21" s="782">
        <v>133493.62399999998</v>
      </c>
      <c r="K21" s="96"/>
      <c r="L21" s="71"/>
    </row>
    <row r="22" spans="1:18" ht="12.95" customHeight="1">
      <c r="A22" s="1751"/>
      <c r="B22" s="781" t="s">
        <v>165</v>
      </c>
      <c r="C22" s="781" t="s">
        <v>166</v>
      </c>
      <c r="D22" s="1312">
        <v>4</v>
      </c>
      <c r="E22" s="1313">
        <v>4</v>
      </c>
      <c r="F22" s="1161">
        <v>990.74999999999989</v>
      </c>
      <c r="G22" s="1051">
        <v>682.67000000000007</v>
      </c>
      <c r="H22" s="1155">
        <f t="shared" si="0"/>
        <v>0.31095634620237178</v>
      </c>
      <c r="I22" s="782">
        <v>10402.875</v>
      </c>
      <c r="J22" s="782">
        <v>7263.9949999999999</v>
      </c>
      <c r="K22" s="96"/>
    </row>
    <row r="23" spans="1:18" ht="12.95" customHeight="1">
      <c r="A23" s="1751"/>
      <c r="B23" s="781" t="s">
        <v>167</v>
      </c>
      <c r="C23" s="781" t="s">
        <v>168</v>
      </c>
      <c r="D23" s="1312">
        <v>0</v>
      </c>
      <c r="E23" s="1313">
        <v>0</v>
      </c>
      <c r="F23" s="1161">
        <v>0</v>
      </c>
      <c r="G23" s="1051">
        <v>0</v>
      </c>
      <c r="H23" s="1320" t="e">
        <f t="shared" si="0"/>
        <v>#DIV/0!</v>
      </c>
      <c r="I23" s="782">
        <v>0</v>
      </c>
      <c r="J23" s="782">
        <v>0</v>
      </c>
      <c r="K23" s="96"/>
      <c r="L23" s="71"/>
      <c r="P23" s="71"/>
      <c r="Q23" s="71"/>
      <c r="R23" s="71"/>
    </row>
    <row r="24" spans="1:18" ht="12.95" customHeight="1">
      <c r="A24" s="1751"/>
      <c r="B24" s="781" t="s">
        <v>169</v>
      </c>
      <c r="C24" s="781" t="s">
        <v>170</v>
      </c>
      <c r="D24" s="1312">
        <v>3</v>
      </c>
      <c r="E24" s="1313">
        <v>3</v>
      </c>
      <c r="F24" s="1161">
        <v>472884.09</v>
      </c>
      <c r="G24" s="1051">
        <v>420746.41000000003</v>
      </c>
      <c r="H24" s="1155">
        <f t="shared" si="0"/>
        <v>0.11025467149888674</v>
      </c>
      <c r="I24" s="782">
        <v>2544179.88</v>
      </c>
      <c r="J24" s="782">
        <v>2226141.31</v>
      </c>
      <c r="K24" s="96"/>
      <c r="L24" s="71"/>
      <c r="P24" s="71"/>
      <c r="Q24" s="71"/>
      <c r="R24" s="71"/>
    </row>
    <row r="25" spans="1:18" ht="12.95" customHeight="1">
      <c r="A25" s="1751"/>
      <c r="B25" s="781" t="s">
        <v>171</v>
      </c>
      <c r="C25" s="781" t="s">
        <v>172</v>
      </c>
      <c r="D25" s="1312">
        <v>10</v>
      </c>
      <c r="E25" s="1313">
        <v>10</v>
      </c>
      <c r="F25" s="1161">
        <v>77030.60312285168</v>
      </c>
      <c r="G25" s="1051">
        <v>74665.270812858042</v>
      </c>
      <c r="H25" s="1155">
        <f t="shared" si="0"/>
        <v>3.0706397381068225E-2</v>
      </c>
      <c r="I25" s="782">
        <v>806161.15890666656</v>
      </c>
      <c r="J25" s="782">
        <v>781985.97124666662</v>
      </c>
      <c r="K25" s="96"/>
      <c r="L25" s="71"/>
      <c r="P25" s="71"/>
      <c r="Q25" s="71"/>
      <c r="R25" s="71"/>
    </row>
    <row r="26" spans="1:18" ht="12.95" customHeight="1">
      <c r="A26" s="1751"/>
      <c r="B26" s="781" t="s">
        <v>173</v>
      </c>
      <c r="C26" s="781" t="s">
        <v>174</v>
      </c>
      <c r="D26" s="1312">
        <v>1</v>
      </c>
      <c r="E26" s="1313">
        <v>1</v>
      </c>
      <c r="F26" s="1161">
        <v>10437</v>
      </c>
      <c r="G26" s="1051">
        <v>1629.3</v>
      </c>
      <c r="H26" s="1155">
        <f t="shared" si="0"/>
        <v>0.84389192296636972</v>
      </c>
      <c r="I26" s="782">
        <v>45793</v>
      </c>
      <c r="J26" s="782">
        <v>5873.8</v>
      </c>
      <c r="K26" s="96"/>
      <c r="L26" s="71"/>
      <c r="P26" s="71"/>
      <c r="Q26" s="71"/>
      <c r="R26" s="71"/>
    </row>
    <row r="27" spans="1:18" ht="12.95" customHeight="1">
      <c r="A27" s="1751"/>
      <c r="B27" s="781" t="s">
        <v>175</v>
      </c>
      <c r="C27" s="781" t="s">
        <v>176</v>
      </c>
      <c r="D27" s="1312">
        <v>0</v>
      </c>
      <c r="E27" s="1313">
        <v>0</v>
      </c>
      <c r="F27" s="1161">
        <v>0</v>
      </c>
      <c r="G27" s="1051">
        <v>0</v>
      </c>
      <c r="H27" s="1320" t="e">
        <f t="shared" si="0"/>
        <v>#DIV/0!</v>
      </c>
      <c r="I27" s="782">
        <v>0</v>
      </c>
      <c r="J27" s="782">
        <v>0</v>
      </c>
      <c r="K27" s="96"/>
      <c r="L27" s="71"/>
      <c r="P27" s="71"/>
      <c r="Q27" s="71"/>
      <c r="R27" s="71"/>
    </row>
    <row r="28" spans="1:18" ht="12.95" customHeight="1">
      <c r="A28" s="1751"/>
      <c r="B28" s="781" t="s">
        <v>177</v>
      </c>
      <c r="C28" s="781" t="s">
        <v>178</v>
      </c>
      <c r="D28" s="1312">
        <v>0</v>
      </c>
      <c r="E28" s="1313">
        <v>0</v>
      </c>
      <c r="F28" s="1161">
        <v>0</v>
      </c>
      <c r="G28" s="1051">
        <v>0</v>
      </c>
      <c r="H28" s="1320" t="e">
        <f t="shared" si="0"/>
        <v>#DIV/0!</v>
      </c>
      <c r="I28" s="782">
        <v>0</v>
      </c>
      <c r="J28" s="782">
        <v>0</v>
      </c>
      <c r="K28" s="96"/>
      <c r="L28" s="71"/>
      <c r="P28" s="71"/>
      <c r="Q28" s="71"/>
      <c r="R28" s="71"/>
    </row>
    <row r="29" spans="1:18" ht="12.95" customHeight="1">
      <c r="A29" s="1751"/>
      <c r="B29" s="781" t="s">
        <v>179</v>
      </c>
      <c r="C29" s="781" t="s">
        <v>180</v>
      </c>
      <c r="D29" s="1312">
        <v>0</v>
      </c>
      <c r="E29" s="1313">
        <v>0</v>
      </c>
      <c r="F29" s="1161">
        <v>0</v>
      </c>
      <c r="G29" s="1051">
        <v>0</v>
      </c>
      <c r="H29" s="1320" t="e">
        <f t="shared" si="0"/>
        <v>#DIV/0!</v>
      </c>
      <c r="I29" s="782">
        <v>0</v>
      </c>
      <c r="J29" s="782">
        <v>0</v>
      </c>
      <c r="K29" s="96"/>
      <c r="P29" s="71"/>
      <c r="Q29" s="71"/>
      <c r="R29" s="71"/>
    </row>
    <row r="30" spans="1:18" ht="12.95" customHeight="1">
      <c r="A30" s="1751"/>
      <c r="B30" s="781" t="s">
        <v>181</v>
      </c>
      <c r="C30" s="781" t="s">
        <v>182</v>
      </c>
      <c r="D30" s="1312">
        <v>0</v>
      </c>
      <c r="E30" s="1313">
        <v>0</v>
      </c>
      <c r="F30" s="1161">
        <v>0</v>
      </c>
      <c r="G30" s="1051">
        <v>0</v>
      </c>
      <c r="H30" s="1320" t="e">
        <f t="shared" si="0"/>
        <v>#DIV/0!</v>
      </c>
      <c r="I30" s="782">
        <v>0</v>
      </c>
      <c r="J30" s="782">
        <v>0</v>
      </c>
      <c r="K30" s="96"/>
      <c r="P30" s="71"/>
      <c r="Q30" s="71"/>
      <c r="R30" s="71"/>
    </row>
    <row r="31" spans="1:18" ht="12.95" customHeight="1">
      <c r="A31" s="1751"/>
      <c r="B31" s="941" t="s">
        <v>314</v>
      </c>
      <c r="C31" s="941" t="s">
        <v>184</v>
      </c>
      <c r="D31" s="1316">
        <f>D20+D21+D22+D29</f>
        <v>168</v>
      </c>
      <c r="E31" s="1317">
        <f t="shared" ref="E31:G31" si="5">E20+E21+E22+E29</f>
        <v>172</v>
      </c>
      <c r="F31" s="1321">
        <f t="shared" si="5"/>
        <v>13292.099</v>
      </c>
      <c r="G31" s="942">
        <f t="shared" si="5"/>
        <v>13401.002999999999</v>
      </c>
      <c r="H31" s="1322">
        <f t="shared" si="0"/>
        <v>-8.1931378934206427E-3</v>
      </c>
      <c r="I31" s="942">
        <f t="shared" ref="I31:J31" si="6">I20+I21+I22+I29</f>
        <v>139634.03899999999</v>
      </c>
      <c r="J31" s="942">
        <f t="shared" si="6"/>
        <v>140757.61899999998</v>
      </c>
      <c r="K31" s="96"/>
      <c r="P31" s="71"/>
      <c r="Q31" s="71"/>
      <c r="R31" s="71"/>
    </row>
    <row r="32" spans="1:18" ht="12.95" customHeight="1">
      <c r="A32" s="1752"/>
      <c r="B32" s="943" t="s">
        <v>315</v>
      </c>
      <c r="C32" s="943" t="s">
        <v>152</v>
      </c>
      <c r="D32" s="1318">
        <f>SUM(D20:D30)</f>
        <v>182</v>
      </c>
      <c r="E32" s="1319">
        <f t="shared" ref="E32:G32" si="7">SUM(E20:E30)</f>
        <v>186</v>
      </c>
      <c r="F32" s="1323">
        <f t="shared" si="7"/>
        <v>573643.79212285171</v>
      </c>
      <c r="G32" s="944">
        <f t="shared" si="7"/>
        <v>510441.98381285806</v>
      </c>
      <c r="H32" s="1324">
        <f t="shared" si="0"/>
        <v>0.11017605206901347</v>
      </c>
      <c r="I32" s="944">
        <f t="shared" ref="I32" si="8">SUM(I20:I30)</f>
        <v>3535768.0779066663</v>
      </c>
      <c r="J32" s="944">
        <f>SUM(J20:J30)</f>
        <v>3154758.7002466666</v>
      </c>
      <c r="K32" s="96"/>
      <c r="P32" s="71"/>
      <c r="Q32" s="71"/>
      <c r="R32" s="71"/>
    </row>
    <row r="33" spans="1:18" ht="12.95" customHeight="1">
      <c r="A33" s="1750" t="s">
        <v>317</v>
      </c>
      <c r="B33" s="781" t="s">
        <v>161</v>
      </c>
      <c r="C33" s="781" t="s">
        <v>162</v>
      </c>
      <c r="D33" s="1312">
        <f>D7+D20</f>
        <v>8580</v>
      </c>
      <c r="E33" s="1313">
        <f t="shared" ref="E33:F33" si="9">E7+E20</f>
        <v>8088</v>
      </c>
      <c r="F33" s="1312">
        <f t="shared" si="9"/>
        <v>786493.98462656001</v>
      </c>
      <c r="G33" s="1325">
        <f>G7+G20</f>
        <v>606280.00906653609</v>
      </c>
      <c r="H33" s="1155">
        <f t="shared" si="0"/>
        <v>0.2291358600099051</v>
      </c>
      <c r="I33" s="940">
        <f>I7+I20</f>
        <v>8393594.0105735548</v>
      </c>
      <c r="J33" s="940">
        <f t="shared" ref="J33" si="10">J7+J20</f>
        <v>6479987.9374891184</v>
      </c>
      <c r="K33" s="96"/>
      <c r="P33" s="71"/>
      <c r="Q33" s="71"/>
      <c r="R33" s="71"/>
    </row>
    <row r="34" spans="1:18" ht="12.95" customHeight="1">
      <c r="A34" s="1751"/>
      <c r="B34" s="781" t="s">
        <v>163</v>
      </c>
      <c r="C34" s="781" t="s">
        <v>164</v>
      </c>
      <c r="D34" s="1312">
        <f t="shared" ref="D34:G34" si="11">D8+D21</f>
        <v>164</v>
      </c>
      <c r="E34" s="1313">
        <f t="shared" si="11"/>
        <v>168</v>
      </c>
      <c r="F34" s="1312">
        <f t="shared" si="11"/>
        <v>12301.349</v>
      </c>
      <c r="G34" s="1325">
        <f t="shared" si="11"/>
        <v>12718.332999999999</v>
      </c>
      <c r="H34" s="1155">
        <f t="shared" si="0"/>
        <v>-3.3897420518676329E-2</v>
      </c>
      <c r="I34" s="940">
        <f t="shared" ref="I34:J34" si="12">I8+I21</f>
        <v>129231.16399999999</v>
      </c>
      <c r="J34" s="940">
        <f t="shared" si="12"/>
        <v>133493.62399999998</v>
      </c>
      <c r="K34" s="96"/>
      <c r="P34" s="71"/>
      <c r="Q34" s="71"/>
      <c r="R34" s="71"/>
    </row>
    <row r="35" spans="1:18" ht="12.95" customHeight="1">
      <c r="A35" s="1751"/>
      <c r="B35" s="781" t="s">
        <v>165</v>
      </c>
      <c r="C35" s="781" t="s">
        <v>166</v>
      </c>
      <c r="D35" s="1312">
        <f t="shared" ref="D35:G35" si="13">D9+D22</f>
        <v>4</v>
      </c>
      <c r="E35" s="1313">
        <f t="shared" si="13"/>
        <v>4</v>
      </c>
      <c r="F35" s="1312">
        <f t="shared" si="13"/>
        <v>990.74999999999989</v>
      </c>
      <c r="G35" s="1325">
        <f t="shared" si="13"/>
        <v>682.67000000000007</v>
      </c>
      <c r="H35" s="1155">
        <f t="shared" si="0"/>
        <v>0.31095634620237178</v>
      </c>
      <c r="I35" s="940">
        <f t="shared" ref="I35:J35" si="14">I9+I22</f>
        <v>10402.875</v>
      </c>
      <c r="J35" s="940">
        <f t="shared" si="14"/>
        <v>7263.9949999999999</v>
      </c>
      <c r="K35" s="96"/>
      <c r="P35" s="71"/>
      <c r="Q35" s="71"/>
      <c r="R35" s="71"/>
    </row>
    <row r="36" spans="1:18" ht="12.95" customHeight="1">
      <c r="A36" s="1751"/>
      <c r="B36" s="781" t="s">
        <v>167</v>
      </c>
      <c r="C36" s="781" t="s">
        <v>168</v>
      </c>
      <c r="D36" s="1312">
        <f t="shared" ref="D36:G36" si="15">D10+D23</f>
        <v>0</v>
      </c>
      <c r="E36" s="1313">
        <f t="shared" si="15"/>
        <v>0</v>
      </c>
      <c r="F36" s="1312">
        <f t="shared" si="15"/>
        <v>0</v>
      </c>
      <c r="G36" s="1325">
        <f t="shared" si="15"/>
        <v>0</v>
      </c>
      <c r="H36" s="1320" t="e">
        <f t="shared" si="0"/>
        <v>#DIV/0!</v>
      </c>
      <c r="I36" s="940">
        <f t="shared" ref="I36:J36" si="16">I10+I23</f>
        <v>0</v>
      </c>
      <c r="J36" s="940">
        <f t="shared" si="16"/>
        <v>0</v>
      </c>
      <c r="K36" s="96"/>
      <c r="P36" s="71"/>
      <c r="Q36" s="71"/>
      <c r="R36" s="71"/>
    </row>
    <row r="37" spans="1:18" ht="12.95" customHeight="1">
      <c r="A37" s="1751"/>
      <c r="B37" s="781" t="s">
        <v>169</v>
      </c>
      <c r="C37" s="781" t="s">
        <v>170</v>
      </c>
      <c r="D37" s="1312">
        <f t="shared" ref="D37:G37" si="17">D11+D24</f>
        <v>3</v>
      </c>
      <c r="E37" s="1313">
        <f t="shared" si="17"/>
        <v>3</v>
      </c>
      <c r="F37" s="1312">
        <f t="shared" si="17"/>
        <v>472884.09</v>
      </c>
      <c r="G37" s="1325">
        <f t="shared" si="17"/>
        <v>420746.41000000003</v>
      </c>
      <c r="H37" s="1155">
        <f t="shared" si="0"/>
        <v>0.11025467149888674</v>
      </c>
      <c r="I37" s="940">
        <f t="shared" ref="I37:J37" si="18">I11+I24</f>
        <v>2544179.88</v>
      </c>
      <c r="J37" s="940">
        <f t="shared" si="18"/>
        <v>2226141.31</v>
      </c>
      <c r="K37" s="96"/>
      <c r="P37" s="71"/>
      <c r="Q37" s="71"/>
      <c r="R37" s="71"/>
    </row>
    <row r="38" spans="1:18" ht="12.95" customHeight="1">
      <c r="A38" s="1751"/>
      <c r="B38" s="781" t="s">
        <v>171</v>
      </c>
      <c r="C38" s="781" t="s">
        <v>172</v>
      </c>
      <c r="D38" s="1312">
        <f t="shared" ref="D38:G38" si="19">D12+D25</f>
        <v>10</v>
      </c>
      <c r="E38" s="1313">
        <f t="shared" si="19"/>
        <v>10</v>
      </c>
      <c r="F38" s="1312">
        <f t="shared" si="19"/>
        <v>77030.60312285168</v>
      </c>
      <c r="G38" s="1325">
        <f t="shared" si="19"/>
        <v>74665.270812858042</v>
      </c>
      <c r="H38" s="1155">
        <f t="shared" si="0"/>
        <v>3.0706397381068225E-2</v>
      </c>
      <c r="I38" s="940">
        <f t="shared" ref="I38:J38" si="20">I12+I25</f>
        <v>806161.15890666656</v>
      </c>
      <c r="J38" s="940">
        <f t="shared" si="20"/>
        <v>781985.97124666662</v>
      </c>
      <c r="K38" s="96"/>
      <c r="P38" s="71"/>
      <c r="Q38" s="71"/>
      <c r="R38" s="71"/>
    </row>
    <row r="39" spans="1:18" ht="12.95" customHeight="1">
      <c r="A39" s="1751"/>
      <c r="B39" s="781" t="s">
        <v>173</v>
      </c>
      <c r="C39" s="781" t="s">
        <v>174</v>
      </c>
      <c r="D39" s="1312">
        <f t="shared" ref="D39:G39" si="21">D13+D26</f>
        <v>1</v>
      </c>
      <c r="E39" s="1313">
        <f t="shared" si="21"/>
        <v>1</v>
      </c>
      <c r="F39" s="1312">
        <f t="shared" si="21"/>
        <v>10437</v>
      </c>
      <c r="G39" s="1325">
        <f t="shared" si="21"/>
        <v>1629.3</v>
      </c>
      <c r="H39" s="1155">
        <f t="shared" si="0"/>
        <v>0.84389192296636972</v>
      </c>
      <c r="I39" s="940">
        <f t="shared" ref="I39:J39" si="22">I13+I26</f>
        <v>45793</v>
      </c>
      <c r="J39" s="940">
        <f t="shared" si="22"/>
        <v>5873.8</v>
      </c>
      <c r="K39" s="96"/>
      <c r="P39" s="71"/>
      <c r="Q39" s="71"/>
      <c r="R39" s="71"/>
    </row>
    <row r="40" spans="1:18" ht="12.95" customHeight="1">
      <c r="A40" s="1751"/>
      <c r="B40" s="781" t="s">
        <v>175</v>
      </c>
      <c r="C40" s="781" t="s">
        <v>176</v>
      </c>
      <c r="D40" s="1312">
        <f t="shared" ref="D40:G40" si="23">D14+D27</f>
        <v>0</v>
      </c>
      <c r="E40" s="1313">
        <f t="shared" si="23"/>
        <v>0</v>
      </c>
      <c r="F40" s="1312">
        <f t="shared" si="23"/>
        <v>0</v>
      </c>
      <c r="G40" s="1325">
        <f t="shared" si="23"/>
        <v>0</v>
      </c>
      <c r="H40" s="1320" t="e">
        <f t="shared" si="0"/>
        <v>#DIV/0!</v>
      </c>
      <c r="I40" s="940">
        <f t="shared" ref="I40:J40" si="24">I14+I27</f>
        <v>0</v>
      </c>
      <c r="J40" s="940">
        <f t="shared" si="24"/>
        <v>0</v>
      </c>
      <c r="K40" s="96"/>
      <c r="P40" s="71"/>
      <c r="Q40" s="71"/>
      <c r="R40" s="71"/>
    </row>
    <row r="41" spans="1:18" ht="12.95" customHeight="1">
      <c r="A41" s="1751"/>
      <c r="B41" s="781" t="s">
        <v>177</v>
      </c>
      <c r="C41" s="781" t="s">
        <v>178</v>
      </c>
      <c r="D41" s="1312">
        <f t="shared" ref="D41:G41" si="25">D15+D28</f>
        <v>0</v>
      </c>
      <c r="E41" s="1313">
        <f t="shared" si="25"/>
        <v>0</v>
      </c>
      <c r="F41" s="1312">
        <f t="shared" si="25"/>
        <v>0</v>
      </c>
      <c r="G41" s="1325">
        <f t="shared" si="25"/>
        <v>0</v>
      </c>
      <c r="H41" s="1320" t="e">
        <f t="shared" si="0"/>
        <v>#DIV/0!</v>
      </c>
      <c r="I41" s="940">
        <f t="shared" ref="I41:J41" si="26">I15+I28</f>
        <v>0</v>
      </c>
      <c r="J41" s="940">
        <f t="shared" si="26"/>
        <v>0</v>
      </c>
      <c r="K41" s="69"/>
      <c r="L41" s="71"/>
      <c r="M41" s="116"/>
      <c r="N41" s="116"/>
    </row>
    <row r="42" spans="1:18" ht="12.95" customHeight="1">
      <c r="A42" s="1751"/>
      <c r="B42" s="781" t="s">
        <v>179</v>
      </c>
      <c r="C42" s="781" t="s">
        <v>180</v>
      </c>
      <c r="D42" s="1312">
        <f t="shared" ref="D42:G42" si="27">D16+D29</f>
        <v>1</v>
      </c>
      <c r="E42" s="1313">
        <f t="shared" si="27"/>
        <v>1</v>
      </c>
      <c r="F42" s="1312">
        <f t="shared" si="27"/>
        <v>919.48900000000003</v>
      </c>
      <c r="G42" s="1325">
        <f t="shared" si="27"/>
        <v>718.80799999999999</v>
      </c>
      <c r="H42" s="1155">
        <f t="shared" si="0"/>
        <v>0.21825274690616203</v>
      </c>
      <c r="I42" s="940">
        <f t="shared" ref="I42:J42" si="28">I16+I29</f>
        <v>9655.0849999999991</v>
      </c>
      <c r="J42" s="940">
        <f t="shared" si="28"/>
        <v>7619.810500900001</v>
      </c>
      <c r="K42" s="69"/>
      <c r="L42" s="69"/>
      <c r="M42" s="116"/>
      <c r="N42" s="116"/>
    </row>
    <row r="43" spans="1:18" ht="12.95" customHeight="1">
      <c r="A43" s="1751"/>
      <c r="B43" s="781" t="s">
        <v>181</v>
      </c>
      <c r="C43" s="781" t="s">
        <v>182</v>
      </c>
      <c r="D43" s="1312">
        <f t="shared" ref="D43:G43" si="29">D17+D30</f>
        <v>0</v>
      </c>
      <c r="E43" s="1313">
        <f t="shared" si="29"/>
        <v>0</v>
      </c>
      <c r="F43" s="1312">
        <f t="shared" si="29"/>
        <v>0</v>
      </c>
      <c r="G43" s="1325">
        <f t="shared" si="29"/>
        <v>0</v>
      </c>
      <c r="H43" s="1320" t="e">
        <f t="shared" si="0"/>
        <v>#DIV/0!</v>
      </c>
      <c r="I43" s="940">
        <f t="shared" ref="I43:J43" si="30">I17+I30</f>
        <v>0</v>
      </c>
      <c r="J43" s="940">
        <f t="shared" si="30"/>
        <v>0</v>
      </c>
    </row>
    <row r="44" spans="1:18" ht="12.95" customHeight="1">
      <c r="A44" s="1751"/>
      <c r="B44" s="941" t="s">
        <v>314</v>
      </c>
      <c r="C44" s="941" t="s">
        <v>184</v>
      </c>
      <c r="D44" s="1316">
        <f>D33+D34+D35+D42</f>
        <v>8749</v>
      </c>
      <c r="E44" s="1317">
        <f t="shared" ref="E44:F44" si="31">E33+E34+E35+E42</f>
        <v>8261</v>
      </c>
      <c r="F44" s="1321">
        <f t="shared" si="31"/>
        <v>800705.57262656</v>
      </c>
      <c r="G44" s="942">
        <f>G33+G34+G35+G42</f>
        <v>620399.82006653608</v>
      </c>
      <c r="H44" s="1322">
        <f t="shared" si="0"/>
        <v>0.22518358648181469</v>
      </c>
      <c r="I44" s="942">
        <f>I33+I34+I35+I42</f>
        <v>8542883.1345735565</v>
      </c>
      <c r="J44" s="942">
        <f t="shared" ref="J44" si="32">J33+J34+J35+J42</f>
        <v>6628365.3669900186</v>
      </c>
    </row>
    <row r="45" spans="1:18" ht="12.95" customHeight="1">
      <c r="A45" s="1752"/>
      <c r="B45" s="943" t="s">
        <v>315</v>
      </c>
      <c r="C45" s="943" t="s">
        <v>152</v>
      </c>
      <c r="D45" s="1318">
        <f>SUM(D33:D43)</f>
        <v>8763</v>
      </c>
      <c r="E45" s="1319">
        <f t="shared" ref="E45:G45" si="33">SUM(E33:E43)</f>
        <v>8275</v>
      </c>
      <c r="F45" s="1323">
        <f t="shared" si="33"/>
        <v>1361057.2657494117</v>
      </c>
      <c r="G45" s="944">
        <f t="shared" si="33"/>
        <v>1117440.8008793942</v>
      </c>
      <c r="H45" s="1324">
        <f t="shared" si="0"/>
        <v>0.17899060605350786</v>
      </c>
      <c r="I45" s="944">
        <f t="shared" ref="I45:J45" si="34">SUM(I33:I43)</f>
        <v>11939017.173480222</v>
      </c>
      <c r="J45" s="944">
        <f t="shared" si="34"/>
        <v>9642366.4482366852</v>
      </c>
    </row>
    <row r="46" spans="1:18" ht="9.9499999999999993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</row>
    <row r="47" spans="1:18">
      <c r="A47" s="1542" t="s">
        <v>318</v>
      </c>
      <c r="B47" s="1542"/>
      <c r="C47" s="1542"/>
      <c r="D47" s="1542"/>
      <c r="E47" s="1542"/>
      <c r="F47" s="1542"/>
      <c r="G47" s="1542"/>
      <c r="H47" s="1542"/>
      <c r="I47" s="1542"/>
      <c r="J47" s="81"/>
    </row>
    <row r="48" spans="1:18" ht="9.9499999999999993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</row>
    <row r="49" spans="1:15" ht="9.9499999999999993" customHeight="1">
      <c r="A49" s="16"/>
      <c r="B49" s="16"/>
      <c r="C49" s="16"/>
      <c r="D49" s="73">
        <f>F6</f>
        <v>2021</v>
      </c>
      <c r="E49" s="73">
        <f>G6</f>
        <v>2020</v>
      </c>
      <c r="F49" s="16"/>
      <c r="G49" s="16"/>
      <c r="H49" s="16"/>
      <c r="I49" s="16"/>
      <c r="J49" s="16"/>
    </row>
    <row r="50" spans="1:15" ht="9.9499999999999993" customHeight="1">
      <c r="A50" s="16"/>
      <c r="B50" s="16"/>
      <c r="C50" s="16" t="str">
        <f>C33</f>
        <v>A</v>
      </c>
      <c r="D50" s="14">
        <f>F33</f>
        <v>786493.98462656001</v>
      </c>
      <c r="E50" s="14">
        <f>G33</f>
        <v>606280.00906653609</v>
      </c>
      <c r="F50" s="16"/>
      <c r="G50" s="16"/>
      <c r="H50" s="16"/>
      <c r="I50" s="16"/>
      <c r="J50" s="16"/>
    </row>
    <row r="51" spans="1:15" s="73" customFormat="1" ht="9.9499999999999993" customHeight="1">
      <c r="C51" s="16" t="str">
        <f t="shared" ref="C51:C60" si="35">C34</f>
        <v>A1</v>
      </c>
      <c r="D51" s="14">
        <f t="shared" ref="D51:E51" si="36">F34</f>
        <v>12301.349</v>
      </c>
      <c r="E51" s="14">
        <f t="shared" si="36"/>
        <v>12718.332999999999</v>
      </c>
      <c r="F51" s="118"/>
      <c r="G51" s="119"/>
      <c r="H51" s="117"/>
      <c r="I51" s="69"/>
      <c r="J51" s="79"/>
      <c r="L51" s="72"/>
      <c r="M51" s="72"/>
      <c r="N51" s="72"/>
      <c r="O51" s="72"/>
    </row>
    <row r="52" spans="1:15" s="73" customFormat="1" ht="9.9499999999999993" customHeight="1">
      <c r="C52" s="16" t="str">
        <f t="shared" si="35"/>
        <v>A2</v>
      </c>
      <c r="D52" s="14">
        <f t="shared" ref="D52:E52" si="37">F35</f>
        <v>990.74999999999989</v>
      </c>
      <c r="E52" s="14">
        <f t="shared" si="37"/>
        <v>682.67000000000007</v>
      </c>
      <c r="L52" s="72"/>
      <c r="M52" s="72"/>
      <c r="N52" s="72"/>
      <c r="O52" s="72"/>
    </row>
    <row r="53" spans="1:15" s="73" customFormat="1" ht="9.9499999999999993" customHeight="1">
      <c r="C53" s="16" t="str">
        <f t="shared" si="35"/>
        <v>B</v>
      </c>
      <c r="D53" s="14">
        <f t="shared" ref="D53:E53" si="38">F36</f>
        <v>0</v>
      </c>
      <c r="E53" s="14">
        <f t="shared" si="38"/>
        <v>0</v>
      </c>
      <c r="F53" s="118"/>
      <c r="G53" s="119"/>
      <c r="H53" s="117"/>
      <c r="I53" s="69"/>
      <c r="J53" s="79"/>
      <c r="L53" s="72"/>
      <c r="M53" s="72"/>
      <c r="N53" s="72"/>
      <c r="O53" s="72"/>
    </row>
    <row r="54" spans="1:15" s="73" customFormat="1" ht="9.9499999999999993" customHeight="1">
      <c r="C54" s="16" t="str">
        <f t="shared" si="35"/>
        <v>C</v>
      </c>
      <c r="D54" s="14">
        <f t="shared" ref="D54:E54" si="39">F37</f>
        <v>472884.09</v>
      </c>
      <c r="E54" s="14">
        <f t="shared" si="39"/>
        <v>420746.41000000003</v>
      </c>
      <c r="F54" s="118"/>
      <c r="G54" s="119"/>
      <c r="H54" s="117"/>
      <c r="I54" s="69"/>
      <c r="J54" s="79"/>
      <c r="L54" s="72"/>
      <c r="M54" s="72"/>
      <c r="N54" s="72"/>
      <c r="O54" s="72"/>
    </row>
    <row r="55" spans="1:15" s="73" customFormat="1" ht="9.9499999999999993" customHeight="1">
      <c r="C55" s="16" t="str">
        <f t="shared" si="35"/>
        <v>D</v>
      </c>
      <c r="D55" s="14">
        <f t="shared" ref="D55:E55" si="40">F38</f>
        <v>77030.60312285168</v>
      </c>
      <c r="E55" s="14">
        <f t="shared" si="40"/>
        <v>74665.270812858042</v>
      </c>
      <c r="F55" s="118"/>
      <c r="G55" s="119"/>
      <c r="H55" s="117"/>
      <c r="I55" s="69"/>
      <c r="J55" s="79"/>
      <c r="L55" s="72"/>
      <c r="M55" s="72"/>
      <c r="N55" s="72"/>
      <c r="O55" s="72"/>
    </row>
    <row r="56" spans="1:15" s="73" customFormat="1" ht="9.9499999999999993" customHeight="1">
      <c r="C56" s="16" t="str">
        <f t="shared" si="35"/>
        <v>E</v>
      </c>
      <c r="D56" s="14">
        <f t="shared" ref="D56:E56" si="41">F39</f>
        <v>10437</v>
      </c>
      <c r="E56" s="14">
        <f t="shared" si="41"/>
        <v>1629.3</v>
      </c>
      <c r="F56" s="118"/>
      <c r="G56" s="119"/>
      <c r="H56" s="117"/>
      <c r="I56" s="69"/>
      <c r="J56" s="79"/>
      <c r="L56" s="72"/>
      <c r="M56" s="72"/>
      <c r="N56" s="72"/>
      <c r="O56" s="72"/>
    </row>
    <row r="57" spans="1:15" s="73" customFormat="1" ht="9.9499999999999993" customHeight="1">
      <c r="C57" s="16" t="str">
        <f t="shared" si="35"/>
        <v>F</v>
      </c>
      <c r="D57" s="14">
        <f t="shared" ref="D57:E57" si="42">F40</f>
        <v>0</v>
      </c>
      <c r="E57" s="14">
        <f t="shared" si="42"/>
        <v>0</v>
      </c>
      <c r="F57" s="118"/>
      <c r="G57" s="119"/>
      <c r="L57" s="72"/>
      <c r="M57" s="72"/>
      <c r="N57" s="72"/>
      <c r="O57" s="72"/>
    </row>
    <row r="58" spans="1:15" s="73" customFormat="1" ht="9.9499999999999993" customHeight="1">
      <c r="C58" s="16" t="str">
        <f t="shared" si="35"/>
        <v>G</v>
      </c>
      <c r="D58" s="14">
        <f t="shared" ref="D58:E58" si="43">F41</f>
        <v>0</v>
      </c>
      <c r="E58" s="14">
        <f t="shared" si="43"/>
        <v>0</v>
      </c>
      <c r="F58" s="118"/>
      <c r="G58" s="119"/>
      <c r="L58" s="72"/>
      <c r="M58" s="72"/>
      <c r="N58" s="72"/>
      <c r="O58" s="72"/>
    </row>
    <row r="59" spans="1:15" s="73" customFormat="1" ht="9.9499999999999993" customHeight="1">
      <c r="C59" s="16" t="str">
        <f t="shared" si="35"/>
        <v>M</v>
      </c>
      <c r="D59" s="14">
        <f t="shared" ref="D59:E59" si="44">F42</f>
        <v>919.48900000000003</v>
      </c>
      <c r="E59" s="14">
        <f t="shared" si="44"/>
        <v>718.80799999999999</v>
      </c>
      <c r="L59" s="72"/>
      <c r="M59" s="72"/>
      <c r="N59" s="72"/>
      <c r="O59" s="72"/>
    </row>
    <row r="60" spans="1:15" s="73" customFormat="1" ht="9.9499999999999993" customHeight="1">
      <c r="C60" s="16" t="str">
        <f t="shared" si="35"/>
        <v>Z</v>
      </c>
      <c r="D60" s="14">
        <f t="shared" ref="D60:E60" si="45">F43</f>
        <v>0</v>
      </c>
      <c r="E60" s="14">
        <f t="shared" si="45"/>
        <v>0</v>
      </c>
      <c r="L60" s="72"/>
      <c r="M60" s="72"/>
      <c r="N60" s="72"/>
      <c r="O60" s="72"/>
    </row>
    <row r="61" spans="1:15" s="73" customFormat="1" ht="9.9499999999999993" customHeight="1">
      <c r="A61" s="92"/>
      <c r="B61" s="92"/>
      <c r="C61" s="16"/>
      <c r="D61" s="92"/>
      <c r="E61" s="92"/>
      <c r="F61" s="92"/>
      <c r="G61" s="92"/>
      <c r="H61" s="92"/>
      <c r="I61" s="92"/>
      <c r="J61" s="92"/>
      <c r="L61" s="72"/>
      <c r="M61" s="72"/>
      <c r="N61" s="72"/>
      <c r="O61" s="72"/>
    </row>
    <row r="62" spans="1:15" s="73" customFormat="1" ht="16.5" customHeight="1">
      <c r="B62" s="92"/>
      <c r="C62" s="92"/>
      <c r="D62" s="92"/>
      <c r="E62" s="92"/>
      <c r="F62" s="92"/>
      <c r="G62" s="92"/>
      <c r="H62" s="92"/>
      <c r="I62" s="92"/>
      <c r="J62" s="92"/>
      <c r="L62" s="72"/>
      <c r="M62" s="72"/>
      <c r="N62" s="72"/>
      <c r="O62" s="72"/>
    </row>
    <row r="63" spans="1:15" s="73" customFormat="1" ht="9.9499999999999993" customHeight="1">
      <c r="A63" s="92"/>
      <c r="B63" s="92"/>
      <c r="C63" s="92"/>
      <c r="D63" s="92"/>
      <c r="E63" s="92"/>
      <c r="F63" s="92"/>
      <c r="G63" s="92"/>
      <c r="H63" s="92"/>
      <c r="I63" s="92"/>
      <c r="J63" s="92"/>
      <c r="L63" s="72"/>
      <c r="M63" s="72"/>
      <c r="N63" s="72"/>
      <c r="O63" s="72"/>
    </row>
    <row r="64" spans="1:15" s="73" customFormat="1" ht="9.9499999999999993" customHeight="1">
      <c r="A64" s="1743" t="s">
        <v>524</v>
      </c>
      <c r="B64" s="1743"/>
      <c r="C64" s="1743"/>
      <c r="D64" s="1743"/>
      <c r="E64" s="1743"/>
      <c r="F64" s="1743"/>
      <c r="G64" s="1743"/>
      <c r="H64" s="1743"/>
      <c r="I64" s="1743"/>
      <c r="J64" s="1743"/>
      <c r="L64" s="72"/>
      <c r="M64" s="72"/>
      <c r="N64" s="72"/>
      <c r="O64" s="72"/>
    </row>
    <row r="65" spans="1:15" s="73" customFormat="1" ht="12.95" customHeight="1">
      <c r="A65" s="1749" t="s">
        <v>525</v>
      </c>
      <c r="B65" s="1749"/>
      <c r="C65" s="1749"/>
      <c r="D65" s="1749"/>
      <c r="E65" s="1749"/>
      <c r="F65" s="1749"/>
      <c r="G65" s="1749"/>
      <c r="H65" s="1749"/>
      <c r="I65" s="1749"/>
      <c r="J65" s="1749"/>
      <c r="L65" s="72"/>
      <c r="M65" s="72"/>
      <c r="N65" s="72"/>
      <c r="O65" s="72"/>
    </row>
    <row r="66" spans="1:15" s="73" customFormat="1" ht="12.95" customHeight="1">
      <c r="L66" s="72"/>
      <c r="M66" s="72"/>
      <c r="N66" s="72"/>
      <c r="O66" s="72"/>
    </row>
    <row r="67" spans="1:15" ht="12.95" customHeight="1">
      <c r="A67" s="92"/>
      <c r="B67" s="92"/>
      <c r="C67" s="92"/>
      <c r="D67" s="92"/>
      <c r="E67" s="92"/>
      <c r="F67" s="92"/>
      <c r="G67" s="92"/>
      <c r="H67" s="92"/>
      <c r="I67" s="92"/>
      <c r="J67" s="92"/>
    </row>
    <row r="68" spans="1:15" ht="9.9499999999999993" customHeight="1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5" ht="6" customHeight="1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5" ht="14.25" customHeight="1">
      <c r="A70" s="1593"/>
      <c r="B70" s="1593"/>
      <c r="C70" s="1593"/>
      <c r="D70" s="1593"/>
      <c r="E70" s="1593"/>
      <c r="F70" s="1593"/>
      <c r="G70" s="1593"/>
      <c r="H70" s="1593"/>
      <c r="I70" s="1593"/>
      <c r="J70" s="1593"/>
    </row>
  </sheetData>
  <mergeCells count="14">
    <mergeCell ref="A65:J65"/>
    <mergeCell ref="A70:J70"/>
    <mergeCell ref="A33:A45"/>
    <mergeCell ref="A20:A32"/>
    <mergeCell ref="A7:A19"/>
    <mergeCell ref="A47:I47"/>
    <mergeCell ref="A1:J1"/>
    <mergeCell ref="A3:J3"/>
    <mergeCell ref="A64:J64"/>
    <mergeCell ref="D4:E5"/>
    <mergeCell ref="F4:G5"/>
    <mergeCell ref="I4:J5"/>
    <mergeCell ref="C4:C6"/>
    <mergeCell ref="B4:B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41"/>
  <dimension ref="A1:R67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21.7109375" style="6" customWidth="1"/>
    <col min="2" max="2" width="16.42578125" style="6" customWidth="1"/>
    <col min="3" max="3" width="8.7109375" style="6" customWidth="1"/>
    <col min="4" max="4" width="8.28515625" style="6" customWidth="1"/>
    <col min="5" max="6" width="8.7109375" style="6" customWidth="1"/>
    <col min="7" max="7" width="8.28515625" style="6" customWidth="1"/>
    <col min="8" max="9" width="8.7109375" style="6" customWidth="1"/>
    <col min="10" max="10" width="8.28515625" style="6" customWidth="1"/>
    <col min="11" max="12" width="8.7109375" style="6" customWidth="1"/>
    <col min="13" max="13" width="8.5703125" style="6" customWidth="1"/>
    <col min="14" max="14" width="8.7109375" style="6" customWidth="1"/>
    <col min="15" max="15" width="10.140625" style="6" bestFit="1" customWidth="1"/>
    <col min="16" max="16384" width="9.140625" style="6"/>
  </cols>
  <sheetData>
    <row r="1" spans="1:17" ht="18" customHeight="1">
      <c r="A1" s="1502" t="s">
        <v>441</v>
      </c>
      <c r="B1" s="1502"/>
      <c r="C1" s="1502"/>
      <c r="D1" s="1502"/>
      <c r="E1" s="1502"/>
      <c r="F1" s="1502"/>
      <c r="G1" s="1502"/>
      <c r="H1" s="1502"/>
      <c r="I1" s="1502"/>
      <c r="J1" s="1502"/>
      <c r="K1" s="1502"/>
      <c r="L1" s="1502"/>
      <c r="M1" s="1502"/>
      <c r="N1" s="1502"/>
    </row>
    <row r="2" spans="1:17" ht="5.0999999999999996" customHeight="1"/>
    <row r="3" spans="1:17" ht="14.25" customHeight="1">
      <c r="A3" s="1759" t="s">
        <v>463</v>
      </c>
      <c r="B3" s="1759"/>
      <c r="C3" s="1759"/>
      <c r="D3" s="1759"/>
      <c r="E3" s="1759"/>
      <c r="F3" s="1759"/>
      <c r="G3" s="1759"/>
      <c r="H3" s="1759"/>
      <c r="I3" s="1759"/>
      <c r="J3" s="1759"/>
      <c r="K3" s="1759"/>
      <c r="L3" s="1759"/>
      <c r="M3" s="1759"/>
      <c r="N3" s="1759"/>
    </row>
    <row r="4" spans="1:17" ht="15" customHeight="1">
      <c r="A4" s="1731"/>
      <c r="B4" s="1731"/>
      <c r="C4" s="1723" t="s">
        <v>319</v>
      </c>
      <c r="D4" s="1491"/>
      <c r="E4" s="1761"/>
      <c r="F4" s="1723" t="s">
        <v>320</v>
      </c>
      <c r="G4" s="1491"/>
      <c r="H4" s="1761"/>
      <c r="I4" s="1723" t="s">
        <v>321</v>
      </c>
      <c r="J4" s="1491"/>
      <c r="K4" s="1761"/>
      <c r="L4" s="1491" t="s">
        <v>152</v>
      </c>
      <c r="M4" s="1491"/>
      <c r="N4" s="1491"/>
    </row>
    <row r="5" spans="1:17" ht="27.75" customHeight="1">
      <c r="A5" s="1754"/>
      <c r="B5" s="1754"/>
      <c r="C5" s="1234" t="s">
        <v>526</v>
      </c>
      <c r="D5" s="1093" t="s">
        <v>527</v>
      </c>
      <c r="E5" s="1239" t="s">
        <v>528</v>
      </c>
      <c r="F5" s="1234" t="s">
        <v>526</v>
      </c>
      <c r="G5" s="1093" t="s">
        <v>527</v>
      </c>
      <c r="H5" s="1239" t="s">
        <v>528</v>
      </c>
      <c r="I5" s="1234" t="s">
        <v>526</v>
      </c>
      <c r="J5" s="1093" t="s">
        <v>527</v>
      </c>
      <c r="K5" s="1239" t="s">
        <v>528</v>
      </c>
      <c r="L5" s="1086" t="s">
        <v>526</v>
      </c>
      <c r="M5" s="1086" t="s">
        <v>527</v>
      </c>
      <c r="N5" s="1086" t="s">
        <v>528</v>
      </c>
    </row>
    <row r="6" spans="1:17" ht="9.9499999999999993" customHeight="1">
      <c r="A6" s="710"/>
      <c r="B6" s="710"/>
      <c r="C6" s="678"/>
      <c r="D6" s="678"/>
      <c r="E6" s="678"/>
      <c r="F6" s="678"/>
      <c r="G6" s="678"/>
      <c r="H6" s="678"/>
      <c r="I6" s="678"/>
      <c r="J6" s="678"/>
      <c r="K6" s="678"/>
      <c r="L6" s="945"/>
      <c r="M6" s="945"/>
      <c r="N6" s="945"/>
    </row>
    <row r="7" spans="1:17" ht="12.95" customHeight="1">
      <c r="A7" s="1760" t="s">
        <v>322</v>
      </c>
      <c r="B7" s="1760"/>
      <c r="C7" s="1760"/>
      <c r="D7" s="1760"/>
      <c r="E7" s="1760"/>
      <c r="F7" s="1760"/>
      <c r="G7" s="1760"/>
      <c r="H7" s="1760"/>
      <c r="I7" s="1760"/>
      <c r="J7" s="1760"/>
      <c r="K7" s="1760"/>
      <c r="L7" s="1760"/>
      <c r="M7" s="1760"/>
      <c r="N7" s="1760"/>
    </row>
    <row r="8" spans="1:17" ht="12.95" customHeight="1">
      <c r="A8" s="1494" t="s">
        <v>302</v>
      </c>
      <c r="B8" s="1494"/>
      <c r="C8" s="1240">
        <v>371782.35285052203</v>
      </c>
      <c r="D8" s="946">
        <f>E8-C8</f>
        <v>96.693245458067395</v>
      </c>
      <c r="E8" s="1241">
        <v>371879.0460959801</v>
      </c>
      <c r="F8" s="947">
        <v>2466534.298721381</v>
      </c>
      <c r="G8" s="947">
        <f>H8-F8</f>
        <v>548658.0546154948</v>
      </c>
      <c r="H8" s="947">
        <v>3015192.3533368758</v>
      </c>
      <c r="I8" s="1251">
        <v>858938.0619589797</v>
      </c>
      <c r="J8" s="947">
        <f>K8-I8</f>
        <v>213978.64856365591</v>
      </c>
      <c r="K8" s="1252">
        <v>1072916.7105226356</v>
      </c>
      <c r="L8" s="948">
        <f>C8+F8+I8</f>
        <v>3697254.7135308827</v>
      </c>
      <c r="M8" s="948">
        <f>D8+G8+J8</f>
        <v>762733.39642460877</v>
      </c>
      <c r="N8" s="948">
        <f>E8+H8+K8</f>
        <v>4459988.1099554915</v>
      </c>
      <c r="O8" s="326"/>
      <c r="P8" s="302"/>
    </row>
    <row r="9" spans="1:17" ht="12.95" customHeight="1">
      <c r="A9" s="1495" t="s">
        <v>303</v>
      </c>
      <c r="B9" s="1495"/>
      <c r="C9" s="1242">
        <v>11121523.979799999</v>
      </c>
      <c r="D9" s="1243">
        <f t="shared" ref="D9:D11" si="0">E9-C9</f>
        <v>0</v>
      </c>
      <c r="E9" s="1244">
        <v>11121523.979799999</v>
      </c>
      <c r="F9" s="949">
        <v>34169462.697700001</v>
      </c>
      <c r="G9" s="949">
        <f t="shared" ref="G9:G11" si="1">H9-F9</f>
        <v>7858672.5075000003</v>
      </c>
      <c r="H9" s="949">
        <v>42028135.205200002</v>
      </c>
      <c r="I9" s="1242">
        <v>8597807.5110000018</v>
      </c>
      <c r="J9" s="1243">
        <f t="shared" ref="J9:J11" si="2">K9-I9</f>
        <v>3301358.3351999987</v>
      </c>
      <c r="K9" s="1244">
        <v>11899165.8462</v>
      </c>
      <c r="L9" s="950">
        <f t="shared" ref="L9:M11" si="3">C9+F9+I9</f>
        <v>53888794.188500002</v>
      </c>
      <c r="M9" s="950">
        <f t="shared" si="3"/>
        <v>11160030.842699999</v>
      </c>
      <c r="N9" s="950">
        <f t="shared" ref="N9:N11" si="4">E9+H9+K9</f>
        <v>65048825.031200007</v>
      </c>
      <c r="O9" s="326"/>
      <c r="P9" s="302"/>
      <c r="Q9" s="302"/>
    </row>
    <row r="10" spans="1:17" ht="12.95" customHeight="1">
      <c r="A10" s="1495" t="s">
        <v>304</v>
      </c>
      <c r="B10" s="1495"/>
      <c r="C10" s="1242">
        <v>1240194.69</v>
      </c>
      <c r="D10" s="1243">
        <f t="shared" si="0"/>
        <v>0</v>
      </c>
      <c r="E10" s="1244">
        <v>1240194.69</v>
      </c>
      <c r="F10" s="949">
        <v>2375031.8900000025</v>
      </c>
      <c r="G10" s="949">
        <f t="shared" si="1"/>
        <v>609518.16000000108</v>
      </c>
      <c r="H10" s="949">
        <v>2984550.0500000035</v>
      </c>
      <c r="I10" s="1242">
        <v>272880.78000000003</v>
      </c>
      <c r="J10" s="1243">
        <f t="shared" si="2"/>
        <v>109580.11999999994</v>
      </c>
      <c r="K10" s="1244">
        <v>382460.89999999997</v>
      </c>
      <c r="L10" s="950">
        <f t="shared" si="3"/>
        <v>3888107.3600000022</v>
      </c>
      <c r="M10" s="950">
        <f t="shared" si="3"/>
        <v>719098.28000000096</v>
      </c>
      <c r="N10" s="950">
        <f t="shared" si="4"/>
        <v>4607205.6400000043</v>
      </c>
      <c r="O10" s="326"/>
      <c r="P10" s="302"/>
    </row>
    <row r="11" spans="1:17" ht="12.95" customHeight="1">
      <c r="A11" s="1755" t="s">
        <v>152</v>
      </c>
      <c r="B11" s="1755"/>
      <c r="C11" s="1245">
        <f>SUM(C8:C10)</f>
        <v>12733501.022650521</v>
      </c>
      <c r="D11" s="951">
        <f t="shared" si="0"/>
        <v>96.693245457485318</v>
      </c>
      <c r="E11" s="1246">
        <f t="shared" ref="E11:K11" si="5">SUM(E8:E10)</f>
        <v>12733597.715895979</v>
      </c>
      <c r="F11" s="951">
        <f t="shared" si="5"/>
        <v>39011028.886421382</v>
      </c>
      <c r="G11" s="951">
        <f t="shared" si="1"/>
        <v>9016848.7221155018</v>
      </c>
      <c r="H11" s="951">
        <f t="shared" si="5"/>
        <v>48027877.608536884</v>
      </c>
      <c r="I11" s="1245">
        <f t="shared" si="5"/>
        <v>9729626.3529589809</v>
      </c>
      <c r="J11" s="951">
        <f t="shared" si="2"/>
        <v>3624917.1037636548</v>
      </c>
      <c r="K11" s="1246">
        <f t="shared" si="5"/>
        <v>13354543.456722636</v>
      </c>
      <c r="L11" s="951">
        <f t="shared" si="3"/>
        <v>61474156.262030885</v>
      </c>
      <c r="M11" s="951">
        <f t="shared" si="3"/>
        <v>12641862.519124614</v>
      </c>
      <c r="N11" s="951">
        <f t="shared" si="4"/>
        <v>74116018.781155497</v>
      </c>
      <c r="O11" s="326"/>
      <c r="P11" s="302"/>
    </row>
    <row r="12" spans="1:17" ht="12.95" customHeight="1">
      <c r="A12" s="952"/>
      <c r="B12" s="952"/>
      <c r="C12" s="949"/>
      <c r="D12" s="949"/>
      <c r="E12" s="949"/>
      <c r="F12" s="949"/>
      <c r="G12" s="949"/>
      <c r="H12" s="949"/>
      <c r="I12" s="949"/>
      <c r="J12" s="949"/>
      <c r="K12" s="949"/>
      <c r="L12" s="949"/>
      <c r="M12" s="949"/>
      <c r="N12" s="949"/>
      <c r="O12" s="326"/>
      <c r="P12" s="302"/>
    </row>
    <row r="13" spans="1:17" ht="12.95" customHeight="1">
      <c r="A13" s="1753" t="s">
        <v>323</v>
      </c>
      <c r="B13" s="1753"/>
      <c r="C13" s="710"/>
      <c r="D13" s="710"/>
      <c r="E13" s="710"/>
      <c r="F13" s="710"/>
      <c r="G13" s="710"/>
      <c r="H13" s="710"/>
      <c r="I13" s="710"/>
      <c r="J13" s="710"/>
      <c r="K13" s="710"/>
      <c r="L13" s="710"/>
      <c r="M13" s="710"/>
      <c r="N13" s="710"/>
      <c r="O13" s="326"/>
      <c r="P13" s="302"/>
    </row>
    <row r="14" spans="1:17" ht="12.95" customHeight="1">
      <c r="A14" s="1753"/>
      <c r="B14" s="1753"/>
      <c r="C14" s="910"/>
      <c r="D14" s="910"/>
      <c r="E14" s="910"/>
      <c r="F14" s="910"/>
      <c r="G14" s="910"/>
      <c r="H14" s="910"/>
      <c r="I14" s="910"/>
      <c r="J14" s="910"/>
      <c r="K14" s="910"/>
      <c r="L14" s="910"/>
      <c r="M14" s="910"/>
      <c r="N14" s="910"/>
      <c r="O14" s="326"/>
      <c r="P14" s="302"/>
    </row>
    <row r="15" spans="1:17" ht="12.95" customHeight="1">
      <c r="A15" s="1755" t="s">
        <v>152</v>
      </c>
      <c r="B15" s="1755"/>
      <c r="C15" s="1245">
        <v>43816.4</v>
      </c>
      <c r="D15" s="951">
        <f>E15-C15</f>
        <v>0</v>
      </c>
      <c r="E15" s="1246">
        <v>43816.4</v>
      </c>
      <c r="F15" s="951">
        <v>703852.55999999994</v>
      </c>
      <c r="G15" s="951">
        <f>H15-F15</f>
        <v>71582.770000000019</v>
      </c>
      <c r="H15" s="951">
        <v>775435.33</v>
      </c>
      <c r="I15" s="1245">
        <v>36114.339999999997</v>
      </c>
      <c r="J15" s="951">
        <f>K15-I15</f>
        <v>1736.1600000000035</v>
      </c>
      <c r="K15" s="1246">
        <v>37850.5</v>
      </c>
      <c r="L15" s="951">
        <f>C15+F15+I15</f>
        <v>783783.29999999993</v>
      </c>
      <c r="M15" s="951">
        <f t="shared" ref="M15" si="6">D15+G15+J15</f>
        <v>73318.930000000022</v>
      </c>
      <c r="N15" s="951">
        <f t="shared" ref="N15" si="7">E15+H15+K15</f>
        <v>857102.23</v>
      </c>
      <c r="O15" s="326"/>
      <c r="P15" s="302"/>
    </row>
    <row r="16" spans="1:17" ht="12.95" customHeight="1">
      <c r="A16" s="1753" t="s">
        <v>324</v>
      </c>
      <c r="B16" s="1753"/>
      <c r="C16" s="953"/>
      <c r="D16" s="954"/>
      <c r="E16" s="953"/>
      <c r="F16" s="953"/>
      <c r="G16" s="954"/>
      <c r="H16" s="953"/>
      <c r="I16" s="953"/>
      <c r="J16" s="954"/>
      <c r="K16" s="953"/>
      <c r="L16" s="953"/>
      <c r="M16" s="953"/>
      <c r="N16" s="953"/>
      <c r="O16" s="326"/>
      <c r="P16" s="302"/>
    </row>
    <row r="17" spans="1:18" ht="12.95" customHeight="1">
      <c r="A17" s="1753"/>
      <c r="B17" s="1753"/>
      <c r="C17" s="710"/>
      <c r="D17" s="710"/>
      <c r="E17" s="710"/>
      <c r="F17" s="908"/>
      <c r="G17" s="710"/>
      <c r="H17" s="710"/>
      <c r="I17" s="710"/>
      <c r="J17" s="710"/>
      <c r="K17" s="710"/>
      <c r="L17" s="710"/>
      <c r="M17" s="710"/>
      <c r="N17" s="710"/>
      <c r="O17" s="326"/>
      <c r="P17" s="302"/>
    </row>
    <row r="18" spans="1:18" ht="12.95" customHeight="1">
      <c r="A18" s="1753"/>
      <c r="B18" s="1753"/>
      <c r="C18" s="910"/>
      <c r="D18" s="910"/>
      <c r="E18" s="910"/>
      <c r="F18" s="910"/>
      <c r="G18" s="910"/>
      <c r="H18" s="910"/>
      <c r="I18" s="910"/>
      <c r="J18" s="910"/>
      <c r="K18" s="910"/>
      <c r="L18" s="910"/>
      <c r="M18" s="910"/>
      <c r="N18" s="910"/>
      <c r="O18" s="326"/>
      <c r="P18" s="302"/>
    </row>
    <row r="19" spans="1:18" ht="12.95" customHeight="1">
      <c r="A19" s="1756" t="s">
        <v>325</v>
      </c>
      <c r="B19" s="1756"/>
      <c r="C19" s="1230">
        <v>3973900</v>
      </c>
      <c r="D19" s="897">
        <v>0</v>
      </c>
      <c r="E19" s="1247">
        <v>3973900</v>
      </c>
      <c r="F19" s="897">
        <v>0</v>
      </c>
      <c r="G19" s="897">
        <v>0</v>
      </c>
      <c r="H19" s="897">
        <v>0</v>
      </c>
      <c r="I19" s="1230">
        <v>0</v>
      </c>
      <c r="J19" s="897">
        <v>0</v>
      </c>
      <c r="K19" s="1247">
        <v>0</v>
      </c>
      <c r="L19" s="951">
        <f t="shared" ref="L19:M19" si="8">C19+F19+I19</f>
        <v>3973900</v>
      </c>
      <c r="M19" s="951">
        <f t="shared" si="8"/>
        <v>0</v>
      </c>
      <c r="N19" s="951">
        <f t="shared" ref="N19" si="9">E19+H19+K19</f>
        <v>3973900</v>
      </c>
      <c r="O19" s="326"/>
      <c r="P19" s="302"/>
      <c r="Q19" s="309"/>
    </row>
    <row r="20" spans="1:18" ht="12.95" customHeight="1">
      <c r="A20" s="678"/>
      <c r="B20" s="949"/>
      <c r="C20" s="949"/>
      <c r="D20" s="949"/>
      <c r="E20" s="949"/>
      <c r="F20" s="949"/>
      <c r="G20" s="949"/>
      <c r="H20" s="949"/>
      <c r="I20" s="949"/>
      <c r="J20" s="949"/>
      <c r="K20" s="949"/>
      <c r="L20" s="949"/>
      <c r="M20" s="949"/>
      <c r="N20" s="949"/>
      <c r="O20" s="326"/>
      <c r="P20" s="302"/>
    </row>
    <row r="21" spans="1:18" ht="12.95" customHeight="1">
      <c r="A21" s="955"/>
      <c r="B21" s="955"/>
      <c r="C21" s="710"/>
      <c r="D21" s="710"/>
      <c r="E21" s="710"/>
      <c r="F21" s="710"/>
      <c r="G21" s="710"/>
      <c r="H21" s="710"/>
      <c r="I21" s="710"/>
      <c r="J21" s="710"/>
      <c r="K21" s="710"/>
      <c r="L21" s="710"/>
      <c r="M21" s="710"/>
      <c r="N21" s="710"/>
      <c r="O21" s="326"/>
      <c r="P21" s="302"/>
    </row>
    <row r="22" spans="1:18" ht="12.95" customHeight="1">
      <c r="A22" s="1071" t="s">
        <v>301</v>
      </c>
      <c r="B22" s="955"/>
      <c r="C22" s="910"/>
      <c r="D22" s="910"/>
      <c r="E22" s="910"/>
      <c r="F22" s="910"/>
      <c r="G22" s="910"/>
      <c r="H22" s="910"/>
      <c r="I22" s="910"/>
      <c r="J22" s="910"/>
      <c r="K22" s="910"/>
      <c r="L22" s="910"/>
      <c r="M22" s="910"/>
      <c r="N22" s="910"/>
      <c r="O22" s="326"/>
      <c r="P22" s="302"/>
    </row>
    <row r="23" spans="1:18" ht="12.95" customHeight="1">
      <c r="A23" s="1758" t="s">
        <v>326</v>
      </c>
      <c r="B23" s="1758"/>
      <c r="C23" s="1240">
        <f>C11+C15</f>
        <v>12777317.422650522</v>
      </c>
      <c r="D23" s="946">
        <f t="shared" ref="D23:N23" si="10">D11+D15</f>
        <v>96.693245457485318</v>
      </c>
      <c r="E23" s="1241">
        <f t="shared" si="10"/>
        <v>12777414.115895979</v>
      </c>
      <c r="F23" s="946">
        <f t="shared" si="10"/>
        <v>39714881.446421385</v>
      </c>
      <c r="G23" s="946">
        <f t="shared" si="10"/>
        <v>9088431.4921155013</v>
      </c>
      <c r="H23" s="946">
        <f t="shared" si="10"/>
        <v>48803312.938536882</v>
      </c>
      <c r="I23" s="1240">
        <f t="shared" si="10"/>
        <v>9765740.6929589808</v>
      </c>
      <c r="J23" s="946">
        <f t="shared" si="10"/>
        <v>3626653.263763655</v>
      </c>
      <c r="K23" s="1241">
        <f t="shared" si="10"/>
        <v>13392393.956722636</v>
      </c>
      <c r="L23" s="956">
        <f t="shared" si="10"/>
        <v>62257939.562030882</v>
      </c>
      <c r="M23" s="956">
        <f t="shared" si="10"/>
        <v>12715181.449124614</v>
      </c>
      <c r="N23" s="956">
        <f t="shared" si="10"/>
        <v>74973121.011155501</v>
      </c>
      <c r="O23" s="326"/>
      <c r="P23" s="302"/>
      <c r="Q23" s="302"/>
      <c r="R23" s="302"/>
    </row>
    <row r="24" spans="1:18" ht="12.95" customHeight="1">
      <c r="A24" s="1757" t="s">
        <v>327</v>
      </c>
      <c r="B24" s="1757"/>
      <c r="C24" s="1248">
        <f>C11+C19</f>
        <v>16707401.022650521</v>
      </c>
      <c r="D24" s="1249">
        <f t="shared" ref="D24:N24" si="11">D11+D19</f>
        <v>96.693245457485318</v>
      </c>
      <c r="E24" s="1250">
        <f t="shared" si="11"/>
        <v>16707497.715895979</v>
      </c>
      <c r="F24" s="905">
        <f t="shared" si="11"/>
        <v>39011028.886421382</v>
      </c>
      <c r="G24" s="905">
        <f t="shared" si="11"/>
        <v>9016848.7221155018</v>
      </c>
      <c r="H24" s="905">
        <f t="shared" si="11"/>
        <v>48027877.608536884</v>
      </c>
      <c r="I24" s="1248">
        <f t="shared" si="11"/>
        <v>9729626.3529589809</v>
      </c>
      <c r="J24" s="1249">
        <f t="shared" si="11"/>
        <v>3624917.1037636548</v>
      </c>
      <c r="K24" s="1250">
        <f t="shared" si="11"/>
        <v>13354543.456722636</v>
      </c>
      <c r="L24" s="957">
        <f t="shared" si="11"/>
        <v>65448056.262030885</v>
      </c>
      <c r="M24" s="957">
        <f t="shared" si="11"/>
        <v>12641862.519124614</v>
      </c>
      <c r="N24" s="957">
        <f t="shared" si="11"/>
        <v>78089918.781155497</v>
      </c>
      <c r="O24" s="326"/>
      <c r="P24" s="302"/>
      <c r="Q24" s="302"/>
      <c r="R24" s="302"/>
    </row>
    <row r="25" spans="1:18" ht="12.95" customHeight="1">
      <c r="A25" s="1756" t="s">
        <v>328</v>
      </c>
      <c r="B25" s="1756"/>
      <c r="C25" s="1230">
        <f>C11+C15+C19</f>
        <v>16751217.422650522</v>
      </c>
      <c r="D25" s="897">
        <f t="shared" ref="D25:N25" si="12">D11+D15+D19</f>
        <v>96.693245457485318</v>
      </c>
      <c r="E25" s="1247">
        <f t="shared" si="12"/>
        <v>16751314.115895979</v>
      </c>
      <c r="F25" s="897">
        <f t="shared" si="12"/>
        <v>39714881.446421385</v>
      </c>
      <c r="G25" s="897">
        <f t="shared" si="12"/>
        <v>9088431.4921155013</v>
      </c>
      <c r="H25" s="897">
        <f t="shared" si="12"/>
        <v>48803312.938536882</v>
      </c>
      <c r="I25" s="1230">
        <f t="shared" si="12"/>
        <v>9765740.6929589808</v>
      </c>
      <c r="J25" s="897">
        <f t="shared" si="12"/>
        <v>3626653.263763655</v>
      </c>
      <c r="K25" s="1247">
        <f t="shared" si="12"/>
        <v>13392393.956722636</v>
      </c>
      <c r="L25" s="951">
        <f t="shared" si="12"/>
        <v>66231839.562030882</v>
      </c>
      <c r="M25" s="951">
        <f t="shared" si="12"/>
        <v>12715181.449124614</v>
      </c>
      <c r="N25" s="951">
        <f t="shared" si="12"/>
        <v>78947021.011155501</v>
      </c>
      <c r="O25" s="1034"/>
      <c r="P25" s="1035"/>
      <c r="Q25" s="302"/>
      <c r="R25" s="302"/>
    </row>
    <row r="26" spans="1:18">
      <c r="O26" s="1036"/>
      <c r="P26" s="1035"/>
      <c r="Q26" s="302"/>
      <c r="R26" s="302"/>
    </row>
    <row r="27" spans="1:18">
      <c r="O27" s="1036"/>
      <c r="P27" s="1036"/>
    </row>
    <row r="28" spans="1:18">
      <c r="O28" s="1036"/>
      <c r="P28" s="1036"/>
    </row>
    <row r="29" spans="1:18">
      <c r="O29" s="1036"/>
      <c r="P29" s="1036"/>
    </row>
    <row r="30" spans="1:18">
      <c r="O30" s="1036"/>
      <c r="P30" s="1036"/>
    </row>
    <row r="31" spans="1:18">
      <c r="B31" s="318"/>
      <c r="C31" s="318" t="str">
        <f>C4</f>
        <v xml:space="preserve">VTL </v>
      </c>
      <c r="D31" s="318" t="str">
        <f>F4</f>
        <v xml:space="preserve">STL </v>
      </c>
      <c r="E31" s="318" t="str">
        <f>I4</f>
        <v xml:space="preserve">NTL </v>
      </c>
      <c r="G31" s="318"/>
      <c r="H31" s="318"/>
      <c r="J31" s="318"/>
      <c r="K31" s="318"/>
      <c r="L31" s="318"/>
      <c r="M31" s="318"/>
      <c r="O31" s="1036"/>
      <c r="P31" s="1036"/>
    </row>
    <row r="32" spans="1:18">
      <c r="A32" s="319"/>
      <c r="B32" s="320" t="str">
        <f>A8</f>
        <v>Pražská plynárenská Distribuce, a.s.</v>
      </c>
      <c r="C32" s="320">
        <f>E8/1000</f>
        <v>371.87904609598007</v>
      </c>
      <c r="D32" s="320">
        <f>H8/1000</f>
        <v>3015.1923533368758</v>
      </c>
      <c r="E32" s="320">
        <f>K8/1000</f>
        <v>1072.9167105226356</v>
      </c>
      <c r="F32" s="321"/>
      <c r="G32" s="320"/>
      <c r="H32" s="319" t="str">
        <f>C31</f>
        <v xml:space="preserve">VTL </v>
      </c>
      <c r="I32" s="319" t="str">
        <f>D31</f>
        <v xml:space="preserve">STL </v>
      </c>
      <c r="J32" s="319" t="str">
        <f>E31</f>
        <v xml:space="preserve">NTL </v>
      </c>
      <c r="K32" s="320" t="s">
        <v>152</v>
      </c>
      <c r="L32" s="320"/>
      <c r="M32" s="320"/>
      <c r="N32" s="309"/>
      <c r="O32" s="1036"/>
      <c r="P32" s="1036"/>
    </row>
    <row r="33" spans="1:16">
      <c r="A33" s="319"/>
      <c r="B33" s="320" t="str">
        <f>A9</f>
        <v>GasNet, s.r.o.</v>
      </c>
      <c r="C33" s="320">
        <f>E9/1000</f>
        <v>11121.523979799998</v>
      </c>
      <c r="D33" s="320">
        <f>H9/1000</f>
        <v>42028.1352052</v>
      </c>
      <c r="E33" s="320">
        <f>K9/1000</f>
        <v>11899.165846200001</v>
      </c>
      <c r="F33" s="321"/>
      <c r="G33" s="320"/>
      <c r="H33" s="322">
        <f>C37</f>
        <v>16751.314115895981</v>
      </c>
      <c r="I33" s="322">
        <f>D37</f>
        <v>48803.312938536881</v>
      </c>
      <c r="J33" s="322">
        <f>E37</f>
        <v>13392.393956722637</v>
      </c>
      <c r="K33" s="320">
        <f>SUM(H33:J33)</f>
        <v>78947.021011155492</v>
      </c>
      <c r="L33" s="320"/>
      <c r="M33" s="320"/>
      <c r="N33" s="309"/>
      <c r="O33" s="1036"/>
      <c r="P33" s="1036"/>
    </row>
    <row r="34" spans="1:16">
      <c r="A34" s="319"/>
      <c r="B34" s="320" t="str">
        <f>A10</f>
        <v>EG.D, a.s.</v>
      </c>
      <c r="C34" s="320">
        <f>E10/1000</f>
        <v>1240.19469</v>
      </c>
      <c r="D34" s="320">
        <f>H10/1000</f>
        <v>2984.5500500000035</v>
      </c>
      <c r="E34" s="320">
        <f>K10/1000</f>
        <v>382.46089999999998</v>
      </c>
      <c r="F34" s="321"/>
      <c r="G34" s="320"/>
      <c r="H34" s="320"/>
      <c r="J34" s="320"/>
      <c r="K34" s="320"/>
      <c r="L34" s="320"/>
      <c r="M34" s="320"/>
      <c r="N34" s="309"/>
      <c r="O34" s="1036"/>
      <c r="P34" s="1036"/>
    </row>
    <row r="35" spans="1:16">
      <c r="A35" s="319"/>
      <c r="B35" s="320" t="s">
        <v>29</v>
      </c>
      <c r="C35" s="320">
        <f>E15/1000</f>
        <v>43.816400000000002</v>
      </c>
      <c r="D35" s="320">
        <f>H15/1000</f>
        <v>775.43532999999991</v>
      </c>
      <c r="E35" s="320">
        <f>K15/1000</f>
        <v>37.850499999999997</v>
      </c>
      <c r="F35" s="321"/>
      <c r="G35" s="320"/>
      <c r="H35" s="320"/>
      <c r="J35" s="320"/>
      <c r="K35" s="320"/>
      <c r="L35" s="320"/>
      <c r="M35" s="320"/>
      <c r="N35" s="309"/>
      <c r="O35" s="1036"/>
      <c r="P35" s="1036"/>
    </row>
    <row r="36" spans="1:16">
      <c r="A36" s="319"/>
      <c r="B36" s="320" t="str">
        <f>A19</f>
        <v>NET4GAS, s.r.o.</v>
      </c>
      <c r="C36" s="320">
        <f>E19/1000</f>
        <v>3973.9</v>
      </c>
      <c r="D36" s="320">
        <f>H19/1000</f>
        <v>0</v>
      </c>
      <c r="E36" s="320">
        <f>I19/1000</f>
        <v>0</v>
      </c>
      <c r="F36" s="321"/>
      <c r="G36" s="320"/>
      <c r="H36" s="320"/>
      <c r="J36" s="320"/>
      <c r="K36" s="320"/>
      <c r="L36" s="320"/>
      <c r="M36" s="320"/>
      <c r="N36" s="309"/>
      <c r="O36" s="1036"/>
      <c r="P36" s="1036"/>
    </row>
    <row r="37" spans="1:16">
      <c r="A37" s="319"/>
      <c r="B37" s="323"/>
      <c r="C37" s="323">
        <f>SUM(C32:C36)</f>
        <v>16751.314115895981</v>
      </c>
      <c r="D37" s="323">
        <f t="shared" ref="D37:E37" si="13">SUM(D32:D36)</f>
        <v>48803.312938536881</v>
      </c>
      <c r="E37" s="323">
        <f t="shared" si="13"/>
        <v>13392.393956722637</v>
      </c>
      <c r="G37" s="323"/>
      <c r="H37" s="323"/>
      <c r="J37" s="323"/>
      <c r="K37" s="323"/>
      <c r="L37" s="323"/>
      <c r="M37" s="323"/>
      <c r="N37" s="309"/>
      <c r="O37" s="1036"/>
      <c r="P37" s="1036"/>
    </row>
    <row r="38" spans="1:16">
      <c r="A38" s="319"/>
      <c r="O38" s="1036"/>
      <c r="P38" s="1036"/>
    </row>
    <row r="39" spans="1:16">
      <c r="A39" s="319"/>
      <c r="O39" s="1036"/>
      <c r="P39" s="1036"/>
    </row>
    <row r="40" spans="1:16">
      <c r="O40" s="1036"/>
      <c r="P40" s="1036"/>
    </row>
    <row r="43" spans="1:16">
      <c r="G43" s="302"/>
      <c r="H43" s="302"/>
      <c r="I43" s="302"/>
      <c r="J43" s="302"/>
    </row>
    <row r="52" spans="1:14">
      <c r="A52" s="319"/>
      <c r="B52" s="319"/>
      <c r="D52" s="319"/>
      <c r="E52" s="319"/>
      <c r="G52" s="319"/>
      <c r="H52" s="319"/>
      <c r="J52" s="319"/>
      <c r="K52" s="319"/>
      <c r="L52" s="319"/>
      <c r="M52" s="319"/>
    </row>
    <row r="53" spans="1:14">
      <c r="A53" s="319"/>
      <c r="B53" s="322"/>
      <c r="D53" s="322"/>
      <c r="E53" s="322"/>
      <c r="G53" s="322"/>
      <c r="H53" s="322"/>
      <c r="J53" s="322"/>
      <c r="K53" s="322"/>
      <c r="L53" s="322"/>
      <c r="M53" s="322"/>
    </row>
    <row r="54" spans="1:14">
      <c r="N54" s="324"/>
    </row>
    <row r="67" spans="1:1">
      <c r="A67" s="325"/>
    </row>
  </sheetData>
  <mergeCells count="19">
    <mergeCell ref="A1:N1"/>
    <mergeCell ref="A3:N3"/>
    <mergeCell ref="L4:N4"/>
    <mergeCell ref="A13:B14"/>
    <mergeCell ref="A10:B10"/>
    <mergeCell ref="A8:B8"/>
    <mergeCell ref="A9:B9"/>
    <mergeCell ref="A11:B11"/>
    <mergeCell ref="A7:N7"/>
    <mergeCell ref="C4:E4"/>
    <mergeCell ref="F4:H4"/>
    <mergeCell ref="I4:K4"/>
    <mergeCell ref="A16:B18"/>
    <mergeCell ref="A4:B5"/>
    <mergeCell ref="A15:B15"/>
    <mergeCell ref="A19:B19"/>
    <mergeCell ref="A25:B25"/>
    <mergeCell ref="A24:B24"/>
    <mergeCell ref="A23:B2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B47"/>
  <sheetViews>
    <sheetView showGridLines="0" view="pageBreakPreview" zoomScaleNormal="100" zoomScaleSheetLayoutView="100" workbookViewId="0">
      <selection activeCell="D1" sqref="D1"/>
    </sheetView>
  </sheetViews>
  <sheetFormatPr defaultColWidth="9.140625" defaultRowHeight="15.75"/>
  <cols>
    <col min="1" max="1" width="18.42578125" style="11" customWidth="1"/>
    <col min="2" max="2" width="81" style="12" customWidth="1"/>
    <col min="3" max="3" width="9.140625" style="9"/>
    <col min="4" max="4" width="11.7109375" style="9" customWidth="1"/>
    <col min="5" max="6" width="9.140625" style="9"/>
    <col min="7" max="7" width="11.7109375" style="9" customWidth="1"/>
    <col min="8" max="16384" width="9.140625" style="9"/>
  </cols>
  <sheetData>
    <row r="1" spans="1:2" ht="20.25">
      <c r="A1" s="612" t="s">
        <v>407</v>
      </c>
      <c r="B1" s="464"/>
    </row>
    <row r="2" spans="1:2" ht="4.5" customHeight="1">
      <c r="A2" s="607"/>
      <c r="B2" s="464"/>
    </row>
    <row r="3" spans="1:2" ht="39.950000000000003" customHeight="1">
      <c r="A3" s="608" t="s">
        <v>3</v>
      </c>
      <c r="B3" s="609" t="s">
        <v>4</v>
      </c>
    </row>
    <row r="4" spans="1:2" ht="24.95" customHeight="1">
      <c r="A4" s="608" t="s">
        <v>5</v>
      </c>
      <c r="B4" s="609" t="s">
        <v>6</v>
      </c>
    </row>
    <row r="5" spans="1:2" ht="24.95" customHeight="1">
      <c r="A5" s="608" t="s">
        <v>7</v>
      </c>
      <c r="B5" s="609" t="s">
        <v>8</v>
      </c>
    </row>
    <row r="6" spans="1:2" ht="39.950000000000003" customHeight="1">
      <c r="A6" s="608" t="s">
        <v>9</v>
      </c>
      <c r="B6" s="609" t="s">
        <v>10</v>
      </c>
    </row>
    <row r="7" spans="1:2" ht="24.95" customHeight="1">
      <c r="A7" s="608" t="s">
        <v>11</v>
      </c>
      <c r="B7" s="609" t="s">
        <v>12</v>
      </c>
    </row>
    <row r="8" spans="1:2" ht="24.95" customHeight="1">
      <c r="A8" s="608" t="s">
        <v>13</v>
      </c>
      <c r="B8" s="609" t="s">
        <v>14</v>
      </c>
    </row>
    <row r="9" spans="1:2" ht="24.95" customHeight="1">
      <c r="A9" s="608" t="s">
        <v>15</v>
      </c>
      <c r="B9" s="609" t="s">
        <v>16</v>
      </c>
    </row>
    <row r="10" spans="1:2" ht="24.95" customHeight="1">
      <c r="A10" s="608" t="s">
        <v>17</v>
      </c>
      <c r="B10" s="610" t="s">
        <v>18</v>
      </c>
    </row>
    <row r="11" spans="1:2" ht="24.95" customHeight="1">
      <c r="A11" s="608" t="s">
        <v>19</v>
      </c>
      <c r="B11" s="609" t="s">
        <v>20</v>
      </c>
    </row>
    <row r="12" spans="1:2" ht="24.95" customHeight="1">
      <c r="A12" s="608" t="s">
        <v>21</v>
      </c>
      <c r="B12" s="609" t="s">
        <v>22</v>
      </c>
    </row>
    <row r="13" spans="1:2" ht="24.95" customHeight="1">
      <c r="A13" s="608" t="s">
        <v>23</v>
      </c>
      <c r="B13" s="609" t="s">
        <v>24</v>
      </c>
    </row>
    <row r="14" spans="1:2" ht="24.95" customHeight="1">
      <c r="A14" s="608" t="s">
        <v>25</v>
      </c>
      <c r="B14" s="609" t="s">
        <v>26</v>
      </c>
    </row>
    <row r="15" spans="1:2" ht="24.95" customHeight="1">
      <c r="A15" s="608" t="s">
        <v>27</v>
      </c>
      <c r="B15" s="609" t="s">
        <v>28</v>
      </c>
    </row>
    <row r="16" spans="1:2" ht="24.95" customHeight="1">
      <c r="A16" s="608" t="s">
        <v>29</v>
      </c>
      <c r="B16" s="609" t="s">
        <v>30</v>
      </c>
    </row>
    <row r="17" spans="1:2" ht="24.95" customHeight="1">
      <c r="A17" s="608" t="s">
        <v>31</v>
      </c>
      <c r="B17" s="609" t="s">
        <v>32</v>
      </c>
    </row>
    <row r="18" spans="1:2" ht="24.95" customHeight="1">
      <c r="A18" s="608" t="s">
        <v>33</v>
      </c>
      <c r="B18" s="609" t="s">
        <v>34</v>
      </c>
    </row>
    <row r="19" spans="1:2" ht="39.950000000000003" customHeight="1">
      <c r="A19" s="608" t="s">
        <v>35</v>
      </c>
      <c r="B19" s="609" t="s">
        <v>36</v>
      </c>
    </row>
    <row r="20" spans="1:2" ht="24.95" customHeight="1">
      <c r="A20" s="608" t="s">
        <v>37</v>
      </c>
      <c r="B20" s="609" t="s">
        <v>38</v>
      </c>
    </row>
    <row r="21" spans="1:2" ht="24.95" customHeight="1">
      <c r="A21" s="608" t="s">
        <v>39</v>
      </c>
      <c r="B21" s="609" t="s">
        <v>40</v>
      </c>
    </row>
    <row r="22" spans="1:2" ht="39.950000000000003" customHeight="1">
      <c r="A22" s="608" t="s">
        <v>41</v>
      </c>
      <c r="B22" s="609" t="s">
        <v>42</v>
      </c>
    </row>
    <row r="23" spans="1:2" ht="24.95" customHeight="1">
      <c r="A23" s="608" t="s">
        <v>43</v>
      </c>
      <c r="B23" s="609" t="s">
        <v>44</v>
      </c>
    </row>
    <row r="24" spans="1:2" ht="24.95" customHeight="1">
      <c r="A24" s="608" t="s">
        <v>45</v>
      </c>
      <c r="B24" s="609" t="s">
        <v>46</v>
      </c>
    </row>
    <row r="25" spans="1:2" ht="31.9" customHeight="1">
      <c r="A25" s="608" t="s">
        <v>47</v>
      </c>
      <c r="B25" s="609" t="s">
        <v>48</v>
      </c>
    </row>
    <row r="26" spans="1:2" ht="31.15" customHeight="1">
      <c r="A26" s="608" t="s">
        <v>49</v>
      </c>
      <c r="B26" s="610" t="s">
        <v>50</v>
      </c>
    </row>
    <row r="27" spans="1:2" ht="24.95" customHeight="1">
      <c r="A27" s="608" t="s">
        <v>51</v>
      </c>
      <c r="B27" s="609" t="s">
        <v>52</v>
      </c>
    </row>
    <row r="28" spans="1:2" ht="24.95" customHeight="1">
      <c r="A28" s="608" t="s">
        <v>53</v>
      </c>
      <c r="B28" s="609" t="s">
        <v>54</v>
      </c>
    </row>
    <row r="29" spans="1:2" ht="24.95" customHeight="1">
      <c r="A29" s="608" t="s">
        <v>55</v>
      </c>
      <c r="B29" s="609" t="s">
        <v>56</v>
      </c>
    </row>
    <row r="30" spans="1:2" ht="28.5">
      <c r="A30" s="608" t="s">
        <v>57</v>
      </c>
      <c r="B30" s="609" t="s">
        <v>58</v>
      </c>
    </row>
    <row r="31" spans="1:2" ht="24.95" customHeight="1">
      <c r="A31" s="608" t="s">
        <v>59</v>
      </c>
      <c r="B31" s="609" t="s">
        <v>60</v>
      </c>
    </row>
    <row r="32" spans="1:2" ht="24.95" customHeight="1">
      <c r="A32" s="608" t="s">
        <v>61</v>
      </c>
      <c r="B32" s="609" t="s">
        <v>62</v>
      </c>
    </row>
    <row r="33" spans="1:2" ht="24.95" customHeight="1">
      <c r="A33" s="608" t="s">
        <v>63</v>
      </c>
      <c r="B33" s="609" t="s">
        <v>64</v>
      </c>
    </row>
    <row r="34" spans="1:2" ht="39.950000000000003" customHeight="1">
      <c r="A34" s="608" t="s">
        <v>65</v>
      </c>
      <c r="B34" s="609" t="s">
        <v>66</v>
      </c>
    </row>
    <row r="35" spans="1:2" ht="24.95" customHeight="1">
      <c r="A35" s="608" t="s">
        <v>67</v>
      </c>
      <c r="B35" s="609" t="s">
        <v>68</v>
      </c>
    </row>
    <row r="36" spans="1:2" ht="24.95" customHeight="1">
      <c r="A36" s="608" t="s">
        <v>69</v>
      </c>
      <c r="B36" s="609" t="s">
        <v>70</v>
      </c>
    </row>
    <row r="37" spans="1:2" ht="24.95" customHeight="1">
      <c r="A37" s="608" t="s">
        <v>71</v>
      </c>
      <c r="B37" s="609" t="s">
        <v>72</v>
      </c>
    </row>
    <row r="38" spans="1:2" ht="57">
      <c r="A38" s="608" t="s">
        <v>73</v>
      </c>
      <c r="B38" s="609" t="s">
        <v>74</v>
      </c>
    </row>
    <row r="39" spans="1:2" ht="24.95" customHeight="1">
      <c r="A39" s="608" t="s">
        <v>75</v>
      </c>
      <c r="B39" s="609" t="s">
        <v>76</v>
      </c>
    </row>
    <row r="40" spans="1:2" ht="24.95" customHeight="1">
      <c r="A40" s="608" t="s">
        <v>77</v>
      </c>
      <c r="B40" s="609" t="s">
        <v>78</v>
      </c>
    </row>
    <row r="41" spans="1:2" ht="24.95" customHeight="1">
      <c r="A41" s="608" t="s">
        <v>79</v>
      </c>
      <c r="B41" s="609" t="s">
        <v>80</v>
      </c>
    </row>
    <row r="42" spans="1:2" ht="60" customHeight="1">
      <c r="A42" s="608" t="s">
        <v>81</v>
      </c>
      <c r="B42" s="609" t="s">
        <v>82</v>
      </c>
    </row>
    <row r="43" spans="1:2" ht="24.95" customHeight="1">
      <c r="A43" s="608" t="s">
        <v>83</v>
      </c>
      <c r="B43" s="609" t="s">
        <v>84</v>
      </c>
    </row>
    <row r="44" spans="1:2" ht="24.95" customHeight="1">
      <c r="A44" s="608" t="s">
        <v>85</v>
      </c>
      <c r="B44" s="609" t="s">
        <v>86</v>
      </c>
    </row>
    <row r="45" spans="1:2" ht="24.95" customHeight="1">
      <c r="A45" s="608" t="s">
        <v>87</v>
      </c>
      <c r="B45" s="609" t="s">
        <v>88</v>
      </c>
    </row>
    <row r="46" spans="1:2" ht="24.95" customHeight="1">
      <c r="A46" s="608" t="s">
        <v>89</v>
      </c>
      <c r="B46" s="609" t="s">
        <v>90</v>
      </c>
    </row>
    <row r="47" spans="1:2" ht="24.95" customHeight="1">
      <c r="A47" s="608" t="s">
        <v>91</v>
      </c>
      <c r="B47" s="609" t="s">
        <v>92</v>
      </c>
    </row>
  </sheetData>
  <pageMargins left="0.59055118110236227" right="0.59055118110236227" top="0.39370078740157483" bottom="0.59055118110236227" header="0" footer="0"/>
  <pageSetup paperSize="9" scale="92" fitToHeight="0" orientation="portrait" r:id="rId1"/>
  <headerFooter differentFirst="1">
    <oddFooter>&amp;C&amp;9&amp;P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42"/>
  <dimension ref="A1:R66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21.7109375" style="6" customWidth="1"/>
    <col min="2" max="13" width="9.7109375" style="6" customWidth="1"/>
    <col min="14" max="14" width="10.140625" style="6" bestFit="1" customWidth="1"/>
    <col min="15" max="16384" width="9.140625" style="6"/>
  </cols>
  <sheetData>
    <row r="1" spans="1:17" ht="18" customHeight="1">
      <c r="A1" s="1502" t="s">
        <v>442</v>
      </c>
      <c r="B1" s="1502"/>
      <c r="C1" s="1502"/>
      <c r="D1" s="1502"/>
      <c r="E1" s="1502"/>
      <c r="F1" s="1502"/>
      <c r="G1" s="1502"/>
      <c r="H1" s="1502"/>
      <c r="I1" s="1502"/>
      <c r="J1" s="1502"/>
      <c r="K1" s="1502"/>
      <c r="L1" s="1502"/>
      <c r="M1" s="1502"/>
    </row>
    <row r="2" spans="1:17" ht="5.0999999999999996" customHeight="1"/>
    <row r="3" spans="1:17" ht="14.25" customHeight="1">
      <c r="A3" s="1759" t="s">
        <v>466</v>
      </c>
      <c r="B3" s="1759"/>
      <c r="C3" s="1759"/>
      <c r="D3" s="1759"/>
      <c r="E3" s="1759"/>
      <c r="F3" s="1759"/>
      <c r="G3" s="1759"/>
      <c r="H3" s="1759"/>
      <c r="I3" s="1759"/>
      <c r="J3" s="1759"/>
      <c r="K3" s="1759"/>
      <c r="L3" s="1759"/>
      <c r="M3" s="1759"/>
    </row>
    <row r="4" spans="1:17" ht="15" customHeight="1">
      <c r="A4" s="1761" t="s">
        <v>133</v>
      </c>
      <c r="B4" s="1723" t="s">
        <v>319</v>
      </c>
      <c r="C4" s="1491"/>
      <c r="D4" s="1761"/>
      <c r="E4" s="1491" t="s">
        <v>320</v>
      </c>
      <c r="F4" s="1491"/>
      <c r="G4" s="1491"/>
      <c r="H4" s="1723" t="s">
        <v>321</v>
      </c>
      <c r="I4" s="1491"/>
      <c r="J4" s="1761"/>
      <c r="K4" s="1491" t="s">
        <v>152</v>
      </c>
      <c r="L4" s="1491"/>
      <c r="M4" s="1491"/>
    </row>
    <row r="5" spans="1:17" ht="27.75" customHeight="1">
      <c r="A5" s="1763"/>
      <c r="B5" s="1234" t="s">
        <v>526</v>
      </c>
      <c r="C5" s="1093" t="s">
        <v>527</v>
      </c>
      <c r="D5" s="1239" t="s">
        <v>528</v>
      </c>
      <c r="E5" s="1086" t="s">
        <v>526</v>
      </c>
      <c r="F5" s="1086" t="s">
        <v>527</v>
      </c>
      <c r="G5" s="1086" t="s">
        <v>528</v>
      </c>
      <c r="H5" s="1234" t="s">
        <v>526</v>
      </c>
      <c r="I5" s="1093" t="s">
        <v>527</v>
      </c>
      <c r="J5" s="1239" t="s">
        <v>528</v>
      </c>
      <c r="K5" s="1086" t="s">
        <v>526</v>
      </c>
      <c r="L5" s="1086" t="s">
        <v>527</v>
      </c>
      <c r="M5" s="1086" t="s">
        <v>528</v>
      </c>
    </row>
    <row r="6" spans="1:17" ht="12.95" customHeight="1">
      <c r="A6" s="554">
        <v>2012</v>
      </c>
      <c r="B6" s="1253">
        <v>16838894.136511609</v>
      </c>
      <c r="C6" s="523"/>
      <c r="D6" s="1254"/>
      <c r="E6" s="523">
        <v>37391971.775823943</v>
      </c>
      <c r="F6" s="523"/>
      <c r="G6" s="523"/>
      <c r="H6" s="1253">
        <v>10860555.799237831</v>
      </c>
      <c r="I6" s="523"/>
      <c r="J6" s="1254"/>
      <c r="K6" s="561">
        <v>65091421.711573385</v>
      </c>
      <c r="L6" s="561"/>
      <c r="M6" s="561"/>
      <c r="N6" s="326"/>
      <c r="O6" s="302"/>
    </row>
    <row r="7" spans="1:17" ht="12.95" customHeight="1">
      <c r="A7" s="555">
        <v>2013</v>
      </c>
      <c r="B7" s="1255">
        <v>16831714.462801352</v>
      </c>
      <c r="C7" s="572"/>
      <c r="D7" s="1256"/>
      <c r="E7" s="572">
        <v>37543410.810900904</v>
      </c>
      <c r="F7" s="572"/>
      <c r="G7" s="572"/>
      <c r="H7" s="1255">
        <v>10790539.684099348</v>
      </c>
      <c r="I7" s="572"/>
      <c r="J7" s="1256"/>
      <c r="K7" s="573">
        <v>65165664.957801603</v>
      </c>
      <c r="L7" s="573"/>
      <c r="M7" s="573"/>
      <c r="N7" s="326"/>
      <c r="O7" s="302"/>
      <c r="P7" s="302"/>
    </row>
    <row r="8" spans="1:17" ht="12.95" customHeight="1">
      <c r="A8" s="524">
        <v>2014</v>
      </c>
      <c r="B8" s="1257">
        <v>16807523.505418755</v>
      </c>
      <c r="C8" s="1258"/>
      <c r="D8" s="1259"/>
      <c r="E8" s="306">
        <v>37728764.811451212</v>
      </c>
      <c r="F8" s="306"/>
      <c r="G8" s="306"/>
      <c r="H8" s="1257">
        <v>10698842.068891717</v>
      </c>
      <c r="I8" s="1258"/>
      <c r="J8" s="1259"/>
      <c r="K8" s="562">
        <v>65235130.385761686</v>
      </c>
      <c r="L8" s="562"/>
      <c r="M8" s="562"/>
      <c r="N8" s="326"/>
      <c r="O8" s="302"/>
    </row>
    <row r="9" spans="1:17" ht="12.95" customHeight="1">
      <c r="A9" s="524">
        <v>2015</v>
      </c>
      <c r="B9" s="1257">
        <v>16720049.993142527</v>
      </c>
      <c r="C9" s="1258"/>
      <c r="D9" s="1259"/>
      <c r="E9" s="306">
        <v>37898355.593209505</v>
      </c>
      <c r="F9" s="306"/>
      <c r="G9" s="306"/>
      <c r="H9" s="1257">
        <v>10576570.557888553</v>
      </c>
      <c r="I9" s="1258"/>
      <c r="J9" s="1259"/>
      <c r="K9" s="562">
        <v>65194976.144240588</v>
      </c>
      <c r="L9" s="562"/>
      <c r="M9" s="562"/>
      <c r="N9" s="326"/>
      <c r="O9" s="302"/>
    </row>
    <row r="10" spans="1:17" ht="12.95" customHeight="1">
      <c r="A10" s="554">
        <v>2016</v>
      </c>
      <c r="B10" s="1253">
        <v>16699993.536903655</v>
      </c>
      <c r="C10" s="523"/>
      <c r="D10" s="1254"/>
      <c r="E10" s="523">
        <v>38011667.967227913</v>
      </c>
      <c r="F10" s="523"/>
      <c r="G10" s="523"/>
      <c r="H10" s="1253">
        <v>10453714.422499027</v>
      </c>
      <c r="I10" s="523"/>
      <c r="J10" s="1254"/>
      <c r="K10" s="561">
        <v>65165375.926630601</v>
      </c>
      <c r="L10" s="561"/>
      <c r="M10" s="561"/>
      <c r="N10" s="326"/>
      <c r="O10" s="302"/>
    </row>
    <row r="11" spans="1:17" ht="12.95" customHeight="1">
      <c r="A11" s="555">
        <v>2017</v>
      </c>
      <c r="B11" s="1260">
        <v>16722405.392079284</v>
      </c>
      <c r="C11" s="556">
        <v>79</v>
      </c>
      <c r="D11" s="1261">
        <v>16722484.392079284</v>
      </c>
      <c r="E11" s="556">
        <v>38851135.656960443</v>
      </c>
      <c r="F11" s="556">
        <v>8726837.994960757</v>
      </c>
      <c r="G11" s="556">
        <v>47577973.651921198</v>
      </c>
      <c r="H11" s="1260">
        <v>10364267.257608434</v>
      </c>
      <c r="I11" s="556">
        <v>3880583.5284617334</v>
      </c>
      <c r="J11" s="1261">
        <v>14244850.786070168</v>
      </c>
      <c r="K11" s="573">
        <v>65937808.306648165</v>
      </c>
      <c r="L11" s="564">
        <v>12607500.523422491</v>
      </c>
      <c r="M11" s="564">
        <v>78545308.830070645</v>
      </c>
      <c r="N11" s="326"/>
      <c r="O11" s="302"/>
    </row>
    <row r="12" spans="1:17" ht="12.95" customHeight="1">
      <c r="A12" s="524">
        <v>2018</v>
      </c>
      <c r="B12" s="1262">
        <v>16681332.086799998</v>
      </c>
      <c r="C12" s="1263">
        <v>96.300000000745058</v>
      </c>
      <c r="D12" s="1264">
        <v>16681428.386799999</v>
      </c>
      <c r="E12" s="326">
        <v>39074207.551400006</v>
      </c>
      <c r="F12" s="326">
        <v>8811660.4544000067</v>
      </c>
      <c r="G12" s="326">
        <v>47885868.005800009</v>
      </c>
      <c r="H12" s="1262">
        <v>10221258.061199998</v>
      </c>
      <c r="I12" s="1263">
        <v>3816695.1144999987</v>
      </c>
      <c r="J12" s="1264">
        <v>14037953.175699998</v>
      </c>
      <c r="K12" s="562">
        <v>65976797.699399993</v>
      </c>
      <c r="L12" s="563">
        <v>12628451.868900005</v>
      </c>
      <c r="M12" s="563">
        <v>78605249.568299994</v>
      </c>
      <c r="N12" s="326"/>
      <c r="O12" s="302"/>
    </row>
    <row r="13" spans="1:17" ht="12.95" customHeight="1">
      <c r="A13" s="524">
        <v>2019</v>
      </c>
      <c r="B13" s="1257">
        <v>16658361.65712033</v>
      </c>
      <c r="C13" s="1258">
        <v>77.081779671832919</v>
      </c>
      <c r="D13" s="1259">
        <v>16658438.738900002</v>
      </c>
      <c r="E13" s="306">
        <v>39278310.544300012</v>
      </c>
      <c r="F13" s="306">
        <v>8904050.1808999926</v>
      </c>
      <c r="G13" s="306">
        <v>48182360.725200005</v>
      </c>
      <c r="H13" s="1257">
        <v>10056071.100411482</v>
      </c>
      <c r="I13" s="1258">
        <v>3746130.7108239792</v>
      </c>
      <c r="J13" s="1259">
        <v>13802201.811235461</v>
      </c>
      <c r="K13" s="562">
        <v>65992743.301831827</v>
      </c>
      <c r="L13" s="562">
        <v>12650257.973503644</v>
      </c>
      <c r="M13" s="562">
        <v>78643001.275335461</v>
      </c>
      <c r="N13" s="326"/>
      <c r="O13" s="302"/>
    </row>
    <row r="14" spans="1:17" ht="12.95" customHeight="1">
      <c r="A14" s="554">
        <v>2020</v>
      </c>
      <c r="B14" s="1265">
        <v>16784981.769548327</v>
      </c>
      <c r="C14" s="574">
        <v>83.619856165722013</v>
      </c>
      <c r="D14" s="1266">
        <v>16785065.389404491</v>
      </c>
      <c r="E14" s="574">
        <v>39445588.62154641</v>
      </c>
      <c r="F14" s="574">
        <v>9004407.8408535682</v>
      </c>
      <c r="G14" s="574">
        <v>48449996.462399982</v>
      </c>
      <c r="H14" s="1265">
        <v>9900703.1254069638</v>
      </c>
      <c r="I14" s="574">
        <v>3683871.8141930327</v>
      </c>
      <c r="J14" s="1266">
        <v>13584574.939599996</v>
      </c>
      <c r="K14" s="575">
        <v>66131273.51650171</v>
      </c>
      <c r="L14" s="575">
        <v>12688363.274902767</v>
      </c>
      <c r="M14" s="575">
        <v>78819636.791404471</v>
      </c>
      <c r="N14" s="326"/>
      <c r="O14" s="302"/>
      <c r="P14" s="302"/>
      <c r="Q14" s="302"/>
    </row>
    <row r="15" spans="1:17" ht="12.95" customHeight="1">
      <c r="A15" s="555">
        <v>2021</v>
      </c>
      <c r="B15" s="1260">
        <f>'9.4'!C25</f>
        <v>16751217.422650522</v>
      </c>
      <c r="C15" s="556">
        <f>'9.4'!D25</f>
        <v>96.693245457485318</v>
      </c>
      <c r="D15" s="1261">
        <f>'9.4'!E25</f>
        <v>16751314.115895979</v>
      </c>
      <c r="E15" s="556">
        <f>'9.4'!F25</f>
        <v>39714881.446421385</v>
      </c>
      <c r="F15" s="556">
        <f>'9.4'!G25</f>
        <v>9088431.4921155013</v>
      </c>
      <c r="G15" s="556">
        <f>'9.4'!H25</f>
        <v>48803312.938536882</v>
      </c>
      <c r="H15" s="1260">
        <f>'9.4'!I25</f>
        <v>9765740.6929589808</v>
      </c>
      <c r="I15" s="556">
        <f>'9.4'!J25</f>
        <v>3626653.263763655</v>
      </c>
      <c r="J15" s="1261">
        <f>'9.4'!K25</f>
        <v>13392393.956722636</v>
      </c>
      <c r="K15" s="564">
        <f>'9.4'!L25</f>
        <v>66231839.562030882</v>
      </c>
      <c r="L15" s="564">
        <f>'9.4'!M25</f>
        <v>12715181.449124614</v>
      </c>
      <c r="M15" s="564">
        <f>'9.4'!N25</f>
        <v>78947021.011155501</v>
      </c>
      <c r="N15" s="326"/>
      <c r="O15" s="302"/>
      <c r="P15" s="302"/>
      <c r="Q15" s="302"/>
    </row>
    <row r="16" spans="1:17" ht="12.95" customHeight="1">
      <c r="A16" s="327"/>
      <c r="B16" s="310"/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26"/>
      <c r="O16" s="302"/>
    </row>
    <row r="17" spans="1:18" ht="12.95" customHeight="1">
      <c r="B17" s="306"/>
      <c r="C17" s="306"/>
      <c r="D17" s="306"/>
      <c r="E17" s="306"/>
      <c r="F17" s="306"/>
      <c r="G17" s="306"/>
      <c r="H17" s="306"/>
      <c r="I17" s="306"/>
      <c r="J17" s="306"/>
      <c r="K17" s="306"/>
      <c r="L17" s="306"/>
      <c r="M17" s="306"/>
      <c r="N17" s="326"/>
      <c r="O17" s="302"/>
    </row>
    <row r="18" spans="1:18" ht="12.95" customHeight="1">
      <c r="A18" s="1762" t="s">
        <v>329</v>
      </c>
      <c r="B18" s="1762"/>
      <c r="C18" s="1762"/>
      <c r="D18" s="1762"/>
      <c r="E18" s="1762"/>
      <c r="F18" s="1762"/>
      <c r="G18" s="1762"/>
      <c r="H18" s="1762"/>
      <c r="I18" s="1762"/>
      <c r="J18" s="1762"/>
      <c r="K18" s="1762"/>
      <c r="L18" s="1762"/>
      <c r="M18" s="1762"/>
      <c r="N18" s="326"/>
      <c r="O18" s="302"/>
    </row>
    <row r="19" spans="1:18" ht="12.95" customHeight="1">
      <c r="A19" s="327"/>
      <c r="B19" s="305"/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711"/>
      <c r="O19" s="712"/>
      <c r="P19" s="713"/>
      <c r="Q19" s="713"/>
      <c r="R19" s="713"/>
    </row>
    <row r="20" spans="1:18" ht="12.95" customHeight="1">
      <c r="A20" s="327"/>
      <c r="B20" s="310"/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711"/>
      <c r="O20" s="712"/>
      <c r="P20" s="713"/>
      <c r="Q20" s="713"/>
      <c r="R20" s="713"/>
    </row>
    <row r="21" spans="1:18" ht="12.95" customHeight="1">
      <c r="A21" s="305"/>
      <c r="B21" s="306"/>
      <c r="C21" s="306"/>
      <c r="D21" s="306"/>
      <c r="E21" s="306"/>
      <c r="F21" s="306"/>
      <c r="G21" s="306"/>
      <c r="H21" s="306"/>
      <c r="I21" s="306"/>
      <c r="J21" s="306"/>
      <c r="K21" s="306"/>
      <c r="L21" s="306"/>
      <c r="M21" s="306"/>
      <c r="N21" s="711"/>
      <c r="O21" s="712"/>
      <c r="P21" s="712"/>
      <c r="Q21" s="712"/>
      <c r="R21" s="713"/>
    </row>
    <row r="22" spans="1:18" ht="12.95" customHeight="1">
      <c r="A22" s="305"/>
      <c r="B22" s="306"/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711"/>
      <c r="O22" s="712"/>
      <c r="P22" s="712"/>
      <c r="Q22" s="712"/>
      <c r="R22" s="713"/>
    </row>
    <row r="23" spans="1:18" ht="12.95" customHeight="1">
      <c r="B23" s="328"/>
      <c r="C23" s="328"/>
      <c r="D23" s="328"/>
      <c r="E23" s="306"/>
      <c r="F23" s="306"/>
      <c r="G23" s="306"/>
      <c r="H23" s="306"/>
      <c r="I23" s="306"/>
      <c r="J23" s="306"/>
      <c r="K23" s="306"/>
      <c r="L23" s="306"/>
      <c r="M23" s="306"/>
      <c r="N23" s="711"/>
      <c r="O23" s="712"/>
      <c r="P23" s="712"/>
      <c r="Q23" s="712"/>
      <c r="R23" s="713"/>
    </row>
    <row r="24" spans="1:18" ht="10.5" customHeight="1">
      <c r="D24" s="6" t="str">
        <f>B4</f>
        <v xml:space="preserve">VTL </v>
      </c>
      <c r="E24" s="6" t="str">
        <f>E4</f>
        <v xml:space="preserve">STL </v>
      </c>
      <c r="F24" s="6" t="str">
        <f>H4</f>
        <v xml:space="preserve">NTL </v>
      </c>
      <c r="N24" s="711"/>
      <c r="O24" s="712"/>
      <c r="P24" s="712"/>
      <c r="Q24" s="712"/>
      <c r="R24" s="713"/>
    </row>
    <row r="25" spans="1:18">
      <c r="C25" s="6">
        <f>A6</f>
        <v>2012</v>
      </c>
      <c r="D25" s="302">
        <f>B6</f>
        <v>16838894.136511609</v>
      </c>
      <c r="E25" s="302">
        <f>E6</f>
        <v>37391971.775823943</v>
      </c>
      <c r="F25" s="302">
        <f>H6</f>
        <v>10860555.799237831</v>
      </c>
      <c r="N25" s="713"/>
      <c r="O25" s="712"/>
      <c r="P25" s="712"/>
      <c r="Q25" s="712"/>
      <c r="R25" s="713"/>
    </row>
    <row r="26" spans="1:18">
      <c r="C26" s="6">
        <f t="shared" ref="C26:C34" si="0">A7</f>
        <v>2013</v>
      </c>
      <c r="D26" s="302">
        <f t="shared" ref="D26:D34" si="1">B7</f>
        <v>16831714.462801352</v>
      </c>
      <c r="E26" s="302">
        <f t="shared" ref="E26:E34" si="2">E7</f>
        <v>37543410.810900904</v>
      </c>
      <c r="F26" s="302">
        <f t="shared" ref="F26:F34" si="3">H7</f>
        <v>10790539.684099348</v>
      </c>
      <c r="N26" s="713"/>
      <c r="O26" s="713"/>
      <c r="P26" s="713"/>
      <c r="Q26" s="713"/>
      <c r="R26" s="713"/>
    </row>
    <row r="27" spans="1:18">
      <c r="C27" s="6">
        <f t="shared" si="0"/>
        <v>2014</v>
      </c>
      <c r="D27" s="302">
        <f t="shared" si="1"/>
        <v>16807523.505418755</v>
      </c>
      <c r="E27" s="302">
        <f t="shared" si="2"/>
        <v>37728764.811451212</v>
      </c>
      <c r="F27" s="302">
        <f t="shared" si="3"/>
        <v>10698842.068891717</v>
      </c>
      <c r="N27" s="713"/>
      <c r="O27" s="713"/>
      <c r="P27" s="713"/>
      <c r="Q27" s="713"/>
      <c r="R27" s="713"/>
    </row>
    <row r="28" spans="1:18">
      <c r="C28" s="6">
        <f t="shared" si="0"/>
        <v>2015</v>
      </c>
      <c r="D28" s="302">
        <f t="shared" si="1"/>
        <v>16720049.993142527</v>
      </c>
      <c r="E28" s="302">
        <f t="shared" si="2"/>
        <v>37898355.593209505</v>
      </c>
      <c r="F28" s="302">
        <f t="shared" si="3"/>
        <v>10576570.557888553</v>
      </c>
      <c r="N28" s="713"/>
      <c r="O28" s="713"/>
      <c r="P28" s="713"/>
      <c r="Q28" s="713"/>
      <c r="R28" s="713"/>
    </row>
    <row r="29" spans="1:18">
      <c r="C29" s="6">
        <f t="shared" si="0"/>
        <v>2016</v>
      </c>
      <c r="D29" s="302">
        <f t="shared" si="1"/>
        <v>16699993.536903655</v>
      </c>
      <c r="E29" s="302">
        <f t="shared" si="2"/>
        <v>38011667.967227913</v>
      </c>
      <c r="F29" s="302">
        <f t="shared" si="3"/>
        <v>10453714.422499027</v>
      </c>
      <c r="N29" s="713"/>
      <c r="O29" s="713"/>
      <c r="P29" s="713"/>
      <c r="Q29" s="713"/>
      <c r="R29" s="713"/>
    </row>
    <row r="30" spans="1:18">
      <c r="B30" s="318"/>
      <c r="C30" s="6">
        <f t="shared" si="0"/>
        <v>2017</v>
      </c>
      <c r="D30" s="302">
        <f t="shared" si="1"/>
        <v>16722405.392079284</v>
      </c>
      <c r="E30" s="302">
        <f t="shared" si="2"/>
        <v>38851135.656960443</v>
      </c>
      <c r="F30" s="302">
        <f t="shared" si="3"/>
        <v>10364267.257608434</v>
      </c>
      <c r="G30" s="318"/>
      <c r="I30" s="318"/>
      <c r="J30" s="318"/>
      <c r="K30" s="318"/>
      <c r="L30" s="318"/>
      <c r="N30" s="713"/>
      <c r="O30" s="713"/>
      <c r="P30" s="713"/>
      <c r="Q30" s="713"/>
      <c r="R30" s="713"/>
    </row>
    <row r="31" spans="1:18">
      <c r="A31" s="319"/>
      <c r="B31" s="320"/>
      <c r="C31" s="6">
        <f t="shared" si="0"/>
        <v>2018</v>
      </c>
      <c r="D31" s="302">
        <f t="shared" si="1"/>
        <v>16681332.086799998</v>
      </c>
      <c r="E31" s="302">
        <f t="shared" si="2"/>
        <v>39074207.551400006</v>
      </c>
      <c r="F31" s="302">
        <f t="shared" si="3"/>
        <v>10221258.061199998</v>
      </c>
      <c r="G31" s="319"/>
      <c r="H31" s="319"/>
      <c r="I31" s="319"/>
      <c r="J31" s="320"/>
      <c r="K31" s="320"/>
      <c r="L31" s="320"/>
      <c r="M31" s="309"/>
      <c r="N31" s="713"/>
      <c r="O31" s="713"/>
      <c r="P31" s="713"/>
      <c r="Q31" s="713"/>
      <c r="R31" s="713"/>
    </row>
    <row r="32" spans="1:18">
      <c r="A32" s="319"/>
      <c r="B32" s="320"/>
      <c r="C32" s="6">
        <f t="shared" si="0"/>
        <v>2019</v>
      </c>
      <c r="D32" s="302">
        <f t="shared" si="1"/>
        <v>16658361.65712033</v>
      </c>
      <c r="E32" s="302">
        <f t="shared" si="2"/>
        <v>39278310.544300012</v>
      </c>
      <c r="F32" s="302">
        <f t="shared" si="3"/>
        <v>10056071.100411482</v>
      </c>
      <c r="G32" s="322"/>
      <c r="H32" s="322"/>
      <c r="I32" s="322"/>
      <c r="J32" s="320"/>
      <c r="K32" s="320"/>
      <c r="L32" s="320"/>
      <c r="M32" s="309"/>
      <c r="N32" s="713"/>
      <c r="O32" s="713"/>
      <c r="P32" s="713"/>
      <c r="Q32" s="713"/>
      <c r="R32" s="713"/>
    </row>
    <row r="33" spans="1:18">
      <c r="A33" s="319"/>
      <c r="B33" s="320"/>
      <c r="C33" s="6">
        <f t="shared" si="0"/>
        <v>2020</v>
      </c>
      <c r="D33" s="302">
        <f t="shared" si="1"/>
        <v>16784981.769548327</v>
      </c>
      <c r="E33" s="302">
        <f t="shared" si="2"/>
        <v>39445588.62154641</v>
      </c>
      <c r="F33" s="302">
        <f t="shared" si="3"/>
        <v>9900703.1254069638</v>
      </c>
      <c r="G33" s="320"/>
      <c r="I33" s="320"/>
      <c r="J33" s="320"/>
      <c r="K33" s="320"/>
      <c r="L33" s="320"/>
      <c r="M33" s="309"/>
      <c r="N33" s="713"/>
      <c r="O33" s="713"/>
      <c r="P33" s="713"/>
      <c r="Q33" s="713"/>
      <c r="R33" s="713"/>
    </row>
    <row r="34" spans="1:18">
      <c r="A34" s="319"/>
      <c r="B34" s="320"/>
      <c r="C34" s="6">
        <f t="shared" si="0"/>
        <v>2021</v>
      </c>
      <c r="D34" s="302">
        <f t="shared" si="1"/>
        <v>16751217.422650522</v>
      </c>
      <c r="E34" s="302">
        <f t="shared" si="2"/>
        <v>39714881.446421385</v>
      </c>
      <c r="F34" s="302">
        <f t="shared" si="3"/>
        <v>9765740.6929589808</v>
      </c>
      <c r="G34" s="320"/>
      <c r="I34" s="320"/>
      <c r="J34" s="320"/>
      <c r="K34" s="320"/>
      <c r="L34" s="320"/>
      <c r="M34" s="309"/>
      <c r="N34" s="713"/>
      <c r="O34" s="713"/>
      <c r="P34" s="713"/>
      <c r="Q34" s="713"/>
      <c r="R34" s="713"/>
    </row>
    <row r="35" spans="1:18">
      <c r="A35" s="319"/>
      <c r="B35" s="320"/>
      <c r="C35" s="320"/>
      <c r="D35" s="320"/>
      <c r="E35" s="321"/>
      <c r="F35" s="320"/>
      <c r="G35" s="320"/>
      <c r="I35" s="320"/>
      <c r="J35" s="320"/>
      <c r="K35" s="320"/>
      <c r="L35" s="320"/>
      <c r="M35" s="309"/>
      <c r="N35" s="713"/>
      <c r="O35" s="713"/>
      <c r="P35" s="713"/>
      <c r="Q35" s="713"/>
      <c r="R35" s="713"/>
    </row>
    <row r="36" spans="1:18">
      <c r="A36" s="319"/>
      <c r="B36" s="323"/>
      <c r="C36" s="323"/>
      <c r="D36" s="323"/>
      <c r="F36" s="323"/>
      <c r="G36" s="323"/>
      <c r="I36" s="323"/>
      <c r="J36" s="323"/>
      <c r="K36" s="323"/>
      <c r="L36" s="323"/>
      <c r="M36" s="309"/>
      <c r="N36" s="713"/>
      <c r="O36" s="713"/>
      <c r="P36" s="713"/>
      <c r="Q36" s="713"/>
      <c r="R36" s="713"/>
    </row>
    <row r="37" spans="1:18">
      <c r="A37" s="319"/>
      <c r="N37" s="713"/>
      <c r="O37" s="713"/>
      <c r="P37" s="713"/>
      <c r="Q37" s="713"/>
      <c r="R37" s="713"/>
    </row>
    <row r="38" spans="1:18">
      <c r="A38" s="319"/>
      <c r="N38" s="713"/>
      <c r="O38" s="713"/>
      <c r="P38" s="713"/>
      <c r="Q38" s="713"/>
      <c r="R38" s="713"/>
    </row>
    <row r="39" spans="1:18">
      <c r="N39" s="713"/>
      <c r="O39" s="713"/>
      <c r="P39" s="713"/>
      <c r="Q39" s="713"/>
      <c r="R39" s="713"/>
    </row>
    <row r="40" spans="1:18">
      <c r="N40" s="713"/>
      <c r="O40" s="713"/>
      <c r="P40" s="713"/>
      <c r="Q40" s="713"/>
      <c r="R40" s="713"/>
    </row>
    <row r="41" spans="1:18">
      <c r="N41" s="713"/>
      <c r="O41" s="713"/>
      <c r="P41" s="713"/>
      <c r="Q41" s="713"/>
      <c r="R41" s="713"/>
    </row>
    <row r="42" spans="1:18">
      <c r="F42" s="302"/>
      <c r="G42" s="302"/>
      <c r="H42" s="302"/>
      <c r="I42" s="302"/>
      <c r="N42" s="713"/>
      <c r="O42" s="713"/>
      <c r="P42" s="713"/>
      <c r="Q42" s="713"/>
      <c r="R42" s="713"/>
    </row>
    <row r="43" spans="1:18">
      <c r="N43" s="713"/>
      <c r="O43" s="713"/>
      <c r="P43" s="713"/>
      <c r="Q43" s="713"/>
      <c r="R43" s="713"/>
    </row>
    <row r="44" spans="1:18">
      <c r="N44" s="713"/>
      <c r="O44" s="713"/>
      <c r="P44" s="713"/>
      <c r="Q44" s="713"/>
      <c r="R44" s="713"/>
    </row>
    <row r="45" spans="1:18">
      <c r="N45" s="713"/>
      <c r="O45" s="713"/>
      <c r="P45" s="713"/>
      <c r="Q45" s="713"/>
      <c r="R45" s="713"/>
    </row>
    <row r="46" spans="1:18">
      <c r="N46" s="713"/>
      <c r="O46" s="713"/>
      <c r="P46" s="713"/>
      <c r="Q46" s="713"/>
      <c r="R46" s="713"/>
    </row>
    <row r="47" spans="1:18">
      <c r="N47" s="713"/>
      <c r="O47" s="713"/>
      <c r="P47" s="713"/>
      <c r="Q47" s="713"/>
      <c r="R47" s="713"/>
    </row>
    <row r="51" spans="1:13">
      <c r="A51" s="319"/>
      <c r="C51" s="319"/>
      <c r="D51" s="319"/>
      <c r="F51" s="319"/>
      <c r="G51" s="319"/>
      <c r="I51" s="319"/>
      <c r="J51" s="319"/>
      <c r="K51" s="319"/>
      <c r="L51" s="319"/>
    </row>
    <row r="52" spans="1:13">
      <c r="A52" s="319"/>
      <c r="C52" s="322"/>
      <c r="D52" s="322"/>
      <c r="F52" s="322"/>
      <c r="G52" s="322"/>
      <c r="I52" s="322"/>
      <c r="J52" s="322"/>
      <c r="K52" s="322"/>
      <c r="L52" s="322"/>
    </row>
    <row r="53" spans="1:13">
      <c r="M53" s="324"/>
    </row>
    <row r="66" spans="1:1">
      <c r="A66" s="325"/>
    </row>
  </sheetData>
  <mergeCells count="8">
    <mergeCell ref="A1:M1"/>
    <mergeCell ref="A3:M3"/>
    <mergeCell ref="A18:M18"/>
    <mergeCell ref="B4:D4"/>
    <mergeCell ref="E4:G4"/>
    <mergeCell ref="H4:J4"/>
    <mergeCell ref="K4:M4"/>
    <mergeCell ref="A4:A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List43"/>
  <dimension ref="A1:AH69"/>
  <sheetViews>
    <sheetView showGridLines="0" zoomScaleNormal="100" zoomScaleSheetLayoutView="100" workbookViewId="0">
      <selection activeCell="D1" sqref="D1"/>
    </sheetView>
  </sheetViews>
  <sheetFormatPr defaultColWidth="9.140625" defaultRowHeight="14.25"/>
  <cols>
    <col min="1" max="1" width="9" style="355" customWidth="1"/>
    <col min="2" max="21" width="6.7109375" style="329" customWidth="1"/>
    <col min="22" max="22" width="9.140625" style="455"/>
    <col min="23" max="23" width="9.85546875" style="455" bestFit="1" customWidth="1"/>
    <col min="24" max="32" width="9.140625" style="455"/>
    <col min="33" max="33" width="9.85546875" style="455" bestFit="1" customWidth="1"/>
    <col min="34" max="16384" width="9.140625" style="329"/>
  </cols>
  <sheetData>
    <row r="1" spans="1:24" ht="42" customHeight="1">
      <c r="A1" s="1782" t="s">
        <v>499</v>
      </c>
      <c r="B1" s="1782"/>
      <c r="C1" s="1782"/>
      <c r="D1" s="1782"/>
      <c r="E1" s="1782"/>
      <c r="F1" s="1782"/>
      <c r="G1" s="1782"/>
      <c r="H1" s="1782"/>
      <c r="I1" s="1782"/>
      <c r="J1" s="1782"/>
      <c r="K1" s="1782"/>
      <c r="L1" s="1782"/>
      <c r="M1" s="1782"/>
      <c r="N1" s="1782"/>
      <c r="O1" s="1782"/>
      <c r="P1" s="1782"/>
      <c r="Q1" s="1782"/>
      <c r="R1" s="1782"/>
      <c r="S1" s="1782"/>
      <c r="T1" s="1782"/>
      <c r="U1" s="1782"/>
    </row>
    <row r="2" spans="1:24" ht="5.0999999999999996" customHeight="1">
      <c r="B2" s="1768"/>
      <c r="C2" s="1768"/>
      <c r="D2" s="1768"/>
      <c r="E2" s="1768"/>
      <c r="F2" s="1768"/>
      <c r="G2" s="1768"/>
      <c r="H2" s="1768"/>
      <c r="I2" s="1768"/>
      <c r="J2" s="1768"/>
      <c r="K2" s="1768"/>
      <c r="L2" s="1768"/>
      <c r="M2" s="1768"/>
      <c r="N2" s="1768"/>
      <c r="O2" s="1768"/>
      <c r="P2" s="525"/>
      <c r="Q2" s="525"/>
      <c r="R2" s="581"/>
      <c r="S2" s="581"/>
      <c r="T2" s="581"/>
      <c r="U2" s="581"/>
    </row>
    <row r="3" spans="1:24" ht="12.95" customHeight="1">
      <c r="A3" s="1765" t="s">
        <v>529</v>
      </c>
      <c r="B3" s="1769">
        <v>2012</v>
      </c>
      <c r="C3" s="1770"/>
      <c r="D3" s="1770">
        <v>2013</v>
      </c>
      <c r="E3" s="1771"/>
      <c r="F3" s="1770">
        <v>2014</v>
      </c>
      <c r="G3" s="1770"/>
      <c r="H3" s="1770">
        <v>2015</v>
      </c>
      <c r="I3" s="1770"/>
      <c r="J3" s="1769">
        <v>2016</v>
      </c>
      <c r="K3" s="1770"/>
      <c r="L3" s="1770">
        <v>2017</v>
      </c>
      <c r="M3" s="1771"/>
      <c r="N3" s="1770">
        <v>2018</v>
      </c>
      <c r="O3" s="1770"/>
      <c r="P3" s="1770">
        <v>2019</v>
      </c>
      <c r="Q3" s="1771"/>
      <c r="R3" s="1770">
        <v>2020</v>
      </c>
      <c r="S3" s="1770"/>
      <c r="T3" s="1770">
        <v>2021</v>
      </c>
      <c r="U3" s="1770"/>
    </row>
    <row r="4" spans="1:24" ht="25.15" customHeight="1">
      <c r="A4" s="1766"/>
      <c r="B4" s="1267" t="s">
        <v>330</v>
      </c>
      <c r="C4" s="1772" t="s">
        <v>530</v>
      </c>
      <c r="D4" s="1268" t="s">
        <v>330</v>
      </c>
      <c r="E4" s="1774" t="s">
        <v>530</v>
      </c>
      <c r="F4" s="958" t="s">
        <v>330</v>
      </c>
      <c r="G4" s="1776" t="s">
        <v>530</v>
      </c>
      <c r="H4" s="958" t="s">
        <v>330</v>
      </c>
      <c r="I4" s="1776" t="s">
        <v>530</v>
      </c>
      <c r="J4" s="1267" t="s">
        <v>330</v>
      </c>
      <c r="K4" s="1772" t="s">
        <v>530</v>
      </c>
      <c r="L4" s="1268" t="s">
        <v>330</v>
      </c>
      <c r="M4" s="1774" t="s">
        <v>530</v>
      </c>
      <c r="N4" s="958" t="s">
        <v>330</v>
      </c>
      <c r="O4" s="1776" t="s">
        <v>530</v>
      </c>
      <c r="P4" s="1268" t="s">
        <v>330</v>
      </c>
      <c r="Q4" s="1774" t="s">
        <v>530</v>
      </c>
      <c r="R4" s="958" t="s">
        <v>330</v>
      </c>
      <c r="S4" s="1776" t="s">
        <v>530</v>
      </c>
      <c r="T4" s="958" t="s">
        <v>330</v>
      </c>
      <c r="U4" s="1776" t="s">
        <v>530</v>
      </c>
    </row>
    <row r="5" spans="1:24" ht="10.15" customHeight="1">
      <c r="A5" s="1767"/>
      <c r="B5" s="1269" t="s">
        <v>158</v>
      </c>
      <c r="C5" s="1773"/>
      <c r="D5" s="959" t="s">
        <v>158</v>
      </c>
      <c r="E5" s="1775"/>
      <c r="F5" s="959" t="s">
        <v>158</v>
      </c>
      <c r="G5" s="1773"/>
      <c r="H5" s="959" t="s">
        <v>158</v>
      </c>
      <c r="I5" s="1773"/>
      <c r="J5" s="1269" t="s">
        <v>158</v>
      </c>
      <c r="K5" s="1773"/>
      <c r="L5" s="959" t="s">
        <v>158</v>
      </c>
      <c r="M5" s="1775"/>
      <c r="N5" s="959" t="s">
        <v>158</v>
      </c>
      <c r="O5" s="1773"/>
      <c r="P5" s="959" t="s">
        <v>158</v>
      </c>
      <c r="Q5" s="1775"/>
      <c r="R5" s="959" t="s">
        <v>158</v>
      </c>
      <c r="S5" s="1773"/>
      <c r="T5" s="959" t="s">
        <v>158</v>
      </c>
      <c r="U5" s="1773"/>
    </row>
    <row r="6" spans="1:24" ht="18" customHeight="1">
      <c r="A6" s="960" t="s">
        <v>331</v>
      </c>
      <c r="B6" s="1270"/>
      <c r="C6" s="962"/>
      <c r="D6" s="961"/>
      <c r="E6" s="1271"/>
      <c r="F6" s="961"/>
      <c r="G6" s="962"/>
      <c r="H6" s="961"/>
      <c r="I6" s="962"/>
      <c r="J6" s="1270"/>
      <c r="K6" s="962"/>
      <c r="L6" s="961"/>
      <c r="M6" s="1271"/>
      <c r="N6" s="961"/>
      <c r="O6" s="962"/>
      <c r="P6" s="961"/>
      <c r="Q6" s="1271"/>
      <c r="R6" s="961"/>
      <c r="S6" s="962"/>
      <c r="T6" s="961"/>
      <c r="U6" s="962"/>
    </row>
    <row r="7" spans="1:24" ht="18" customHeight="1">
      <c r="A7" s="963" t="s">
        <v>332</v>
      </c>
      <c r="B7" s="1272">
        <v>153173.30000000002</v>
      </c>
      <c r="C7" s="1273">
        <v>7</v>
      </c>
      <c r="D7" s="1274">
        <v>1235892.3050000002</v>
      </c>
      <c r="E7" s="1275">
        <v>11</v>
      </c>
      <c r="F7" s="1020">
        <v>614378.23499999999</v>
      </c>
      <c r="G7" s="1072">
        <v>11</v>
      </c>
      <c r="H7" s="1020">
        <v>1412171.2330000002</v>
      </c>
      <c r="I7" s="1072">
        <v>11</v>
      </c>
      <c r="J7" s="1272">
        <v>3829947.8149450007</v>
      </c>
      <c r="K7" s="1273">
        <v>11</v>
      </c>
      <c r="L7" s="1274">
        <v>3649007.6605450003</v>
      </c>
      <c r="M7" s="1275">
        <v>11</v>
      </c>
      <c r="N7" s="1020">
        <v>3710170.4104180005</v>
      </c>
      <c r="O7" s="1072">
        <v>11</v>
      </c>
      <c r="P7" s="1274">
        <v>7367738.2851669993</v>
      </c>
      <c r="Q7" s="1275">
        <v>11</v>
      </c>
      <c r="R7" s="1020">
        <v>7260378.3049999969</v>
      </c>
      <c r="S7" s="1072">
        <v>11</v>
      </c>
      <c r="T7" s="1020">
        <v>5577049.3539999947</v>
      </c>
      <c r="U7" s="1072">
        <v>11</v>
      </c>
    </row>
    <row r="8" spans="1:24" ht="18" customHeight="1">
      <c r="A8" s="965" t="s">
        <v>333</v>
      </c>
      <c r="B8" s="1272">
        <v>24367008.777959999</v>
      </c>
      <c r="C8" s="1274">
        <v>919</v>
      </c>
      <c r="D8" s="1274">
        <v>23981279.542849999</v>
      </c>
      <c r="E8" s="1276">
        <v>921</v>
      </c>
      <c r="F8" s="1020">
        <v>23351837.419780001</v>
      </c>
      <c r="G8" s="1020">
        <v>910</v>
      </c>
      <c r="H8" s="1020">
        <v>23514168.522999998</v>
      </c>
      <c r="I8" s="1020">
        <v>923</v>
      </c>
      <c r="J8" s="1272">
        <v>24135731.601999998</v>
      </c>
      <c r="K8" s="1274">
        <v>939</v>
      </c>
      <c r="L8" s="1274">
        <v>24867154.788480002</v>
      </c>
      <c r="M8" s="1276">
        <v>930</v>
      </c>
      <c r="N8" s="1020">
        <v>24322451.99884</v>
      </c>
      <c r="O8" s="1020">
        <v>895</v>
      </c>
      <c r="P8" s="1274">
        <v>24313819.895509999</v>
      </c>
      <c r="Q8" s="1276">
        <v>895</v>
      </c>
      <c r="R8" s="1020">
        <v>27042808.068560001</v>
      </c>
      <c r="S8" s="1020">
        <v>913</v>
      </c>
      <c r="T8" s="1020">
        <v>30939068.92382</v>
      </c>
      <c r="U8" s="1020">
        <v>902</v>
      </c>
      <c r="W8" s="456"/>
      <c r="X8" s="456"/>
    </row>
    <row r="9" spans="1:24" ht="18" customHeight="1">
      <c r="A9" s="966" t="s">
        <v>334</v>
      </c>
      <c r="B9" s="1277">
        <v>22141992.024039999</v>
      </c>
      <c r="C9" s="1021">
        <v>7643</v>
      </c>
      <c r="D9" s="1021">
        <v>22116954.04852299</v>
      </c>
      <c r="E9" s="1278">
        <v>7679</v>
      </c>
      <c r="F9" s="1021">
        <v>20001095.84657</v>
      </c>
      <c r="G9" s="1021">
        <v>7509</v>
      </c>
      <c r="H9" s="1021">
        <v>20545342.838999998</v>
      </c>
      <c r="I9" s="1021">
        <v>7478</v>
      </c>
      <c r="J9" s="1277">
        <v>21717847.68</v>
      </c>
      <c r="K9" s="1021">
        <v>7470</v>
      </c>
      <c r="L9" s="1021">
        <v>22319576.266190004</v>
      </c>
      <c r="M9" s="1278">
        <v>7351</v>
      </c>
      <c r="N9" s="1021">
        <v>21797112.833300002</v>
      </c>
      <c r="O9" s="1021">
        <v>7402</v>
      </c>
      <c r="P9" s="1021">
        <v>21697908.925349999</v>
      </c>
      <c r="Q9" s="1278">
        <v>7329</v>
      </c>
      <c r="R9" s="1021">
        <v>20836310.185280003</v>
      </c>
      <c r="S9" s="1021">
        <v>7286</v>
      </c>
      <c r="T9" s="1021">
        <v>22679424.412060004</v>
      </c>
      <c r="U9" s="1021">
        <v>7156</v>
      </c>
      <c r="W9" s="456"/>
      <c r="X9" s="456"/>
    </row>
    <row r="10" spans="1:24" ht="18" customHeight="1">
      <c r="A10" s="967" t="s">
        <v>35</v>
      </c>
      <c r="B10" s="1279"/>
      <c r="C10" s="1280"/>
      <c r="D10" s="1280"/>
      <c r="E10" s="1281"/>
      <c r="F10" s="964"/>
      <c r="G10" s="964"/>
      <c r="H10" s="964"/>
      <c r="I10" s="964"/>
      <c r="J10" s="1279"/>
      <c r="K10" s="1280"/>
      <c r="L10" s="1280"/>
      <c r="M10" s="1281"/>
      <c r="N10" s="964"/>
      <c r="O10" s="964"/>
      <c r="P10" s="1280"/>
      <c r="Q10" s="1281"/>
      <c r="R10" s="964"/>
      <c r="S10" s="964"/>
      <c r="T10" s="964"/>
      <c r="U10" s="964"/>
      <c r="W10" s="456"/>
      <c r="X10" s="456"/>
    </row>
    <row r="11" spans="1:24" ht="18" customHeight="1">
      <c r="A11" s="968" t="s">
        <v>335</v>
      </c>
      <c r="B11" s="1272">
        <v>14115.269193</v>
      </c>
      <c r="C11" s="1274">
        <v>21210</v>
      </c>
      <c r="D11" s="1274">
        <v>11946.625000999997</v>
      </c>
      <c r="E11" s="1276">
        <v>19235</v>
      </c>
      <c r="F11" s="1020">
        <v>13103.893608337919</v>
      </c>
      <c r="G11" s="1020">
        <v>20683</v>
      </c>
      <c r="H11" s="1020">
        <v>14143.072</v>
      </c>
      <c r="I11" s="1020">
        <v>19468</v>
      </c>
      <c r="J11" s="1272">
        <v>12865.852051484051</v>
      </c>
      <c r="K11" s="1274">
        <v>18174</v>
      </c>
      <c r="L11" s="1274">
        <v>14207.550281356083</v>
      </c>
      <c r="M11" s="1276">
        <v>16847</v>
      </c>
      <c r="N11" s="1020">
        <v>12933.527387701784</v>
      </c>
      <c r="O11" s="1020">
        <v>17783</v>
      </c>
      <c r="P11" s="1274">
        <v>13118.363922292201</v>
      </c>
      <c r="Q11" s="1276">
        <v>17838</v>
      </c>
      <c r="R11" s="1020">
        <v>11915.895196925239</v>
      </c>
      <c r="S11" s="1020">
        <v>18642</v>
      </c>
      <c r="T11" s="1020">
        <v>12970.487262819293</v>
      </c>
      <c r="U11" s="1020">
        <v>19098</v>
      </c>
      <c r="W11" s="456"/>
      <c r="X11" s="456"/>
    </row>
    <row r="12" spans="1:24" ht="18" customHeight="1">
      <c r="A12" s="968" t="s">
        <v>336</v>
      </c>
      <c r="B12" s="1272">
        <v>96507.368466999906</v>
      </c>
      <c r="C12" s="1274">
        <v>20176</v>
      </c>
      <c r="D12" s="1274">
        <v>95165.014875999856</v>
      </c>
      <c r="E12" s="1276">
        <v>19086</v>
      </c>
      <c r="F12" s="1020">
        <v>123816.61024736104</v>
      </c>
      <c r="G12" s="1020">
        <v>24245</v>
      </c>
      <c r="H12" s="1020">
        <v>80477.180000000008</v>
      </c>
      <c r="I12" s="1020">
        <v>22521</v>
      </c>
      <c r="J12" s="1272">
        <v>111562.05009446271</v>
      </c>
      <c r="K12" s="1274">
        <v>21439</v>
      </c>
      <c r="L12" s="1274">
        <v>99316.179315678324</v>
      </c>
      <c r="M12" s="1276">
        <v>19577</v>
      </c>
      <c r="N12" s="1020">
        <v>104049.96081803164</v>
      </c>
      <c r="O12" s="1020">
        <v>21959</v>
      </c>
      <c r="P12" s="1274">
        <v>107342.35739674408</v>
      </c>
      <c r="Q12" s="1276">
        <v>22228</v>
      </c>
      <c r="R12" s="1020">
        <v>113681.61655927241</v>
      </c>
      <c r="S12" s="1020">
        <v>22094</v>
      </c>
      <c r="T12" s="1020">
        <v>104014.32979030014</v>
      </c>
      <c r="U12" s="1020">
        <v>20609</v>
      </c>
      <c r="W12" s="456"/>
      <c r="X12" s="456"/>
    </row>
    <row r="13" spans="1:24" ht="18" customHeight="1">
      <c r="A13" s="968" t="s">
        <v>337</v>
      </c>
      <c r="B13" s="1272">
        <v>310032.04458800005</v>
      </c>
      <c r="C13" s="1274">
        <v>29121</v>
      </c>
      <c r="D13" s="1274">
        <v>308503.41960399982</v>
      </c>
      <c r="E13" s="1276">
        <v>27970</v>
      </c>
      <c r="F13" s="1020">
        <v>335358.7588270597</v>
      </c>
      <c r="G13" s="1020">
        <v>31427</v>
      </c>
      <c r="H13" s="1020">
        <v>341587.24400000001</v>
      </c>
      <c r="I13" s="1020">
        <v>30561</v>
      </c>
      <c r="J13" s="1272">
        <v>336798.8942571283</v>
      </c>
      <c r="K13" s="1274">
        <v>29486</v>
      </c>
      <c r="L13" s="1274">
        <v>318403.09956751292</v>
      </c>
      <c r="M13" s="1276">
        <v>28815</v>
      </c>
      <c r="N13" s="1020">
        <v>326499.53289691149</v>
      </c>
      <c r="O13" s="1020">
        <v>31720</v>
      </c>
      <c r="P13" s="1274">
        <v>337167.66508658585</v>
      </c>
      <c r="Q13" s="1276">
        <v>31893</v>
      </c>
      <c r="R13" s="1020">
        <v>344923.38185464387</v>
      </c>
      <c r="S13" s="1020">
        <v>30801</v>
      </c>
      <c r="T13" s="1020">
        <v>316010.27673046879</v>
      </c>
      <c r="U13" s="1020">
        <v>28191</v>
      </c>
      <c r="W13" s="456"/>
      <c r="X13" s="456"/>
    </row>
    <row r="14" spans="1:24" ht="18" customHeight="1">
      <c r="A14" s="968" t="s">
        <v>338</v>
      </c>
      <c r="B14" s="1272">
        <v>525736.94316300005</v>
      </c>
      <c r="C14" s="1274">
        <v>27950</v>
      </c>
      <c r="D14" s="1274">
        <v>524626.72059599974</v>
      </c>
      <c r="E14" s="1276">
        <v>27469</v>
      </c>
      <c r="F14" s="1020">
        <v>523919.65455827466</v>
      </c>
      <c r="G14" s="1020">
        <v>27883</v>
      </c>
      <c r="H14" s="1020">
        <v>516141.196</v>
      </c>
      <c r="I14" s="1020">
        <v>27988</v>
      </c>
      <c r="J14" s="1272">
        <v>560344.60785299737</v>
      </c>
      <c r="K14" s="1274">
        <v>27669</v>
      </c>
      <c r="L14" s="1274">
        <v>548723.0592909971</v>
      </c>
      <c r="M14" s="1276">
        <v>28706</v>
      </c>
      <c r="N14" s="1020">
        <v>538426.08162467263</v>
      </c>
      <c r="O14" s="1020">
        <v>29715</v>
      </c>
      <c r="P14" s="1274">
        <v>547682.7336694987</v>
      </c>
      <c r="Q14" s="1276">
        <v>29467</v>
      </c>
      <c r="R14" s="1020">
        <v>561289.47771576617</v>
      </c>
      <c r="S14" s="1020">
        <v>28596</v>
      </c>
      <c r="T14" s="1020">
        <v>537758.21501878509</v>
      </c>
      <c r="U14" s="1020">
        <v>28063</v>
      </c>
      <c r="W14" s="456"/>
      <c r="X14" s="456"/>
    </row>
    <row r="15" spans="1:24" ht="18" customHeight="1">
      <c r="A15" s="968" t="s">
        <v>339</v>
      </c>
      <c r="B15" s="1272">
        <v>1079011.1251299998</v>
      </c>
      <c r="C15" s="1274">
        <v>32799</v>
      </c>
      <c r="D15" s="1274">
        <v>1116784.3136299993</v>
      </c>
      <c r="E15" s="1276">
        <v>33438</v>
      </c>
      <c r="F15" s="1020">
        <v>1016327.2036509507</v>
      </c>
      <c r="G15" s="1020">
        <v>32012</v>
      </c>
      <c r="H15" s="1020">
        <v>1040029.306</v>
      </c>
      <c r="I15" s="1020">
        <v>32517</v>
      </c>
      <c r="J15" s="1272">
        <v>1155922.1782843508</v>
      </c>
      <c r="K15" s="1274">
        <v>33266</v>
      </c>
      <c r="L15" s="1274">
        <v>1159741.5075158244</v>
      </c>
      <c r="M15" s="1276">
        <v>34469</v>
      </c>
      <c r="N15" s="1020">
        <v>1091351.1593129947</v>
      </c>
      <c r="O15" s="1020">
        <v>34256</v>
      </c>
      <c r="P15" s="1274">
        <v>1105620.8291812406</v>
      </c>
      <c r="Q15" s="1276">
        <v>34051</v>
      </c>
      <c r="R15" s="1020">
        <v>1128113.5650262986</v>
      </c>
      <c r="S15" s="1020">
        <v>33910</v>
      </c>
      <c r="T15" s="1020">
        <v>1150615.1271129046</v>
      </c>
      <c r="U15" s="1020">
        <v>34240</v>
      </c>
      <c r="W15" s="456"/>
      <c r="X15" s="456"/>
    </row>
    <row r="16" spans="1:24" ht="18" customHeight="1">
      <c r="A16" s="968" t="s">
        <v>340</v>
      </c>
      <c r="B16" s="1272">
        <v>822998.73365599988</v>
      </c>
      <c r="C16" s="1274">
        <v>15517</v>
      </c>
      <c r="D16" s="1274">
        <v>822665.90019499953</v>
      </c>
      <c r="E16" s="1276">
        <v>15695</v>
      </c>
      <c r="F16" s="1020">
        <v>732383.47698900523</v>
      </c>
      <c r="G16" s="1020">
        <v>14304</v>
      </c>
      <c r="H16" s="1020">
        <v>783071.53300000005</v>
      </c>
      <c r="I16" s="1020">
        <v>14954</v>
      </c>
      <c r="J16" s="1272">
        <v>840517.30001507001</v>
      </c>
      <c r="K16" s="1274">
        <v>15482</v>
      </c>
      <c r="L16" s="1274">
        <v>856812.73201745551</v>
      </c>
      <c r="M16" s="1276">
        <v>16010</v>
      </c>
      <c r="N16" s="1020">
        <v>798087.22221885959</v>
      </c>
      <c r="O16" s="1020">
        <v>15643</v>
      </c>
      <c r="P16" s="1274">
        <v>806096.90801021538</v>
      </c>
      <c r="Q16" s="1276">
        <v>15550</v>
      </c>
      <c r="R16" s="1020">
        <v>854785.64938038471</v>
      </c>
      <c r="S16" s="1020">
        <v>16068</v>
      </c>
      <c r="T16" s="1020">
        <v>869847.00594658544</v>
      </c>
      <c r="U16" s="1020">
        <v>16517</v>
      </c>
      <c r="W16" s="456"/>
      <c r="X16" s="456"/>
    </row>
    <row r="17" spans="1:25" ht="18" customHeight="1">
      <c r="A17" s="968" t="s">
        <v>341</v>
      </c>
      <c r="B17" s="1272">
        <v>9790329.5285710003</v>
      </c>
      <c r="C17" s="1274">
        <v>55589</v>
      </c>
      <c r="D17" s="1274">
        <v>10020160.631873984</v>
      </c>
      <c r="E17" s="1276">
        <v>58081</v>
      </c>
      <c r="F17" s="1020">
        <v>7796080.9448002111</v>
      </c>
      <c r="G17" s="1020">
        <v>49290</v>
      </c>
      <c r="H17" s="1020">
        <v>8648160.9139999989</v>
      </c>
      <c r="I17" s="1020">
        <v>52058</v>
      </c>
      <c r="J17" s="1272">
        <v>9521332.8044445086</v>
      </c>
      <c r="K17" s="1274">
        <v>54868</v>
      </c>
      <c r="L17" s="1274">
        <v>10413834.535984188</v>
      </c>
      <c r="M17" s="1276">
        <v>57939</v>
      </c>
      <c r="N17" s="1020">
        <v>9030186.204820456</v>
      </c>
      <c r="O17" s="1020">
        <v>53861</v>
      </c>
      <c r="P17" s="1274">
        <v>9117290.600721499</v>
      </c>
      <c r="Q17" s="1276">
        <v>53939</v>
      </c>
      <c r="R17" s="1020">
        <v>9250921.9277924299</v>
      </c>
      <c r="S17" s="1020">
        <v>55509</v>
      </c>
      <c r="T17" s="1020">
        <v>10329217.644351978</v>
      </c>
      <c r="U17" s="1020">
        <v>59274</v>
      </c>
      <c r="W17" s="456"/>
      <c r="X17" s="456"/>
    </row>
    <row r="18" spans="1:25" ht="18" customHeight="1">
      <c r="A18" s="969" t="s">
        <v>9</v>
      </c>
      <c r="B18" s="1270"/>
      <c r="C18" s="961"/>
      <c r="D18" s="961"/>
      <c r="E18" s="1282"/>
      <c r="F18" s="961"/>
      <c r="G18" s="961"/>
      <c r="H18" s="961"/>
      <c r="I18" s="961"/>
      <c r="J18" s="1270"/>
      <c r="K18" s="961"/>
      <c r="L18" s="961"/>
      <c r="M18" s="1282"/>
      <c r="N18" s="961"/>
      <c r="O18" s="961"/>
      <c r="P18" s="961"/>
      <c r="Q18" s="1282"/>
      <c r="R18" s="961"/>
      <c r="S18" s="961"/>
      <c r="T18" s="961"/>
      <c r="U18" s="961"/>
      <c r="W18" s="456"/>
      <c r="X18" s="456"/>
    </row>
    <row r="19" spans="1:25" ht="18" customHeight="1">
      <c r="A19" s="968" t="s">
        <v>335</v>
      </c>
      <c r="B19" s="1272">
        <v>559139.02674000023</v>
      </c>
      <c r="C19" s="1274">
        <v>1156497</v>
      </c>
      <c r="D19" s="1274">
        <v>512721.76082900044</v>
      </c>
      <c r="E19" s="1276">
        <v>1143398</v>
      </c>
      <c r="F19" s="1020">
        <v>509723.57878980966</v>
      </c>
      <c r="G19" s="1020">
        <v>1165958</v>
      </c>
      <c r="H19" s="1020">
        <v>504998.58600000001</v>
      </c>
      <c r="I19" s="1020">
        <v>1155515.9999999998</v>
      </c>
      <c r="J19" s="1272">
        <v>520999.24463956594</v>
      </c>
      <c r="K19" s="1274">
        <v>1144692</v>
      </c>
      <c r="L19" s="1274">
        <v>487845.00729306432</v>
      </c>
      <c r="M19" s="1276">
        <v>1119223</v>
      </c>
      <c r="N19" s="1020">
        <v>496775.04107718513</v>
      </c>
      <c r="O19" s="1020">
        <v>1109486</v>
      </c>
      <c r="P19" s="1274">
        <v>491929.4812616689</v>
      </c>
      <c r="Q19" s="1276">
        <v>1107525</v>
      </c>
      <c r="R19" s="1020">
        <v>459602.27150012436</v>
      </c>
      <c r="S19" s="1020">
        <v>1101677</v>
      </c>
      <c r="T19" s="1020">
        <v>453461.18699669861</v>
      </c>
      <c r="U19" s="1020">
        <v>1073533</v>
      </c>
      <c r="W19" s="456"/>
      <c r="X19" s="456"/>
    </row>
    <row r="20" spans="1:25" ht="18" customHeight="1">
      <c r="A20" s="968" t="s">
        <v>336</v>
      </c>
      <c r="B20" s="1272">
        <v>1383234.4910299997</v>
      </c>
      <c r="C20" s="1274">
        <v>310980</v>
      </c>
      <c r="D20" s="1274">
        <v>1394545.3752979985</v>
      </c>
      <c r="E20" s="1276">
        <v>309743</v>
      </c>
      <c r="F20" s="1020">
        <v>1881753.4639028551</v>
      </c>
      <c r="G20" s="1020">
        <v>384638</v>
      </c>
      <c r="H20" s="1020">
        <v>1113617.6629999999</v>
      </c>
      <c r="I20" s="1020">
        <v>355037.00000000006</v>
      </c>
      <c r="J20" s="1272">
        <v>1670801.3867941953</v>
      </c>
      <c r="K20" s="1274">
        <v>337980</v>
      </c>
      <c r="L20" s="1274">
        <v>1513725.3582766468</v>
      </c>
      <c r="M20" s="1276">
        <v>317192</v>
      </c>
      <c r="N20" s="1020">
        <v>1693836.8791406811</v>
      </c>
      <c r="O20" s="1020">
        <v>354424</v>
      </c>
      <c r="P20" s="1274">
        <v>1702065.4789503859</v>
      </c>
      <c r="Q20" s="1276">
        <v>357658</v>
      </c>
      <c r="R20" s="1020">
        <v>1675437.4461078423</v>
      </c>
      <c r="S20" s="1020">
        <v>346490</v>
      </c>
      <c r="T20" s="1020">
        <v>1425154.3712792348</v>
      </c>
      <c r="U20" s="1020">
        <v>304600</v>
      </c>
      <c r="W20" s="456"/>
      <c r="X20" s="456"/>
    </row>
    <row r="21" spans="1:25" ht="18" customHeight="1">
      <c r="A21" s="968" t="s">
        <v>337</v>
      </c>
      <c r="B21" s="1272">
        <v>4914038.4101290004</v>
      </c>
      <c r="C21" s="1274">
        <v>455876</v>
      </c>
      <c r="D21" s="1274">
        <v>4771266.973282</v>
      </c>
      <c r="E21" s="1276">
        <v>447691</v>
      </c>
      <c r="F21" s="1020">
        <v>5488567.0253040111</v>
      </c>
      <c r="G21" s="1020">
        <v>515629</v>
      </c>
      <c r="H21" s="1020">
        <v>5508407.8030000003</v>
      </c>
      <c r="I21" s="1020">
        <v>489686</v>
      </c>
      <c r="J21" s="1272">
        <v>5475166.3686730787</v>
      </c>
      <c r="K21" s="1274">
        <v>466013</v>
      </c>
      <c r="L21" s="1274">
        <v>5094859.2620210024</v>
      </c>
      <c r="M21" s="1276">
        <v>469579</v>
      </c>
      <c r="N21" s="1020">
        <v>5222076.7556636911</v>
      </c>
      <c r="O21" s="1020">
        <v>498059</v>
      </c>
      <c r="P21" s="1274">
        <v>5245992.8721880019</v>
      </c>
      <c r="Q21" s="1276">
        <v>497758</v>
      </c>
      <c r="R21" s="1020">
        <v>5396278.9594914746</v>
      </c>
      <c r="S21" s="1020">
        <v>481661</v>
      </c>
      <c r="T21" s="1020">
        <v>4878402.9461922124</v>
      </c>
      <c r="U21" s="1020">
        <v>441069</v>
      </c>
      <c r="W21" s="456"/>
      <c r="X21" s="456"/>
    </row>
    <row r="22" spans="1:25" ht="18" customHeight="1">
      <c r="A22" s="968" t="s">
        <v>338</v>
      </c>
      <c r="B22" s="1272">
        <v>8202299.7308200002</v>
      </c>
      <c r="C22" s="1274">
        <v>428078</v>
      </c>
      <c r="D22" s="1274">
        <v>8001272.6840059971</v>
      </c>
      <c r="E22" s="1276">
        <v>428109</v>
      </c>
      <c r="F22" s="1020">
        <v>7473193.0862098094</v>
      </c>
      <c r="G22" s="1020">
        <v>391848</v>
      </c>
      <c r="H22" s="1020">
        <v>7768172.5099999998</v>
      </c>
      <c r="I22" s="1020">
        <v>408277</v>
      </c>
      <c r="J22" s="1272">
        <v>8352134.3274809718</v>
      </c>
      <c r="K22" s="1274">
        <v>414154</v>
      </c>
      <c r="L22" s="1274">
        <v>8265932.4977369672</v>
      </c>
      <c r="M22" s="1276">
        <v>429838</v>
      </c>
      <c r="N22" s="1020">
        <v>8018166.8469247492</v>
      </c>
      <c r="O22" s="1020">
        <v>412843</v>
      </c>
      <c r="P22" s="1274">
        <v>8009844.5211904021</v>
      </c>
      <c r="Q22" s="1276">
        <v>411380</v>
      </c>
      <c r="R22" s="1020">
        <v>8331223.5744369095</v>
      </c>
      <c r="S22" s="1020">
        <v>428438</v>
      </c>
      <c r="T22" s="1020">
        <v>8455316.9004409723</v>
      </c>
      <c r="U22" s="1020">
        <v>441022</v>
      </c>
      <c r="W22" s="456"/>
      <c r="X22" s="456"/>
    </row>
    <row r="23" spans="1:25" ht="18" customHeight="1">
      <c r="A23" s="968" t="s">
        <v>339</v>
      </c>
      <c r="B23" s="1272">
        <v>8826859.3298419993</v>
      </c>
      <c r="C23" s="1274">
        <v>276403</v>
      </c>
      <c r="D23" s="1274">
        <v>9320148.7792099956</v>
      </c>
      <c r="E23" s="1276">
        <v>288393</v>
      </c>
      <c r="F23" s="1020">
        <v>4991073.5360998977</v>
      </c>
      <c r="G23" s="1020">
        <v>166489</v>
      </c>
      <c r="H23" s="1020">
        <v>6785664.7669999991</v>
      </c>
      <c r="I23" s="1020">
        <v>206844</v>
      </c>
      <c r="J23" s="1272">
        <v>7622782.8458727272</v>
      </c>
      <c r="K23" s="1274">
        <v>244482</v>
      </c>
      <c r="L23" s="1274">
        <v>8721404.2015460376</v>
      </c>
      <c r="M23" s="1276">
        <v>262975</v>
      </c>
      <c r="N23" s="1020">
        <v>7195290.7486268394</v>
      </c>
      <c r="O23" s="1020">
        <v>219943</v>
      </c>
      <c r="P23" s="1274">
        <v>7112262.0376888318</v>
      </c>
      <c r="Q23" s="1276">
        <v>218326</v>
      </c>
      <c r="R23" s="1020">
        <v>6901898.8206374375</v>
      </c>
      <c r="S23" s="1020">
        <v>226486</v>
      </c>
      <c r="T23" s="1020">
        <v>9555218.353111878</v>
      </c>
      <c r="U23" s="1020">
        <v>300034</v>
      </c>
      <c r="W23" s="456"/>
      <c r="X23" s="456"/>
    </row>
    <row r="24" spans="1:25" ht="18" customHeight="1">
      <c r="A24" s="968" t="s">
        <v>340</v>
      </c>
      <c r="B24" s="1272">
        <v>1267826.9206539998</v>
      </c>
      <c r="C24" s="1274">
        <v>23746</v>
      </c>
      <c r="D24" s="1274">
        <v>1436421.2979679992</v>
      </c>
      <c r="E24" s="1276">
        <v>25595</v>
      </c>
      <c r="F24" s="1020">
        <v>446199.3853124305</v>
      </c>
      <c r="G24" s="1020">
        <v>12217</v>
      </c>
      <c r="H24" s="1020">
        <v>832468.37699999998</v>
      </c>
      <c r="I24" s="1020">
        <v>15540</v>
      </c>
      <c r="J24" s="1272">
        <v>916276.58158523124</v>
      </c>
      <c r="K24" s="1274">
        <v>18869</v>
      </c>
      <c r="L24" s="1274">
        <v>1175113.939606647</v>
      </c>
      <c r="M24" s="1276">
        <v>21026</v>
      </c>
      <c r="N24" s="1020">
        <v>966120.17449338897</v>
      </c>
      <c r="O24" s="1020">
        <v>19357</v>
      </c>
      <c r="P24" s="1274">
        <v>930980.12654766045</v>
      </c>
      <c r="Q24" s="1276">
        <v>19032</v>
      </c>
      <c r="R24" s="1020">
        <v>830758.18090108014</v>
      </c>
      <c r="S24" s="1020">
        <v>16953</v>
      </c>
      <c r="T24" s="1020">
        <v>1464997.7233109875</v>
      </c>
      <c r="U24" s="1020">
        <v>29178</v>
      </c>
      <c r="W24" s="456"/>
      <c r="X24" s="456"/>
    </row>
    <row r="25" spans="1:25" ht="18" customHeight="1">
      <c r="A25" s="968" t="s">
        <v>341</v>
      </c>
      <c r="B25" s="1272">
        <v>525458.02798000001</v>
      </c>
      <c r="C25" s="1274">
        <v>5617</v>
      </c>
      <c r="D25" s="1274">
        <v>566274.33273899986</v>
      </c>
      <c r="E25" s="1276">
        <v>5930</v>
      </c>
      <c r="F25" s="1020">
        <v>232016.15081998546</v>
      </c>
      <c r="G25" s="1020">
        <v>3900</v>
      </c>
      <c r="H25" s="1020">
        <v>408832.78300000005</v>
      </c>
      <c r="I25" s="1020">
        <v>4699</v>
      </c>
      <c r="J25" s="1272">
        <v>428906.15095421666</v>
      </c>
      <c r="K25" s="1274">
        <v>4920</v>
      </c>
      <c r="L25" s="1274">
        <v>539356.97684662067</v>
      </c>
      <c r="M25" s="1276">
        <v>5591</v>
      </c>
      <c r="N25" s="1020">
        <v>520412.12425384083</v>
      </c>
      <c r="O25" s="1020">
        <v>5880</v>
      </c>
      <c r="P25" s="1274">
        <v>490261.17938497674</v>
      </c>
      <c r="Q25" s="1276">
        <v>5745</v>
      </c>
      <c r="R25" s="1020">
        <v>444284.52803940669</v>
      </c>
      <c r="S25" s="1020">
        <v>5031</v>
      </c>
      <c r="T25" s="1020">
        <v>647981.82505417708</v>
      </c>
      <c r="U25" s="1020">
        <v>7680</v>
      </c>
      <c r="W25" s="456"/>
      <c r="X25" s="456"/>
    </row>
    <row r="26" spans="1:25" ht="18" customHeight="1">
      <c r="A26" s="970" t="s">
        <v>342</v>
      </c>
      <c r="B26" s="1283">
        <f>SUM(B11:B25)</f>
        <v>38317586.949962996</v>
      </c>
      <c r="C26" s="1022">
        <f t="shared" ref="C26:S26" si="0">SUM(C11:C25)</f>
        <v>2859559</v>
      </c>
      <c r="D26" s="1022">
        <f t="shared" si="0"/>
        <v>38902503.829107977</v>
      </c>
      <c r="E26" s="1284">
        <f t="shared" si="0"/>
        <v>2849833</v>
      </c>
      <c r="F26" s="1022">
        <f t="shared" si="0"/>
        <v>31563516.76912</v>
      </c>
      <c r="G26" s="1022">
        <f t="shared" si="0"/>
        <v>2840523</v>
      </c>
      <c r="H26" s="1022">
        <f t="shared" si="0"/>
        <v>34345772.933999993</v>
      </c>
      <c r="I26" s="1022">
        <f t="shared" si="0"/>
        <v>2835666</v>
      </c>
      <c r="J26" s="1283">
        <f t="shared" si="0"/>
        <v>37526410.592999987</v>
      </c>
      <c r="K26" s="1022">
        <f t="shared" si="0"/>
        <v>2831494</v>
      </c>
      <c r="L26" s="1022">
        <f t="shared" si="0"/>
        <v>39209275.907299995</v>
      </c>
      <c r="M26" s="1284">
        <f t="shared" si="0"/>
        <v>2827787</v>
      </c>
      <c r="N26" s="1022">
        <f t="shared" si="0"/>
        <v>36014212.259259999</v>
      </c>
      <c r="O26" s="1022">
        <f t="shared" si="0"/>
        <v>2824929</v>
      </c>
      <c r="P26" s="1022">
        <f t="shared" si="0"/>
        <v>36017655.155199997</v>
      </c>
      <c r="Q26" s="1284">
        <f t="shared" si="0"/>
        <v>2822390</v>
      </c>
      <c r="R26" s="1022">
        <f t="shared" si="0"/>
        <v>36305115.29463999</v>
      </c>
      <c r="S26" s="1022">
        <f t="shared" si="0"/>
        <v>2812356</v>
      </c>
      <c r="T26" s="1022">
        <f t="shared" ref="T26:U26" si="1">SUM(T11:T25)</f>
        <v>40200966.3926</v>
      </c>
      <c r="U26" s="1022">
        <f t="shared" si="1"/>
        <v>2803108</v>
      </c>
      <c r="W26" s="456"/>
      <c r="X26" s="456"/>
    </row>
    <row r="27" spans="1:25" ht="18" customHeight="1">
      <c r="A27" s="971" t="s">
        <v>343</v>
      </c>
      <c r="B27" s="1285">
        <f>B7+B8+B9+B26</f>
        <v>84979761.051963001</v>
      </c>
      <c r="C27" s="1023">
        <f t="shared" ref="C27:S27" si="2">C7+C8+C9+C26</f>
        <v>2868128</v>
      </c>
      <c r="D27" s="1023">
        <f t="shared" si="2"/>
        <v>86236629.725480974</v>
      </c>
      <c r="E27" s="1286">
        <f t="shared" si="2"/>
        <v>2858444</v>
      </c>
      <c r="F27" s="1023">
        <f t="shared" si="2"/>
        <v>75530828.270469993</v>
      </c>
      <c r="G27" s="1023">
        <f t="shared" si="2"/>
        <v>2848953</v>
      </c>
      <c r="H27" s="1023">
        <f t="shared" si="2"/>
        <v>79817455.528999984</v>
      </c>
      <c r="I27" s="1023">
        <f t="shared" si="2"/>
        <v>2844078</v>
      </c>
      <c r="J27" s="1285">
        <f t="shared" si="2"/>
        <v>87209937.689944983</v>
      </c>
      <c r="K27" s="1023">
        <f t="shared" si="2"/>
        <v>2839914</v>
      </c>
      <c r="L27" s="1023">
        <f t="shared" si="2"/>
        <v>90045014.622514993</v>
      </c>
      <c r="M27" s="1286">
        <f t="shared" si="2"/>
        <v>2836079</v>
      </c>
      <c r="N27" s="1023">
        <f t="shared" si="2"/>
        <v>85843947.501818001</v>
      </c>
      <c r="O27" s="1023">
        <f t="shared" si="2"/>
        <v>2833237</v>
      </c>
      <c r="P27" s="1023">
        <f t="shared" si="2"/>
        <v>89397122.261226982</v>
      </c>
      <c r="Q27" s="1286">
        <f t="shared" si="2"/>
        <v>2830625</v>
      </c>
      <c r="R27" s="1023">
        <f t="shared" si="2"/>
        <v>91444611.853479981</v>
      </c>
      <c r="S27" s="1023">
        <f t="shared" si="2"/>
        <v>2820566</v>
      </c>
      <c r="T27" s="1023">
        <f t="shared" ref="T27:U27" si="3">T7+T8+T9+T26</f>
        <v>99396509.082479998</v>
      </c>
      <c r="U27" s="1023">
        <f t="shared" si="3"/>
        <v>2811177</v>
      </c>
      <c r="W27" s="456"/>
      <c r="X27" s="456"/>
      <c r="Y27" s="456"/>
    </row>
    <row r="28" spans="1:25" ht="12.75" customHeight="1">
      <c r="A28" s="657" t="s">
        <v>344</v>
      </c>
      <c r="B28" s="658"/>
      <c r="C28" s="658"/>
      <c r="D28" s="658"/>
      <c r="E28" s="658"/>
      <c r="F28" s="658"/>
      <c r="G28" s="658"/>
      <c r="H28" s="658"/>
      <c r="I28" s="658"/>
      <c r="J28" s="658"/>
      <c r="K28" s="658"/>
      <c r="L28" s="658"/>
      <c r="M28" s="658"/>
      <c r="N28" s="658"/>
      <c r="O28" s="658"/>
      <c r="P28" s="658"/>
      <c r="Q28" s="658"/>
      <c r="R28" s="659"/>
      <c r="S28" s="659"/>
      <c r="T28" s="659"/>
      <c r="U28" s="659"/>
    </row>
    <row r="29" spans="1:25" ht="52.5" customHeight="1">
      <c r="A29" s="1781" t="s">
        <v>531</v>
      </c>
      <c r="B29" s="1781"/>
      <c r="C29" s="1781"/>
      <c r="D29" s="1781"/>
      <c r="E29" s="1781"/>
      <c r="F29" s="1781"/>
      <c r="G29" s="1781"/>
      <c r="H29" s="1781"/>
      <c r="I29" s="1781"/>
      <c r="J29" s="1781"/>
      <c r="K29" s="1781"/>
      <c r="L29" s="1781"/>
      <c r="M29" s="1781"/>
      <c r="N29" s="1781"/>
      <c r="O29" s="1781"/>
      <c r="P29" s="1781"/>
      <c r="Q29" s="1781"/>
      <c r="R29" s="1781"/>
      <c r="S29" s="1781"/>
      <c r="T29" s="1781"/>
      <c r="U29" s="1781"/>
    </row>
    <row r="30" spans="1:25">
      <c r="A30" s="330"/>
      <c r="B30" s="330"/>
      <c r="C30" s="330"/>
      <c r="D30" s="330"/>
      <c r="E30" s="330"/>
      <c r="F30" s="330"/>
      <c r="G30" s="330"/>
      <c r="H30" s="330"/>
      <c r="I30" s="330"/>
      <c r="J30" s="330"/>
      <c r="K30" s="330"/>
      <c r="L30" s="330"/>
      <c r="M30" s="330"/>
      <c r="N30" s="330"/>
      <c r="O30" s="330"/>
      <c r="P30" s="330"/>
      <c r="Q30" s="330"/>
      <c r="R30" s="581"/>
      <c r="S30" s="581"/>
      <c r="T30" s="581"/>
      <c r="U30" s="581"/>
    </row>
    <row r="31" spans="1:25" ht="5.0999999999999996" customHeight="1">
      <c r="A31" s="330"/>
      <c r="B31" s="330"/>
      <c r="C31" s="330"/>
      <c r="D31" s="330"/>
      <c r="E31" s="330"/>
      <c r="F31" s="330"/>
      <c r="G31" s="330"/>
      <c r="H31" s="330"/>
      <c r="I31" s="330"/>
      <c r="J31" s="330"/>
      <c r="K31" s="330"/>
      <c r="L31" s="330"/>
      <c r="M31" s="330"/>
      <c r="N31" s="330"/>
      <c r="O31" s="330"/>
      <c r="P31" s="330"/>
      <c r="Q31" s="330"/>
      <c r="R31" s="581"/>
      <c r="S31" s="581"/>
      <c r="T31" s="581"/>
      <c r="U31" s="581"/>
    </row>
    <row r="32" spans="1:25" ht="5.0999999999999996" customHeight="1">
      <c r="A32" s="330"/>
      <c r="B32" s="330"/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0"/>
      <c r="Q32" s="330"/>
      <c r="R32" s="581"/>
      <c r="S32" s="581"/>
      <c r="T32" s="581"/>
      <c r="U32" s="581"/>
    </row>
    <row r="33" spans="1:34" ht="5.0999999999999996" customHeight="1">
      <c r="A33" s="330"/>
      <c r="B33" s="330"/>
      <c r="C33" s="330"/>
      <c r="D33" s="330"/>
      <c r="E33" s="330"/>
      <c r="F33" s="330"/>
      <c r="G33" s="330"/>
      <c r="H33" s="330"/>
      <c r="I33" s="330"/>
      <c r="J33" s="330"/>
      <c r="K33" s="409"/>
      <c r="L33" s="330"/>
      <c r="M33" s="330"/>
      <c r="N33" s="330"/>
      <c r="O33" s="330"/>
      <c r="P33" s="330"/>
      <c r="Q33" s="330"/>
      <c r="R33" s="581"/>
      <c r="S33" s="581"/>
      <c r="T33" s="581"/>
      <c r="U33" s="581"/>
      <c r="AH33" s="581"/>
    </row>
    <row r="34" spans="1:34" ht="5.0999999999999996" customHeight="1">
      <c r="A34" s="330"/>
      <c r="B34" s="330"/>
      <c r="C34" s="330"/>
      <c r="D34" s="330"/>
      <c r="E34" s="330"/>
      <c r="F34" s="330"/>
      <c r="G34" s="330"/>
      <c r="H34" s="330"/>
      <c r="I34" s="330"/>
      <c r="J34" s="330"/>
      <c r="K34" s="409"/>
      <c r="L34" s="330"/>
      <c r="M34" s="330"/>
      <c r="N34" s="330"/>
      <c r="O34" s="330"/>
      <c r="P34" s="330"/>
      <c r="Q34" s="330"/>
      <c r="R34" s="581"/>
      <c r="S34" s="581"/>
      <c r="T34" s="581"/>
      <c r="U34" s="581"/>
      <c r="AH34" s="581"/>
    </row>
    <row r="35" spans="1:34" ht="5.0999999999999996" customHeight="1">
      <c r="A35" s="330"/>
      <c r="B35" s="330"/>
      <c r="C35" s="330"/>
      <c r="D35" s="330"/>
      <c r="E35" s="330"/>
      <c r="F35" s="330"/>
      <c r="G35" s="330"/>
      <c r="H35" s="330"/>
      <c r="I35" s="330"/>
      <c r="J35" s="330"/>
      <c r="K35" s="409"/>
      <c r="L35" s="330"/>
      <c r="M35" s="330"/>
      <c r="N35" s="330"/>
      <c r="O35" s="330"/>
      <c r="P35" s="330"/>
      <c r="Q35" s="330"/>
      <c r="R35" s="581"/>
      <c r="S35" s="581"/>
      <c r="T35" s="581"/>
      <c r="U35" s="581"/>
      <c r="AH35" s="581"/>
    </row>
    <row r="36" spans="1:34" ht="15" customHeight="1">
      <c r="A36" s="1777" t="s">
        <v>345</v>
      </c>
      <c r="B36" s="1777"/>
      <c r="C36" s="1777"/>
      <c r="D36" s="1777"/>
      <c r="E36" s="1777"/>
      <c r="F36" s="1777"/>
      <c r="G36" s="1777"/>
      <c r="H36" s="1777"/>
      <c r="I36" s="1777"/>
      <c r="J36" s="1777"/>
      <c r="K36" s="410"/>
      <c r="L36" s="1777" t="s">
        <v>346</v>
      </c>
      <c r="M36" s="1777"/>
      <c r="N36" s="1777"/>
      <c r="O36" s="1777"/>
      <c r="P36" s="1777"/>
      <c r="Q36" s="1777"/>
      <c r="R36" s="1777"/>
      <c r="S36" s="1777"/>
      <c r="T36" s="1777"/>
      <c r="U36" s="1777"/>
      <c r="AH36" s="581"/>
    </row>
    <row r="37" spans="1:34" ht="15.75">
      <c r="A37" s="331"/>
      <c r="B37" s="332"/>
      <c r="C37" s="1779"/>
      <c r="D37" s="332"/>
      <c r="E37" s="1779"/>
      <c r="F37" s="332"/>
      <c r="G37" s="1779"/>
      <c r="H37" s="332"/>
      <c r="I37" s="1779"/>
      <c r="J37" s="332"/>
      <c r="K37" s="1780"/>
      <c r="L37" s="332"/>
      <c r="M37" s="1779"/>
      <c r="N37" s="332"/>
      <c r="O37" s="1779"/>
      <c r="P37" s="581"/>
      <c r="Q37" s="333"/>
      <c r="R37" s="581"/>
      <c r="S37" s="581"/>
      <c r="T37" s="581"/>
      <c r="U37" s="581"/>
      <c r="W37" s="457"/>
      <c r="X37" s="457">
        <f>B3</f>
        <v>2012</v>
      </c>
      <c r="Y37" s="457">
        <f>D3</f>
        <v>2013</v>
      </c>
      <c r="Z37" s="457">
        <f>F3</f>
        <v>2014</v>
      </c>
      <c r="AA37" s="457">
        <f>H3</f>
        <v>2015</v>
      </c>
      <c r="AB37" s="457">
        <f>J3</f>
        <v>2016</v>
      </c>
      <c r="AC37" s="457">
        <f>L3</f>
        <v>2017</v>
      </c>
      <c r="AD37" s="457">
        <f>N3</f>
        <v>2018</v>
      </c>
      <c r="AE37" s="457">
        <f>P3</f>
        <v>2019</v>
      </c>
      <c r="AF37" s="457">
        <f>R3</f>
        <v>2020</v>
      </c>
      <c r="AG37" s="457">
        <f>T3</f>
        <v>2021</v>
      </c>
      <c r="AH37" s="581"/>
    </row>
    <row r="38" spans="1:34">
      <c r="A38" s="334"/>
      <c r="B38" s="335"/>
      <c r="C38" s="1779"/>
      <c r="D38" s="335"/>
      <c r="E38" s="1779"/>
      <c r="F38" s="335"/>
      <c r="G38" s="1779"/>
      <c r="H38" s="335"/>
      <c r="I38" s="1779"/>
      <c r="J38" s="335"/>
      <c r="K38" s="1780"/>
      <c r="L38" s="335"/>
      <c r="M38" s="1779"/>
      <c r="N38" s="335"/>
      <c r="O38" s="1779"/>
      <c r="P38" s="581"/>
      <c r="Q38" s="336"/>
      <c r="R38" s="581"/>
      <c r="S38" s="581"/>
      <c r="T38" s="581"/>
      <c r="U38" s="581"/>
      <c r="W38" s="458" t="str">
        <f>'[1]TS-tab'!A8</f>
        <v>zákazníci připojeni přímo k PS</v>
      </c>
      <c r="X38" s="459">
        <f>'10'!B7</f>
        <v>153173.30000000002</v>
      </c>
      <c r="Y38" s="459">
        <f>'10'!D7</f>
        <v>1235892.3050000002</v>
      </c>
      <c r="Z38" s="459">
        <f>'10'!F7</f>
        <v>614378.23499999999</v>
      </c>
      <c r="AA38" s="459">
        <f>'10'!H7</f>
        <v>1412171.2330000002</v>
      </c>
      <c r="AB38" s="459">
        <f>'10'!J7</f>
        <v>3829947.8149450007</v>
      </c>
      <c r="AC38" s="459">
        <f>'10'!L7</f>
        <v>3649007.6605450003</v>
      </c>
      <c r="AD38" s="459">
        <f>'10'!N7</f>
        <v>3710170.4104180005</v>
      </c>
      <c r="AE38" s="459">
        <f>'10'!P7</f>
        <v>7367738.2851669993</v>
      </c>
      <c r="AF38" s="459">
        <f>'10'!R7</f>
        <v>7260378.3049999969</v>
      </c>
      <c r="AG38" s="459">
        <f>T7</f>
        <v>5577049.3539999947</v>
      </c>
      <c r="AH38" s="581"/>
    </row>
    <row r="39" spans="1:34">
      <c r="A39" s="338"/>
      <c r="B39" s="339"/>
      <c r="C39" s="340"/>
      <c r="D39" s="339"/>
      <c r="E39" s="340"/>
      <c r="F39" s="339"/>
      <c r="G39" s="340"/>
      <c r="H39" s="339"/>
      <c r="I39" s="340"/>
      <c r="J39" s="339"/>
      <c r="K39" s="411"/>
      <c r="L39" s="339"/>
      <c r="M39" s="340"/>
      <c r="N39" s="339"/>
      <c r="O39" s="340"/>
      <c r="P39" s="581"/>
      <c r="Q39" s="336"/>
      <c r="R39" s="581"/>
      <c r="S39" s="581"/>
      <c r="T39" s="581"/>
      <c r="U39" s="581"/>
      <c r="W39" s="458" t="str">
        <f>'[1]TS-tab'!A9</f>
        <v>odběr z dálkovodu</v>
      </c>
      <c r="X39" s="459">
        <f>'10'!B8</f>
        <v>24367008.777959999</v>
      </c>
      <c r="Y39" s="459">
        <f>'10'!D8</f>
        <v>23981279.542849999</v>
      </c>
      <c r="Z39" s="459">
        <f>'10'!F8</f>
        <v>23351837.419780001</v>
      </c>
      <c r="AA39" s="459">
        <f>'10'!H8</f>
        <v>23514168.522999998</v>
      </c>
      <c r="AB39" s="459">
        <f>'10'!J8</f>
        <v>24135731.601999998</v>
      </c>
      <c r="AC39" s="459">
        <f>'10'!L8</f>
        <v>24867154.788480002</v>
      </c>
      <c r="AD39" s="459">
        <f>'10'!N8</f>
        <v>24322451.99884</v>
      </c>
      <c r="AE39" s="459">
        <f>'10'!P8</f>
        <v>24313819.895509999</v>
      </c>
      <c r="AF39" s="459">
        <f>'10'!R8</f>
        <v>27042808.068560001</v>
      </c>
      <c r="AG39" s="459">
        <f t="shared" ref="AG39:AG40" si="4">T8</f>
        <v>30939068.92382</v>
      </c>
      <c r="AH39" s="581"/>
    </row>
    <row r="40" spans="1:34">
      <c r="A40" s="341"/>
      <c r="B40" s="342"/>
      <c r="C40" s="342"/>
      <c r="D40" s="342"/>
      <c r="E40" s="342"/>
      <c r="F40" s="342"/>
      <c r="G40" s="342"/>
      <c r="H40" s="342"/>
      <c r="I40" s="342"/>
      <c r="J40" s="342"/>
      <c r="K40" s="412"/>
      <c r="L40" s="342"/>
      <c r="M40" s="342"/>
      <c r="N40" s="342"/>
      <c r="O40" s="342"/>
      <c r="P40" s="581"/>
      <c r="Q40" s="582"/>
      <c r="R40" s="581"/>
      <c r="S40" s="581"/>
      <c r="T40" s="581"/>
      <c r="U40" s="581"/>
      <c r="W40" s="458" t="str">
        <f>'[1]TS-tab'!A10</f>
        <v>z místní sítě</v>
      </c>
      <c r="X40" s="459">
        <f>'10'!B9</f>
        <v>22141992.024039999</v>
      </c>
      <c r="Y40" s="459">
        <f>'10'!D9</f>
        <v>22116954.04852299</v>
      </c>
      <c r="Z40" s="459">
        <f>'10'!F9</f>
        <v>20001095.84657</v>
      </c>
      <c r="AA40" s="459">
        <f>'10'!H9</f>
        <v>20545342.838999998</v>
      </c>
      <c r="AB40" s="459">
        <f>'10'!J9</f>
        <v>21717847.68</v>
      </c>
      <c r="AC40" s="459">
        <f>'10'!L9</f>
        <v>22319576.266190004</v>
      </c>
      <c r="AD40" s="459">
        <f>'10'!N9</f>
        <v>21797112.833300002</v>
      </c>
      <c r="AE40" s="459">
        <f>'10'!P9</f>
        <v>21697908.925349999</v>
      </c>
      <c r="AF40" s="459">
        <f>'10'!R9</f>
        <v>20836310.185280003</v>
      </c>
      <c r="AG40" s="459">
        <f t="shared" si="4"/>
        <v>22679424.412060004</v>
      </c>
      <c r="AH40" s="581"/>
    </row>
    <row r="41" spans="1:34">
      <c r="A41" s="341"/>
      <c r="B41" s="342"/>
      <c r="C41" s="342"/>
      <c r="D41" s="342"/>
      <c r="E41" s="342"/>
      <c r="F41" s="342"/>
      <c r="G41" s="342"/>
      <c r="H41" s="342"/>
      <c r="I41" s="342"/>
      <c r="J41" s="342"/>
      <c r="K41" s="412"/>
      <c r="L41" s="342"/>
      <c r="M41" s="342"/>
      <c r="N41" s="342"/>
      <c r="O41" s="342"/>
      <c r="P41" s="581"/>
      <c r="Q41" s="581"/>
      <c r="R41" s="581"/>
      <c r="S41" s="581"/>
      <c r="T41" s="581"/>
      <c r="U41" s="581"/>
      <c r="W41" s="458"/>
      <c r="X41" s="460">
        <f>X37</f>
        <v>2012</v>
      </c>
      <c r="Y41" s="460">
        <f t="shared" ref="Y41:AD41" si="5">Y37</f>
        <v>2013</v>
      </c>
      <c r="Z41" s="460">
        <f t="shared" si="5"/>
        <v>2014</v>
      </c>
      <c r="AA41" s="460">
        <f t="shared" si="5"/>
        <v>2015</v>
      </c>
      <c r="AB41" s="460">
        <f t="shared" si="5"/>
        <v>2016</v>
      </c>
      <c r="AC41" s="460">
        <f t="shared" si="5"/>
        <v>2017</v>
      </c>
      <c r="AD41" s="460">
        <f t="shared" si="5"/>
        <v>2018</v>
      </c>
      <c r="AE41" s="460">
        <f>AE37</f>
        <v>2019</v>
      </c>
      <c r="AF41" s="460">
        <f>AF37</f>
        <v>2020</v>
      </c>
      <c r="AG41" s="460">
        <f>AG37</f>
        <v>2021</v>
      </c>
      <c r="AH41" s="583"/>
    </row>
    <row r="42" spans="1:34">
      <c r="A42" s="343"/>
      <c r="B42" s="342"/>
      <c r="C42" s="342"/>
      <c r="D42" s="342"/>
      <c r="E42" s="342"/>
      <c r="F42" s="342"/>
      <c r="G42" s="342"/>
      <c r="H42" s="342"/>
      <c r="I42" s="342"/>
      <c r="J42" s="342"/>
      <c r="K42" s="412"/>
      <c r="L42" s="342"/>
      <c r="M42" s="342"/>
      <c r="N42" s="342"/>
      <c r="O42" s="342"/>
      <c r="P42" s="581"/>
      <c r="Q42" s="581"/>
      <c r="R42" s="581"/>
      <c r="S42" s="581"/>
      <c r="T42" s="581"/>
      <c r="U42" s="581"/>
      <c r="W42" s="458" t="str">
        <f>'[1]TS-tab'!A12</f>
        <v>0 - 1,89</v>
      </c>
      <c r="X42" s="459">
        <f>'10'!B11</f>
        <v>14115.269193</v>
      </c>
      <c r="Y42" s="459">
        <f>'10'!D11</f>
        <v>11946.625000999997</v>
      </c>
      <c r="Z42" s="459">
        <f>'10'!F11</f>
        <v>13103.893608337919</v>
      </c>
      <c r="AA42" s="459">
        <f>'10'!H11</f>
        <v>14143.072</v>
      </c>
      <c r="AB42" s="459">
        <f>'10'!J11</f>
        <v>12865.852051484051</v>
      </c>
      <c r="AC42" s="459">
        <f>'10'!L11</f>
        <v>14207.550281356083</v>
      </c>
      <c r="AD42" s="459">
        <f>'10'!N11</f>
        <v>12933.527387701784</v>
      </c>
      <c r="AE42" s="459">
        <f>'10'!P11</f>
        <v>13118.363922292201</v>
      </c>
      <c r="AF42" s="459">
        <f>'10'!R11</f>
        <v>11915.895196925239</v>
      </c>
      <c r="AG42" s="459">
        <f>T11</f>
        <v>12970.487262819293</v>
      </c>
      <c r="AH42" s="337"/>
    </row>
    <row r="43" spans="1:34">
      <c r="A43" s="344"/>
      <c r="B43" s="342"/>
      <c r="C43" s="342"/>
      <c r="D43" s="342"/>
      <c r="E43" s="342"/>
      <c r="F43" s="342"/>
      <c r="G43" s="342"/>
      <c r="H43" s="342"/>
      <c r="I43" s="342"/>
      <c r="J43" s="342"/>
      <c r="K43" s="412"/>
      <c r="L43" s="342"/>
      <c r="M43" s="342"/>
      <c r="N43" s="342"/>
      <c r="O43" s="342"/>
      <c r="P43" s="581"/>
      <c r="Q43" s="581"/>
      <c r="R43" s="581"/>
      <c r="S43" s="581"/>
      <c r="T43" s="581"/>
      <c r="U43" s="581"/>
      <c r="W43" s="458" t="str">
        <f>'[1]TS-tab'!A13</f>
        <v>1,89 - 7,56</v>
      </c>
      <c r="X43" s="459">
        <f>'10'!B12</f>
        <v>96507.368466999906</v>
      </c>
      <c r="Y43" s="459">
        <f>'10'!D12</f>
        <v>95165.014875999856</v>
      </c>
      <c r="Z43" s="459">
        <f>'10'!F12</f>
        <v>123816.61024736104</v>
      </c>
      <c r="AA43" s="459">
        <f>'10'!H12</f>
        <v>80477.180000000008</v>
      </c>
      <c r="AB43" s="459">
        <f>'10'!J12</f>
        <v>111562.05009446271</v>
      </c>
      <c r="AC43" s="459">
        <f>'10'!L12</f>
        <v>99316.179315678324</v>
      </c>
      <c r="AD43" s="459">
        <f>'10'!N12</f>
        <v>104049.96081803164</v>
      </c>
      <c r="AE43" s="459">
        <f>'10'!P12</f>
        <v>107342.35739674408</v>
      </c>
      <c r="AF43" s="459">
        <f>'10'!R12</f>
        <v>113681.61655927241</v>
      </c>
      <c r="AG43" s="459">
        <f t="shared" ref="AG43:AG48" si="6">T12</f>
        <v>104014.32979030014</v>
      </c>
      <c r="AH43" s="581"/>
    </row>
    <row r="44" spans="1:34">
      <c r="A44" s="344"/>
      <c r="B44" s="342"/>
      <c r="C44" s="342"/>
      <c r="D44" s="342"/>
      <c r="E44" s="342"/>
      <c r="F44" s="342"/>
      <c r="G44" s="342"/>
      <c r="H44" s="342"/>
      <c r="I44" s="342"/>
      <c r="J44" s="342"/>
      <c r="K44" s="412"/>
      <c r="L44" s="342"/>
      <c r="M44" s="342"/>
      <c r="N44" s="342"/>
      <c r="O44" s="342"/>
      <c r="P44" s="581"/>
      <c r="Q44" s="581"/>
      <c r="R44" s="581"/>
      <c r="S44" s="581"/>
      <c r="T44" s="581"/>
      <c r="U44" s="581"/>
      <c r="W44" s="458" t="str">
        <f>'[1]TS-tab'!A14</f>
        <v>7,56 - 15</v>
      </c>
      <c r="X44" s="459">
        <f>'10'!B13</f>
        <v>310032.04458800005</v>
      </c>
      <c r="Y44" s="459">
        <f>'10'!D13</f>
        <v>308503.41960399982</v>
      </c>
      <c r="Z44" s="459">
        <f>'10'!F13</f>
        <v>335358.7588270597</v>
      </c>
      <c r="AA44" s="459">
        <f>'10'!H13</f>
        <v>341587.24400000001</v>
      </c>
      <c r="AB44" s="459">
        <f>'10'!J13</f>
        <v>336798.8942571283</v>
      </c>
      <c r="AC44" s="459">
        <f>'10'!L13</f>
        <v>318403.09956751292</v>
      </c>
      <c r="AD44" s="459">
        <f>'10'!N13</f>
        <v>326499.53289691149</v>
      </c>
      <c r="AE44" s="459">
        <f>'10'!P13</f>
        <v>337167.66508658585</v>
      </c>
      <c r="AF44" s="459">
        <f>'10'!R13</f>
        <v>344923.38185464387</v>
      </c>
      <c r="AG44" s="459">
        <f t="shared" si="6"/>
        <v>316010.27673046879</v>
      </c>
      <c r="AH44" s="581"/>
    </row>
    <row r="45" spans="1:34">
      <c r="A45" s="344"/>
      <c r="B45" s="342"/>
      <c r="C45" s="342"/>
      <c r="D45" s="342"/>
      <c r="E45" s="342"/>
      <c r="F45" s="342"/>
      <c r="G45" s="342"/>
      <c r="H45" s="342"/>
      <c r="I45" s="342"/>
      <c r="J45" s="342"/>
      <c r="K45" s="412"/>
      <c r="L45" s="342"/>
      <c r="M45" s="342"/>
      <c r="N45" s="342"/>
      <c r="O45" s="342"/>
      <c r="P45" s="581"/>
      <c r="Q45" s="581"/>
      <c r="R45" s="581"/>
      <c r="S45" s="581"/>
      <c r="T45" s="581"/>
      <c r="U45" s="581"/>
      <c r="W45" s="458" t="str">
        <f>'[1]TS-tab'!A15</f>
        <v>15 - 25</v>
      </c>
      <c r="X45" s="459">
        <f>'10'!B14</f>
        <v>525736.94316300005</v>
      </c>
      <c r="Y45" s="459">
        <f>'10'!D14</f>
        <v>524626.72059599974</v>
      </c>
      <c r="Z45" s="459">
        <f>'10'!F14</f>
        <v>523919.65455827466</v>
      </c>
      <c r="AA45" s="459">
        <f>'10'!H14</f>
        <v>516141.196</v>
      </c>
      <c r="AB45" s="459">
        <f>'10'!J14</f>
        <v>560344.60785299737</v>
      </c>
      <c r="AC45" s="459">
        <f>'10'!L14</f>
        <v>548723.0592909971</v>
      </c>
      <c r="AD45" s="459">
        <f>'10'!N14</f>
        <v>538426.08162467263</v>
      </c>
      <c r="AE45" s="459">
        <f>'10'!P14</f>
        <v>547682.7336694987</v>
      </c>
      <c r="AF45" s="459">
        <f>'10'!R14</f>
        <v>561289.47771576617</v>
      </c>
      <c r="AG45" s="459">
        <f t="shared" si="6"/>
        <v>537758.21501878509</v>
      </c>
      <c r="AH45" s="581"/>
    </row>
    <row r="46" spans="1:34">
      <c r="A46" s="344"/>
      <c r="B46" s="342"/>
      <c r="C46" s="342"/>
      <c r="D46" s="342"/>
      <c r="E46" s="342"/>
      <c r="F46" s="342"/>
      <c r="G46" s="342"/>
      <c r="H46" s="342"/>
      <c r="I46" s="342"/>
      <c r="J46" s="342"/>
      <c r="K46" s="412"/>
      <c r="L46" s="342"/>
      <c r="M46" s="342"/>
      <c r="N46" s="342"/>
      <c r="O46" s="342"/>
      <c r="P46" s="581"/>
      <c r="Q46" s="581"/>
      <c r="R46" s="581"/>
      <c r="S46" s="581"/>
      <c r="T46" s="581"/>
      <c r="U46" s="581"/>
      <c r="W46" s="458" t="str">
        <f>'[1]TS-tab'!A16</f>
        <v>25 - 45</v>
      </c>
      <c r="X46" s="459">
        <f>'10'!B15</f>
        <v>1079011.1251299998</v>
      </c>
      <c r="Y46" s="459">
        <f>'10'!D15</f>
        <v>1116784.3136299993</v>
      </c>
      <c r="Z46" s="459">
        <f>'10'!F15</f>
        <v>1016327.2036509507</v>
      </c>
      <c r="AA46" s="459">
        <f>'10'!H15</f>
        <v>1040029.306</v>
      </c>
      <c r="AB46" s="459">
        <f>'10'!J15</f>
        <v>1155922.1782843508</v>
      </c>
      <c r="AC46" s="459">
        <f>'10'!L15</f>
        <v>1159741.5075158244</v>
      </c>
      <c r="AD46" s="459">
        <f>'10'!N15</f>
        <v>1091351.1593129947</v>
      </c>
      <c r="AE46" s="459">
        <f>'10'!P15</f>
        <v>1105620.8291812406</v>
      </c>
      <c r="AF46" s="459">
        <f>'10'!R15</f>
        <v>1128113.5650262986</v>
      </c>
      <c r="AG46" s="459">
        <f t="shared" si="6"/>
        <v>1150615.1271129046</v>
      </c>
      <c r="AH46" s="581"/>
    </row>
    <row r="47" spans="1:34">
      <c r="A47" s="344"/>
      <c r="B47" s="342"/>
      <c r="C47" s="342"/>
      <c r="D47" s="342"/>
      <c r="E47" s="342"/>
      <c r="F47" s="342"/>
      <c r="G47" s="342"/>
      <c r="H47" s="342"/>
      <c r="I47" s="342"/>
      <c r="J47" s="342"/>
      <c r="K47" s="412"/>
      <c r="L47" s="342"/>
      <c r="M47" s="342"/>
      <c r="N47" s="342"/>
      <c r="O47" s="342"/>
      <c r="P47" s="581"/>
      <c r="Q47" s="581"/>
      <c r="R47" s="581"/>
      <c r="S47" s="581"/>
      <c r="T47" s="581"/>
      <c r="U47" s="581"/>
      <c r="W47" s="458" t="str">
        <f>'[1]TS-tab'!A17</f>
        <v>45 - 63</v>
      </c>
      <c r="X47" s="459">
        <f>'10'!B16</f>
        <v>822998.73365599988</v>
      </c>
      <c r="Y47" s="459">
        <f>'10'!D16</f>
        <v>822665.90019499953</v>
      </c>
      <c r="Z47" s="459">
        <f>'10'!F16</f>
        <v>732383.47698900523</v>
      </c>
      <c r="AA47" s="459">
        <f>'10'!H16</f>
        <v>783071.53300000005</v>
      </c>
      <c r="AB47" s="459">
        <f>'10'!J16</f>
        <v>840517.30001507001</v>
      </c>
      <c r="AC47" s="459">
        <f>'10'!L16</f>
        <v>856812.73201745551</v>
      </c>
      <c r="AD47" s="459">
        <f>'10'!N16</f>
        <v>798087.22221885959</v>
      </c>
      <c r="AE47" s="459">
        <f>'10'!P16</f>
        <v>806096.90801021538</v>
      </c>
      <c r="AF47" s="459">
        <f>'10'!R16</f>
        <v>854785.64938038471</v>
      </c>
      <c r="AG47" s="459">
        <f t="shared" si="6"/>
        <v>869847.00594658544</v>
      </c>
      <c r="AH47" s="581"/>
    </row>
    <row r="48" spans="1:34">
      <c r="A48" s="344"/>
      <c r="B48" s="342"/>
      <c r="C48" s="342"/>
      <c r="D48" s="342"/>
      <c r="E48" s="342"/>
      <c r="F48" s="342"/>
      <c r="G48" s="342"/>
      <c r="H48" s="342"/>
      <c r="I48" s="342"/>
      <c r="J48" s="342"/>
      <c r="K48" s="412"/>
      <c r="L48" s="342"/>
      <c r="M48" s="342"/>
      <c r="N48" s="342"/>
      <c r="O48" s="342"/>
      <c r="P48" s="581"/>
      <c r="Q48" s="581"/>
      <c r="R48" s="581"/>
      <c r="S48" s="581"/>
      <c r="T48" s="581"/>
      <c r="U48" s="581"/>
      <c r="W48" s="458" t="str">
        <f>'[1]TS-tab'!A18</f>
        <v>63 - 630</v>
      </c>
      <c r="X48" s="459">
        <f>'10'!B17</f>
        <v>9790329.5285710003</v>
      </c>
      <c r="Y48" s="459">
        <f>'10'!D17</f>
        <v>10020160.631873984</v>
      </c>
      <c r="Z48" s="459">
        <f>'10'!F17</f>
        <v>7796080.9448002111</v>
      </c>
      <c r="AA48" s="459">
        <f>'10'!H17</f>
        <v>8648160.9139999989</v>
      </c>
      <c r="AB48" s="459">
        <f>'10'!J17</f>
        <v>9521332.8044445086</v>
      </c>
      <c r="AC48" s="459">
        <f>'10'!L17</f>
        <v>10413834.535984188</v>
      </c>
      <c r="AD48" s="459">
        <f>'10'!N17</f>
        <v>9030186.204820456</v>
      </c>
      <c r="AE48" s="459">
        <f>'10'!P17</f>
        <v>9117290.600721499</v>
      </c>
      <c r="AF48" s="459">
        <f>'10'!R17</f>
        <v>9250921.9277924299</v>
      </c>
      <c r="AG48" s="459">
        <f t="shared" si="6"/>
        <v>10329217.644351978</v>
      </c>
      <c r="AH48" s="581"/>
    </row>
    <row r="49" spans="1:33">
      <c r="A49" s="344"/>
      <c r="B49" s="342"/>
      <c r="C49" s="342"/>
      <c r="D49" s="342"/>
      <c r="E49" s="342"/>
      <c r="F49" s="342"/>
      <c r="G49" s="342"/>
      <c r="H49" s="342"/>
      <c r="I49" s="342"/>
      <c r="J49" s="342"/>
      <c r="K49" s="412"/>
      <c r="L49" s="342"/>
      <c r="M49" s="342"/>
      <c r="N49" s="342"/>
      <c r="O49" s="342"/>
      <c r="P49" s="581"/>
      <c r="Q49" s="581"/>
      <c r="R49" s="581"/>
      <c r="S49" s="581"/>
      <c r="T49" s="581"/>
      <c r="U49" s="581"/>
      <c r="W49" s="458"/>
      <c r="X49" s="459">
        <f>X37</f>
        <v>2012</v>
      </c>
      <c r="Y49" s="459">
        <f t="shared" ref="Y49:AG49" si="7">Y37</f>
        <v>2013</v>
      </c>
      <c r="Z49" s="459">
        <f t="shared" si="7"/>
        <v>2014</v>
      </c>
      <c r="AA49" s="459">
        <f t="shared" si="7"/>
        <v>2015</v>
      </c>
      <c r="AB49" s="459">
        <f t="shared" si="7"/>
        <v>2016</v>
      </c>
      <c r="AC49" s="459">
        <f t="shared" si="7"/>
        <v>2017</v>
      </c>
      <c r="AD49" s="459">
        <f t="shared" si="7"/>
        <v>2018</v>
      </c>
      <c r="AE49" s="459">
        <f t="shared" si="7"/>
        <v>2019</v>
      </c>
      <c r="AF49" s="459">
        <f t="shared" si="7"/>
        <v>2020</v>
      </c>
      <c r="AG49" s="459">
        <f t="shared" si="7"/>
        <v>2021</v>
      </c>
    </row>
    <row r="50" spans="1:33">
      <c r="A50" s="345"/>
      <c r="B50" s="342"/>
      <c r="C50" s="342"/>
      <c r="D50" s="342"/>
      <c r="E50" s="342"/>
      <c r="F50" s="342"/>
      <c r="G50" s="342"/>
      <c r="H50" s="342"/>
      <c r="I50" s="342"/>
      <c r="J50" s="342"/>
      <c r="K50" s="412"/>
      <c r="L50" s="342"/>
      <c r="M50" s="342"/>
      <c r="N50" s="342"/>
      <c r="O50" s="342"/>
      <c r="P50" s="581"/>
      <c r="Q50" s="581"/>
      <c r="R50" s="581"/>
      <c r="S50" s="581"/>
      <c r="T50" s="581"/>
      <c r="U50" s="581"/>
      <c r="W50" s="458" t="str">
        <f>'[1]TS-tab'!A20</f>
        <v>0 - 1,89</v>
      </c>
      <c r="X50" s="459">
        <f>'10'!B19</f>
        <v>559139.02674000023</v>
      </c>
      <c r="Y50" s="459">
        <f>'10'!D19</f>
        <v>512721.76082900044</v>
      </c>
      <c r="Z50" s="459">
        <f>'10'!F19</f>
        <v>509723.57878980966</v>
      </c>
      <c r="AA50" s="459">
        <f>'10'!H19</f>
        <v>504998.58600000001</v>
      </c>
      <c r="AB50" s="459">
        <f>'10'!J19</f>
        <v>520999.24463956594</v>
      </c>
      <c r="AC50" s="459">
        <f>'10'!L19</f>
        <v>487845.00729306432</v>
      </c>
      <c r="AD50" s="459">
        <f>'10'!N19</f>
        <v>496775.04107718513</v>
      </c>
      <c r="AE50" s="459">
        <f>'10'!P19</f>
        <v>491929.4812616689</v>
      </c>
      <c r="AF50" s="459">
        <f>'10'!R19</f>
        <v>459602.27150012436</v>
      </c>
      <c r="AG50" s="459">
        <f>T19</f>
        <v>453461.18699669861</v>
      </c>
    </row>
    <row r="51" spans="1:33">
      <c r="A51" s="1784"/>
      <c r="B51" s="1784"/>
      <c r="C51" s="1784"/>
      <c r="D51" s="1784"/>
      <c r="E51" s="1784"/>
      <c r="F51" s="1784"/>
      <c r="G51" s="1784"/>
      <c r="H51" s="1784"/>
      <c r="I51" s="1784"/>
      <c r="J51" s="1784"/>
      <c r="K51" s="1784"/>
      <c r="L51" s="1784"/>
      <c r="M51" s="1784"/>
      <c r="N51" s="1784"/>
      <c r="O51" s="1784"/>
      <c r="P51" s="1784"/>
      <c r="Q51" s="581"/>
      <c r="R51" s="581"/>
      <c r="S51" s="581"/>
      <c r="T51" s="581"/>
      <c r="U51" s="581"/>
      <c r="W51" s="458" t="str">
        <f>'[1]TS-tab'!A21</f>
        <v>1,89 - 7,56</v>
      </c>
      <c r="X51" s="459">
        <f>'10'!B20</f>
        <v>1383234.4910299997</v>
      </c>
      <c r="Y51" s="459">
        <f>'10'!D20</f>
        <v>1394545.3752979985</v>
      </c>
      <c r="Z51" s="459">
        <f>'10'!F20</f>
        <v>1881753.4639028551</v>
      </c>
      <c r="AA51" s="459">
        <f>'10'!H20</f>
        <v>1113617.6629999999</v>
      </c>
      <c r="AB51" s="459">
        <f>'10'!J20</f>
        <v>1670801.3867941953</v>
      </c>
      <c r="AC51" s="459">
        <f>'10'!L20</f>
        <v>1513725.3582766468</v>
      </c>
      <c r="AD51" s="459">
        <f>'10'!N20</f>
        <v>1693836.8791406811</v>
      </c>
      <c r="AE51" s="459">
        <f>'10'!P20</f>
        <v>1702065.4789503859</v>
      </c>
      <c r="AF51" s="459">
        <f>'10'!R20</f>
        <v>1675437.4461078423</v>
      </c>
      <c r="AG51" s="459">
        <f t="shared" ref="AG51:AG56" si="8">T20</f>
        <v>1425154.3712792348</v>
      </c>
    </row>
    <row r="52" spans="1:33" ht="48.75" customHeight="1">
      <c r="A52" s="344"/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2"/>
      <c r="O52" s="342"/>
      <c r="P52" s="581"/>
      <c r="Q52" s="581"/>
      <c r="R52" s="581"/>
      <c r="S52" s="581"/>
      <c r="T52" s="581"/>
      <c r="U52" s="581"/>
      <c r="W52" s="458" t="str">
        <f>'[1]TS-tab'!A22</f>
        <v>7,56 - 15</v>
      </c>
      <c r="X52" s="459">
        <f>'10'!B21</f>
        <v>4914038.4101290004</v>
      </c>
      <c r="Y52" s="459">
        <f>'10'!D21</f>
        <v>4771266.973282</v>
      </c>
      <c r="Z52" s="459">
        <f>'10'!F21</f>
        <v>5488567.0253040111</v>
      </c>
      <c r="AA52" s="459">
        <f>'10'!H21</f>
        <v>5508407.8030000003</v>
      </c>
      <c r="AB52" s="459">
        <f>'10'!J21</f>
        <v>5475166.3686730787</v>
      </c>
      <c r="AC52" s="459">
        <f>'10'!L21</f>
        <v>5094859.2620210024</v>
      </c>
      <c r="AD52" s="459">
        <f>'10'!N21</f>
        <v>5222076.7556636911</v>
      </c>
      <c r="AE52" s="459">
        <f>'10'!P21</f>
        <v>5245992.8721880019</v>
      </c>
      <c r="AF52" s="459">
        <f>'10'!R21</f>
        <v>5396278.9594914746</v>
      </c>
      <c r="AG52" s="459">
        <f t="shared" si="8"/>
        <v>4878402.9461922124</v>
      </c>
    </row>
    <row r="53" spans="1:33">
      <c r="A53" s="1764" t="s">
        <v>347</v>
      </c>
      <c r="B53" s="1764"/>
      <c r="C53" s="1764"/>
      <c r="D53" s="1764"/>
      <c r="E53" s="1764"/>
      <c r="F53" s="1764"/>
      <c r="G53" s="1764"/>
      <c r="H53" s="1764"/>
      <c r="I53" s="1764"/>
      <c r="J53" s="1764"/>
      <c r="K53" s="408"/>
      <c r="L53" s="1764" t="s">
        <v>348</v>
      </c>
      <c r="M53" s="1764"/>
      <c r="N53" s="1764"/>
      <c r="O53" s="1764"/>
      <c r="P53" s="1764"/>
      <c r="Q53" s="1764"/>
      <c r="R53" s="1764"/>
      <c r="S53" s="1764"/>
      <c r="T53" s="1764"/>
      <c r="U53" s="1764"/>
      <c r="W53" s="458" t="str">
        <f>'[1]TS-tab'!A23</f>
        <v>15 - 25</v>
      </c>
      <c r="X53" s="459">
        <f>'10'!B22</f>
        <v>8202299.7308200002</v>
      </c>
      <c r="Y53" s="459">
        <f>'10'!D22</f>
        <v>8001272.6840059971</v>
      </c>
      <c r="Z53" s="459">
        <f>'10'!F22</f>
        <v>7473193.0862098094</v>
      </c>
      <c r="AA53" s="459">
        <f>'10'!H22</f>
        <v>7768172.5099999998</v>
      </c>
      <c r="AB53" s="459">
        <f>'10'!J22</f>
        <v>8352134.3274809718</v>
      </c>
      <c r="AC53" s="459">
        <f>'10'!L22</f>
        <v>8265932.4977369672</v>
      </c>
      <c r="AD53" s="459">
        <f>'10'!N22</f>
        <v>8018166.8469247492</v>
      </c>
      <c r="AE53" s="459">
        <f>'10'!P22</f>
        <v>8009844.5211904021</v>
      </c>
      <c r="AF53" s="459">
        <f>'10'!R22</f>
        <v>8331223.5744369095</v>
      </c>
      <c r="AG53" s="459">
        <f t="shared" si="8"/>
        <v>8455316.9004409723</v>
      </c>
    </row>
    <row r="54" spans="1:33">
      <c r="A54" s="344"/>
      <c r="B54" s="342"/>
      <c r="C54" s="342"/>
      <c r="D54" s="342"/>
      <c r="E54" s="342"/>
      <c r="F54" s="342"/>
      <c r="G54" s="342"/>
      <c r="H54" s="342"/>
      <c r="I54" s="1785"/>
      <c r="J54" s="1785"/>
      <c r="K54" s="1785"/>
      <c r="L54" s="1785"/>
      <c r="M54" s="1785"/>
      <c r="N54" s="1785"/>
      <c r="O54" s="1785"/>
      <c r="P54" s="1785"/>
      <c r="Q54" s="581"/>
      <c r="R54" s="581"/>
      <c r="S54" s="581"/>
      <c r="T54" s="581"/>
      <c r="U54" s="581"/>
      <c r="W54" s="458" t="str">
        <f>'[1]TS-tab'!A24</f>
        <v>25 - 45</v>
      </c>
      <c r="X54" s="459">
        <f>'10'!B23</f>
        <v>8826859.3298419993</v>
      </c>
      <c r="Y54" s="459">
        <f>'10'!D23</f>
        <v>9320148.7792099956</v>
      </c>
      <c r="Z54" s="459">
        <f>'10'!F23</f>
        <v>4991073.5360998977</v>
      </c>
      <c r="AA54" s="459">
        <f>'10'!H23</f>
        <v>6785664.7669999991</v>
      </c>
      <c r="AB54" s="459">
        <f>'10'!J23</f>
        <v>7622782.8458727272</v>
      </c>
      <c r="AC54" s="459">
        <f>'10'!L23</f>
        <v>8721404.2015460376</v>
      </c>
      <c r="AD54" s="459">
        <f>'10'!N23</f>
        <v>7195290.7486268394</v>
      </c>
      <c r="AE54" s="459">
        <f>'10'!P23</f>
        <v>7112262.0376888318</v>
      </c>
      <c r="AF54" s="459">
        <f>'10'!R23</f>
        <v>6901898.8206374375</v>
      </c>
      <c r="AG54" s="459">
        <f t="shared" si="8"/>
        <v>9555218.353111878</v>
      </c>
    </row>
    <row r="55" spans="1:33">
      <c r="A55" s="344"/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42"/>
      <c r="O55" s="342"/>
      <c r="P55" s="581"/>
      <c r="Q55" s="581"/>
      <c r="R55" s="581"/>
      <c r="S55" s="581"/>
      <c r="T55" s="581"/>
      <c r="U55" s="581"/>
      <c r="W55" s="458" t="str">
        <f>'[1]TS-tab'!A25</f>
        <v>45 - 63</v>
      </c>
      <c r="X55" s="459">
        <f>'10'!B24</f>
        <v>1267826.9206539998</v>
      </c>
      <c r="Y55" s="459">
        <f>'10'!D24</f>
        <v>1436421.2979679992</v>
      </c>
      <c r="Z55" s="459">
        <f>'10'!F24</f>
        <v>446199.3853124305</v>
      </c>
      <c r="AA55" s="459">
        <f>'10'!H24</f>
        <v>832468.37699999998</v>
      </c>
      <c r="AB55" s="459">
        <f>'10'!J24</f>
        <v>916276.58158523124</v>
      </c>
      <c r="AC55" s="459">
        <f>'10'!L24</f>
        <v>1175113.939606647</v>
      </c>
      <c r="AD55" s="459">
        <f>'10'!N24</f>
        <v>966120.17449338897</v>
      </c>
      <c r="AE55" s="459">
        <f>'10'!P24</f>
        <v>930980.12654766045</v>
      </c>
      <c r="AF55" s="459">
        <f>'10'!R24</f>
        <v>830758.18090108014</v>
      </c>
      <c r="AG55" s="459">
        <f t="shared" si="8"/>
        <v>1464997.7233109875</v>
      </c>
    </row>
    <row r="56" spans="1:33">
      <c r="A56" s="344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2"/>
      <c r="N56" s="342"/>
      <c r="O56" s="342"/>
      <c r="P56" s="581"/>
      <c r="Q56" s="581"/>
      <c r="R56" s="581"/>
      <c r="S56" s="581"/>
      <c r="T56" s="581"/>
      <c r="U56" s="581"/>
      <c r="W56" s="458" t="str">
        <f>'[1]TS-tab'!A26</f>
        <v>63 - 630</v>
      </c>
      <c r="X56" s="459">
        <f>'10'!B25</f>
        <v>525458.02798000001</v>
      </c>
      <c r="Y56" s="459">
        <f>'10'!D25</f>
        <v>566274.33273899986</v>
      </c>
      <c r="Z56" s="459">
        <f>'10'!F25</f>
        <v>232016.15081998546</v>
      </c>
      <c r="AA56" s="459">
        <f>'10'!H25</f>
        <v>408832.78300000005</v>
      </c>
      <c r="AB56" s="459">
        <f>'10'!J25</f>
        <v>428906.15095421666</v>
      </c>
      <c r="AC56" s="459">
        <f>'10'!L25</f>
        <v>539356.97684662067</v>
      </c>
      <c r="AD56" s="459">
        <f>'10'!N25</f>
        <v>520412.12425384083</v>
      </c>
      <c r="AE56" s="459">
        <f>'10'!P25</f>
        <v>490261.17938497674</v>
      </c>
      <c r="AF56" s="459">
        <f>'10'!R25</f>
        <v>444284.52803940669</v>
      </c>
      <c r="AG56" s="459">
        <f t="shared" si="8"/>
        <v>647981.82505417708</v>
      </c>
    </row>
    <row r="57" spans="1:33">
      <c r="A57" s="344"/>
      <c r="B57" s="342"/>
      <c r="C57" s="342"/>
      <c r="D57" s="342"/>
      <c r="E57" s="342"/>
      <c r="F57" s="342"/>
      <c r="G57" s="342"/>
      <c r="H57" s="342"/>
      <c r="I57" s="342"/>
      <c r="J57" s="342"/>
      <c r="K57" s="342"/>
      <c r="L57" s="342"/>
      <c r="M57" s="342"/>
      <c r="N57" s="342"/>
      <c r="O57" s="342"/>
      <c r="P57" s="581"/>
      <c r="Q57" s="581"/>
      <c r="R57" s="581"/>
      <c r="S57" s="581"/>
      <c r="T57" s="581"/>
      <c r="U57" s="581"/>
      <c r="W57" s="458"/>
      <c r="X57" s="459"/>
      <c r="Y57" s="459"/>
      <c r="Z57" s="459"/>
      <c r="AA57" s="459"/>
      <c r="AB57" s="459"/>
      <c r="AC57" s="459"/>
      <c r="AD57" s="459"/>
      <c r="AE57" s="459"/>
      <c r="AF57" s="459"/>
      <c r="AG57" s="457"/>
    </row>
    <row r="58" spans="1:33">
      <c r="A58" s="346"/>
      <c r="B58" s="342"/>
      <c r="C58" s="342"/>
      <c r="D58" s="342"/>
      <c r="E58" s="342"/>
      <c r="F58" s="342"/>
      <c r="G58" s="342"/>
      <c r="H58" s="342"/>
      <c r="I58" s="342"/>
      <c r="J58" s="342"/>
      <c r="K58" s="342"/>
      <c r="L58" s="342"/>
      <c r="M58" s="342"/>
      <c r="N58" s="342"/>
      <c r="O58" s="342"/>
      <c r="P58" s="581"/>
      <c r="Q58" s="581"/>
      <c r="R58" s="581"/>
      <c r="S58" s="581"/>
      <c r="T58" s="581"/>
      <c r="U58" s="581"/>
      <c r="W58" s="458"/>
      <c r="X58" s="460">
        <f>X37</f>
        <v>2012</v>
      </c>
      <c r="Y58" s="460">
        <f t="shared" ref="Y58:AG58" si="9">Y37</f>
        <v>2013</v>
      </c>
      <c r="Z58" s="460">
        <f t="shared" si="9"/>
        <v>2014</v>
      </c>
      <c r="AA58" s="460">
        <f t="shared" si="9"/>
        <v>2015</v>
      </c>
      <c r="AB58" s="460">
        <f t="shared" si="9"/>
        <v>2016</v>
      </c>
      <c r="AC58" s="460">
        <f t="shared" si="9"/>
        <v>2017</v>
      </c>
      <c r="AD58" s="460">
        <f t="shared" si="9"/>
        <v>2018</v>
      </c>
      <c r="AE58" s="460">
        <f t="shared" si="9"/>
        <v>2019</v>
      </c>
      <c r="AF58" s="460">
        <f t="shared" si="9"/>
        <v>2020</v>
      </c>
      <c r="AG58" s="460">
        <f t="shared" si="9"/>
        <v>2021</v>
      </c>
    </row>
    <row r="59" spans="1:33">
      <c r="A59" s="347"/>
      <c r="B59" s="342"/>
      <c r="C59" s="342"/>
      <c r="D59" s="342"/>
      <c r="E59" s="342"/>
      <c r="F59" s="342"/>
      <c r="G59" s="342"/>
      <c r="H59" s="342"/>
      <c r="I59" s="342"/>
      <c r="J59" s="342"/>
      <c r="K59" s="342"/>
      <c r="L59" s="342"/>
      <c r="M59" s="342"/>
      <c r="N59" s="342"/>
      <c r="O59" s="342"/>
      <c r="P59" s="581"/>
      <c r="Q59" s="581"/>
      <c r="R59" s="581"/>
      <c r="S59" s="581"/>
      <c r="T59" s="581"/>
      <c r="U59" s="581"/>
      <c r="W59" s="458" t="str">
        <f>'[1]TS-tab'!A7</f>
        <v>VO+SO</v>
      </c>
      <c r="X59" s="459">
        <f>X61-X60</f>
        <v>46662174.102000006</v>
      </c>
      <c r="Y59" s="459">
        <f t="shared" ref="Y59:AD59" si="10">Y61-Y60</f>
        <v>47334125.896372996</v>
      </c>
      <c r="Z59" s="459">
        <f t="shared" si="10"/>
        <v>43967311.501349993</v>
      </c>
      <c r="AA59" s="459">
        <f t="shared" si="10"/>
        <v>45471682.594999991</v>
      </c>
      <c r="AB59" s="459">
        <f t="shared" si="10"/>
        <v>49683527.096944995</v>
      </c>
      <c r="AC59" s="459">
        <f t="shared" si="10"/>
        <v>50835738.715214998</v>
      </c>
      <c r="AD59" s="459">
        <f t="shared" si="10"/>
        <v>49829735.242558002</v>
      </c>
      <c r="AE59" s="459">
        <f>AE61-AE60</f>
        <v>53379467.106026985</v>
      </c>
      <c r="AF59" s="459">
        <f>AF61-AF60</f>
        <v>55139496.558839992</v>
      </c>
      <c r="AG59" s="459">
        <f>AG61-AG60</f>
        <v>59195542.689879999</v>
      </c>
    </row>
    <row r="60" spans="1:33">
      <c r="A60" s="348"/>
      <c r="B60" s="342"/>
      <c r="C60" s="342"/>
      <c r="D60" s="342"/>
      <c r="E60" s="342"/>
      <c r="F60" s="342"/>
      <c r="G60" s="342"/>
      <c r="H60" s="342"/>
      <c r="I60" s="342"/>
      <c r="J60" s="342"/>
      <c r="K60" s="342"/>
      <c r="L60" s="342"/>
      <c r="M60" s="342"/>
      <c r="N60" s="342"/>
      <c r="O60" s="342"/>
      <c r="P60" s="581"/>
      <c r="Q60" s="581"/>
      <c r="R60" s="581"/>
      <c r="S60" s="581"/>
      <c r="T60" s="581"/>
      <c r="U60" s="581"/>
      <c r="W60" s="458" t="str">
        <f>'[1]TS-tab'!A27</f>
        <v>MO+DOM</v>
      </c>
      <c r="X60" s="459">
        <f>'10'!B26</f>
        <v>38317586.949962996</v>
      </c>
      <c r="Y60" s="459">
        <f>'10'!D26</f>
        <v>38902503.829107977</v>
      </c>
      <c r="Z60" s="459">
        <f>'10'!F26</f>
        <v>31563516.76912</v>
      </c>
      <c r="AA60" s="459">
        <f>'10'!H26</f>
        <v>34345772.933999993</v>
      </c>
      <c r="AB60" s="459">
        <f>'10'!J26</f>
        <v>37526410.592999987</v>
      </c>
      <c r="AC60" s="459">
        <f>'10'!L26</f>
        <v>39209275.907299995</v>
      </c>
      <c r="AD60" s="459">
        <f>'10'!N26</f>
        <v>36014212.259259999</v>
      </c>
      <c r="AE60" s="459">
        <f>'10'!P26</f>
        <v>36017655.155199997</v>
      </c>
      <c r="AF60" s="459">
        <f>'10'!R26</f>
        <v>36305115.29463999</v>
      </c>
      <c r="AG60" s="459">
        <f>T26</f>
        <v>40200966.3926</v>
      </c>
    </row>
    <row r="61" spans="1:33">
      <c r="A61" s="348"/>
      <c r="B61" s="349"/>
      <c r="C61" s="349"/>
      <c r="D61" s="349"/>
      <c r="E61" s="349"/>
      <c r="F61" s="349"/>
      <c r="G61" s="349"/>
      <c r="H61" s="349"/>
      <c r="I61" s="349"/>
      <c r="J61" s="349"/>
      <c r="K61" s="349"/>
      <c r="L61" s="349"/>
      <c r="M61" s="349"/>
      <c r="N61" s="349"/>
      <c r="O61" s="349"/>
      <c r="P61" s="581"/>
      <c r="Q61" s="581"/>
      <c r="R61" s="581"/>
      <c r="S61" s="581"/>
      <c r="T61" s="581"/>
      <c r="U61" s="581"/>
      <c r="X61" s="459">
        <f>'10'!B27</f>
        <v>84979761.051963001</v>
      </c>
      <c r="Y61" s="459">
        <f>'10'!D27</f>
        <v>86236629.725480974</v>
      </c>
      <c r="Z61" s="459">
        <f>'10'!F27</f>
        <v>75530828.270469993</v>
      </c>
      <c r="AA61" s="459">
        <f>'10'!H27</f>
        <v>79817455.528999984</v>
      </c>
      <c r="AB61" s="459">
        <f>'10'!J27</f>
        <v>87209937.689944983</v>
      </c>
      <c r="AC61" s="459">
        <f>'10'!L27</f>
        <v>90045014.622514993</v>
      </c>
      <c r="AD61" s="459">
        <f>'10'!N27</f>
        <v>85843947.501818001</v>
      </c>
      <c r="AE61" s="459">
        <f>'10'!P27</f>
        <v>89397122.261226982</v>
      </c>
      <c r="AF61" s="459">
        <f>'10'!R27</f>
        <v>91444611.853479981</v>
      </c>
      <c r="AG61" s="459">
        <f>T27</f>
        <v>99396509.082479998</v>
      </c>
    </row>
    <row r="62" spans="1:33">
      <c r="A62" s="350"/>
      <c r="B62" s="351"/>
      <c r="C62" s="1778"/>
      <c r="D62" s="351"/>
      <c r="E62" s="1778"/>
      <c r="F62" s="351"/>
      <c r="G62" s="1778"/>
      <c r="H62" s="351"/>
      <c r="I62" s="1778"/>
      <c r="J62" s="351"/>
      <c r="K62" s="1778"/>
      <c r="L62" s="351"/>
      <c r="M62" s="1778"/>
      <c r="N62" s="351"/>
      <c r="O62" s="1778"/>
      <c r="P62" s="581"/>
      <c r="Q62" s="581"/>
      <c r="R62" s="581"/>
      <c r="S62" s="581"/>
      <c r="T62" s="581"/>
      <c r="U62" s="581"/>
    </row>
    <row r="63" spans="1:33">
      <c r="A63" s="352"/>
      <c r="B63" s="353"/>
      <c r="C63" s="1778"/>
      <c r="D63" s="353"/>
      <c r="E63" s="1778"/>
      <c r="F63" s="353"/>
      <c r="G63" s="1778"/>
      <c r="H63" s="353"/>
      <c r="I63" s="1778"/>
      <c r="J63" s="353"/>
      <c r="K63" s="1778"/>
      <c r="L63" s="353"/>
      <c r="M63" s="1778"/>
      <c r="N63" s="353"/>
      <c r="O63" s="1778"/>
      <c r="P63" s="581"/>
      <c r="Q63" s="581"/>
      <c r="R63" s="581"/>
      <c r="S63" s="581"/>
      <c r="T63" s="581"/>
      <c r="U63" s="581"/>
    </row>
    <row r="64" spans="1:33">
      <c r="A64" s="354"/>
      <c r="B64" s="342"/>
      <c r="C64" s="342"/>
      <c r="D64" s="342"/>
      <c r="E64" s="342"/>
      <c r="F64" s="342"/>
      <c r="G64" s="342"/>
      <c r="H64" s="342"/>
      <c r="I64" s="342"/>
      <c r="J64" s="342"/>
      <c r="K64" s="342"/>
      <c r="L64" s="342"/>
      <c r="M64" s="342"/>
      <c r="N64" s="342"/>
      <c r="O64" s="342"/>
      <c r="P64" s="581"/>
      <c r="Q64" s="581"/>
      <c r="R64" s="581"/>
      <c r="S64" s="581"/>
      <c r="T64" s="581"/>
      <c r="U64" s="581"/>
    </row>
    <row r="65" spans="1:16">
      <c r="A65" s="354"/>
      <c r="B65" s="342"/>
      <c r="C65" s="342"/>
      <c r="D65" s="342"/>
      <c r="E65" s="342"/>
      <c r="F65" s="342"/>
      <c r="G65" s="342"/>
      <c r="H65" s="342"/>
      <c r="I65" s="342"/>
      <c r="J65" s="342"/>
      <c r="K65" s="342"/>
      <c r="L65" s="342"/>
      <c r="M65" s="342"/>
      <c r="N65" s="342"/>
      <c r="O65" s="342"/>
      <c r="P65" s="581"/>
    </row>
    <row r="66" spans="1:16">
      <c r="B66" s="581"/>
      <c r="C66" s="581"/>
      <c r="D66" s="581"/>
      <c r="E66" s="581"/>
      <c r="F66" s="581"/>
      <c r="G66" s="581"/>
      <c r="H66" s="581"/>
      <c r="I66" s="581"/>
      <c r="J66" s="581"/>
      <c r="K66" s="581"/>
      <c r="L66" s="581"/>
      <c r="M66" s="581"/>
      <c r="N66" s="581"/>
      <c r="O66" s="581"/>
      <c r="P66" s="581"/>
    </row>
    <row r="68" spans="1:16">
      <c r="A68" s="1783"/>
      <c r="B68" s="1781"/>
      <c r="C68" s="1781"/>
      <c r="D68" s="1781"/>
      <c r="E68" s="1781"/>
      <c r="F68" s="1781"/>
      <c r="G68" s="1781"/>
      <c r="H68" s="1781"/>
      <c r="I68" s="1781"/>
      <c r="J68" s="1781"/>
      <c r="K68" s="1781"/>
      <c r="L68" s="1781"/>
      <c r="M68" s="1781"/>
      <c r="N68" s="1781"/>
      <c r="O68" s="1781"/>
      <c r="P68" s="1781"/>
    </row>
    <row r="69" spans="1:16">
      <c r="A69" s="1783"/>
      <c r="B69" s="1781"/>
      <c r="C69" s="1781"/>
      <c r="D69" s="1781"/>
      <c r="E69" s="1781"/>
      <c r="F69" s="1781"/>
      <c r="G69" s="1781"/>
      <c r="H69" s="1781"/>
      <c r="I69" s="1781"/>
      <c r="J69" s="1781"/>
      <c r="K69" s="1781"/>
      <c r="L69" s="1781"/>
      <c r="M69" s="1781"/>
      <c r="N69" s="1781"/>
      <c r="O69" s="1781"/>
      <c r="P69" s="1781"/>
    </row>
  </sheetData>
  <mergeCells count="46">
    <mergeCell ref="A1:U1"/>
    <mergeCell ref="A68:A69"/>
    <mergeCell ref="B68:P69"/>
    <mergeCell ref="A51:P51"/>
    <mergeCell ref="I54:P54"/>
    <mergeCell ref="C62:C63"/>
    <mergeCell ref="E62:E63"/>
    <mergeCell ref="G62:G63"/>
    <mergeCell ref="I62:I63"/>
    <mergeCell ref="C37:C38"/>
    <mergeCell ref="E37:E38"/>
    <mergeCell ref="G37:G38"/>
    <mergeCell ref="I37:I38"/>
    <mergeCell ref="Q4:Q5"/>
    <mergeCell ref="F3:G3"/>
    <mergeCell ref="H3:I3"/>
    <mergeCell ref="A36:J36"/>
    <mergeCell ref="R3:S3"/>
    <mergeCell ref="S4:S5"/>
    <mergeCell ref="P3:Q3"/>
    <mergeCell ref="T3:U3"/>
    <mergeCell ref="U4:U5"/>
    <mergeCell ref="A29:U29"/>
    <mergeCell ref="K62:K63"/>
    <mergeCell ref="M62:M63"/>
    <mergeCell ref="O62:O63"/>
    <mergeCell ref="M37:M38"/>
    <mergeCell ref="O37:O38"/>
    <mergeCell ref="L53:U53"/>
    <mergeCell ref="K37:K38"/>
    <mergeCell ref="A53:J53"/>
    <mergeCell ref="A3:A5"/>
    <mergeCell ref="B2:O2"/>
    <mergeCell ref="B3:C3"/>
    <mergeCell ref="D3:E3"/>
    <mergeCell ref="L3:M3"/>
    <mergeCell ref="N3:O3"/>
    <mergeCell ref="C4:C5"/>
    <mergeCell ref="E4:E5"/>
    <mergeCell ref="G4:G5"/>
    <mergeCell ref="I4:I5"/>
    <mergeCell ref="K4:K5"/>
    <mergeCell ref="M4:M5"/>
    <mergeCell ref="O4:O5"/>
    <mergeCell ref="J3:K3"/>
    <mergeCell ref="L36:U3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List45"/>
  <dimension ref="A1:AA114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19.7109375" style="356" customWidth="1"/>
    <col min="2" max="2" width="3.85546875" style="6" customWidth="1"/>
    <col min="3" max="3" width="7.140625" style="596" bestFit="1" customWidth="1"/>
    <col min="4" max="6" width="8.7109375" style="6" customWidth="1"/>
    <col min="7" max="7" width="6.7109375" style="6" customWidth="1"/>
    <col min="8" max="8" width="8.140625" style="6" customWidth="1"/>
    <col min="9" max="10" width="8.7109375" style="6" customWidth="1"/>
    <col min="11" max="11" width="6.7109375" style="6" customWidth="1"/>
    <col min="12" max="12" width="9.140625" style="6"/>
    <col min="13" max="13" width="10.140625" style="6" bestFit="1" customWidth="1"/>
    <col min="14" max="14" width="11.140625" style="6" customWidth="1"/>
    <col min="15" max="16384" width="9.140625" style="6"/>
  </cols>
  <sheetData>
    <row r="1" spans="1:27" ht="20.25">
      <c r="A1" s="1788" t="s">
        <v>444</v>
      </c>
      <c r="B1" s="1788"/>
      <c r="C1" s="1788"/>
      <c r="D1" s="1788"/>
      <c r="E1" s="1788"/>
      <c r="F1" s="1788"/>
      <c r="G1" s="1788"/>
      <c r="H1" s="1788"/>
      <c r="I1" s="1788"/>
      <c r="J1" s="1788"/>
      <c r="K1" s="1788"/>
    </row>
    <row r="2" spans="1:27" ht="5.0999999999999996" customHeight="1">
      <c r="J2" s="1789"/>
      <c r="K2" s="1789"/>
    </row>
    <row r="3" spans="1:27" s="526" customFormat="1" ht="36" customHeight="1">
      <c r="A3" s="1711" t="s">
        <v>443</v>
      </c>
      <c r="B3" s="1711"/>
      <c r="C3" s="1711"/>
      <c r="D3" s="1711"/>
      <c r="E3" s="1711"/>
      <c r="F3" s="1711"/>
      <c r="G3" s="1711"/>
      <c r="H3" s="1711"/>
      <c r="I3" s="1711"/>
      <c r="J3" s="1711"/>
      <c r="K3" s="1711"/>
    </row>
    <row r="4" spans="1:27" ht="5.0999999999999996" customHeight="1">
      <c r="A4" s="557"/>
      <c r="B4" s="557"/>
      <c r="C4" s="597"/>
      <c r="D4" s="557"/>
      <c r="E4" s="557"/>
      <c r="F4" s="557"/>
      <c r="G4" s="557"/>
      <c r="H4" s="557"/>
      <c r="I4" s="557"/>
      <c r="J4" s="558"/>
      <c r="K4" s="558"/>
    </row>
    <row r="5" spans="1:27" ht="15.75" customHeight="1">
      <c r="A5" s="1721">
        <v>2021</v>
      </c>
      <c r="B5" s="1721"/>
      <c r="C5" s="1721"/>
      <c r="D5" s="1721"/>
      <c r="E5" s="1721"/>
      <c r="F5" s="1721"/>
      <c r="G5" s="1721"/>
      <c r="H5" s="1721"/>
      <c r="I5" s="1721"/>
      <c r="J5" s="1721"/>
      <c r="K5" s="1721"/>
    </row>
    <row r="6" spans="1:27" ht="13.5" customHeight="1">
      <c r="A6" s="981"/>
      <c r="B6" s="1491" t="s">
        <v>519</v>
      </c>
      <c r="C6" s="1491"/>
      <c r="D6" s="1728" t="s">
        <v>520</v>
      </c>
      <c r="E6" s="1491">
        <f>A5</f>
        <v>2021</v>
      </c>
      <c r="F6" s="1491"/>
      <c r="G6" s="1491"/>
      <c r="H6" s="1735" t="s">
        <v>521</v>
      </c>
      <c r="I6" s="1723">
        <f>E6-1</f>
        <v>2020</v>
      </c>
      <c r="J6" s="1491"/>
      <c r="K6" s="1491"/>
    </row>
    <row r="7" spans="1:27" ht="13.5" customHeight="1">
      <c r="A7" s="982"/>
      <c r="B7" s="1492"/>
      <c r="C7" s="1492"/>
      <c r="D7" s="1729"/>
      <c r="E7" s="1492"/>
      <c r="F7" s="1492"/>
      <c r="G7" s="1492"/>
      <c r="H7" s="1736"/>
      <c r="I7" s="1724"/>
      <c r="J7" s="1725"/>
      <c r="K7" s="1725"/>
    </row>
    <row r="8" spans="1:27" ht="13.5" customHeight="1">
      <c r="A8" s="982"/>
      <c r="B8" s="1492"/>
      <c r="C8" s="1492"/>
      <c r="D8" s="1729"/>
      <c r="E8" s="527"/>
      <c r="F8" s="527"/>
      <c r="G8" s="1736" t="s">
        <v>298</v>
      </c>
      <c r="H8" s="1736"/>
      <c r="I8" s="1733"/>
      <c r="J8" s="1734"/>
      <c r="K8" s="1734" t="s">
        <v>298</v>
      </c>
    </row>
    <row r="9" spans="1:27" ht="13.5" customHeight="1">
      <c r="A9" s="983"/>
      <c r="B9" s="1493"/>
      <c r="C9" s="1493"/>
      <c r="D9" s="1729"/>
      <c r="E9" s="676" t="s">
        <v>264</v>
      </c>
      <c r="F9" s="676" t="s">
        <v>158</v>
      </c>
      <c r="G9" s="1736"/>
      <c r="H9" s="1736"/>
      <c r="I9" s="1287" t="s">
        <v>264</v>
      </c>
      <c r="J9" s="1288" t="s">
        <v>158</v>
      </c>
      <c r="K9" s="1734"/>
    </row>
    <row r="10" spans="1:27" ht="13.5" customHeight="1">
      <c r="A10" s="1786" t="s">
        <v>349</v>
      </c>
      <c r="B10" s="1786"/>
      <c r="C10" s="933"/>
      <c r="D10" s="919"/>
      <c r="E10" s="919"/>
      <c r="F10" s="919"/>
      <c r="G10" s="919"/>
      <c r="H10" s="919"/>
      <c r="I10" s="1235"/>
      <c r="J10" s="1094"/>
      <c r="K10" s="1094"/>
    </row>
    <row r="11" spans="1:27" ht="13.5" customHeight="1">
      <c r="A11" s="1082"/>
      <c r="B11" s="1082"/>
      <c r="C11" s="936" t="s">
        <v>81</v>
      </c>
      <c r="D11" s="922">
        <v>81</v>
      </c>
      <c r="E11" s="922">
        <v>106221.18286000002</v>
      </c>
      <c r="F11" s="922">
        <v>1134215.2790599999</v>
      </c>
      <c r="G11" s="783">
        <f>E11/E16</f>
        <v>0.34752554694255317</v>
      </c>
      <c r="H11" s="783">
        <f>(E11-I11)/I11</f>
        <v>6.4180338855429522E-2</v>
      </c>
      <c r="I11" s="1236">
        <v>99815.020990000005</v>
      </c>
      <c r="J11" s="1237">
        <v>1066545.41549</v>
      </c>
      <c r="K11" s="783">
        <f>I11/$I$16</f>
        <v>0.3605162048439986</v>
      </c>
      <c r="L11" s="302"/>
    </row>
    <row r="12" spans="1:27" ht="13.5" customHeight="1">
      <c r="A12" s="1082"/>
      <c r="B12" s="1082"/>
      <c r="C12" s="936" t="s">
        <v>73</v>
      </c>
      <c r="D12" s="922">
        <v>303</v>
      </c>
      <c r="E12" s="922">
        <v>43557.089180000003</v>
      </c>
      <c r="F12" s="922">
        <v>465087.88786000013</v>
      </c>
      <c r="G12" s="783">
        <f>E12/E16</f>
        <v>0.14250642699447214</v>
      </c>
      <c r="H12" s="783">
        <f>(E12-I12)/I12</f>
        <v>0.18940946854758023</v>
      </c>
      <c r="I12" s="1236">
        <v>36620.768820000005</v>
      </c>
      <c r="J12" s="1237">
        <v>391274.26605000003</v>
      </c>
      <c r="K12" s="783">
        <f>I12/$I$16</f>
        <v>0.13226847484987778</v>
      </c>
      <c r="L12" s="302"/>
      <c r="N12" s="302"/>
      <c r="O12" s="302"/>
      <c r="P12" s="302"/>
    </row>
    <row r="13" spans="1:27" ht="13.5" customHeight="1">
      <c r="A13" s="1083"/>
      <c r="B13" s="1084"/>
      <c r="C13" s="936" t="s">
        <v>35</v>
      </c>
      <c r="D13" s="922">
        <v>9677</v>
      </c>
      <c r="E13" s="922">
        <v>58468.920299999998</v>
      </c>
      <c r="F13" s="922">
        <v>624311.68309000006</v>
      </c>
      <c r="G13" s="783">
        <f>E13/E16</f>
        <v>0.19129370394207684</v>
      </c>
      <c r="H13" s="783">
        <f>(E13-I13)/I13</f>
        <v>0.11123973310272345</v>
      </c>
      <c r="I13" s="1236">
        <v>52615.937460000008</v>
      </c>
      <c r="J13" s="1237">
        <v>562125.47744000005</v>
      </c>
      <c r="K13" s="783">
        <f>I13/$I$16</f>
        <v>0.19004051593886642</v>
      </c>
      <c r="L13" s="302"/>
      <c r="N13" s="302"/>
      <c r="O13" s="302"/>
      <c r="P13" s="302"/>
    </row>
    <row r="14" spans="1:27" ht="13.5" customHeight="1">
      <c r="A14" s="1083"/>
      <c r="B14" s="1084"/>
      <c r="C14" s="936" t="s">
        <v>9</v>
      </c>
      <c r="D14" s="922">
        <v>95213</v>
      </c>
      <c r="E14" s="922">
        <v>92991.302039999995</v>
      </c>
      <c r="F14" s="922">
        <v>992931.90879999986</v>
      </c>
      <c r="G14" s="783">
        <f>E14/E16</f>
        <v>0.30424113375714251</v>
      </c>
      <c r="H14" s="783">
        <f>(E14-I14)/I14</f>
        <v>0.11251154556427378</v>
      </c>
      <c r="I14" s="1236">
        <v>83586.819760000013</v>
      </c>
      <c r="J14" s="1237">
        <v>893007.9063899999</v>
      </c>
      <c r="K14" s="783">
        <f>I14/$I$16</f>
        <v>0.30190248657938545</v>
      </c>
      <c r="L14" s="302"/>
      <c r="N14" s="302"/>
      <c r="O14" s="302"/>
      <c r="P14" s="302"/>
    </row>
    <row r="15" spans="1:27" ht="13.5" customHeight="1">
      <c r="A15" s="1083"/>
      <c r="B15" s="1084"/>
      <c r="C15" s="936" t="s">
        <v>5</v>
      </c>
      <c r="D15" s="922">
        <v>15</v>
      </c>
      <c r="E15" s="922">
        <v>4411.5039999999999</v>
      </c>
      <c r="F15" s="922">
        <v>47104.981999999996</v>
      </c>
      <c r="G15" s="783">
        <f>E15/E16</f>
        <v>1.4433188363755158E-2</v>
      </c>
      <c r="H15" s="783">
        <f>(E15-I15)/I15</f>
        <v>4.3303377163939144E-2</v>
      </c>
      <c r="I15" s="1236">
        <v>4228.3999999999996</v>
      </c>
      <c r="J15" s="1237">
        <v>45182.68299999999</v>
      </c>
      <c r="K15" s="783">
        <f>I15/$I$16</f>
        <v>1.5272317787871694E-2</v>
      </c>
      <c r="L15" s="302"/>
    </row>
    <row r="16" spans="1:27" ht="13.5" customHeight="1">
      <c r="A16" s="1085"/>
      <c r="B16" s="984"/>
      <c r="C16" s="822" t="s">
        <v>152</v>
      </c>
      <c r="D16" s="977">
        <v>105289</v>
      </c>
      <c r="E16" s="977">
        <v>305649.99838000006</v>
      </c>
      <c r="F16" s="977">
        <v>3263651.7408099999</v>
      </c>
      <c r="G16" s="985">
        <f>SUM(G11:G15)</f>
        <v>0.99999999999999978</v>
      </c>
      <c r="H16" s="929">
        <f t="shared" ref="H16" si="0">(E16-I16)/I16</f>
        <v>0.10395986830049896</v>
      </c>
      <c r="I16" s="1238">
        <v>276866.94703000004</v>
      </c>
      <c r="J16" s="928">
        <v>2958135.7483700002</v>
      </c>
      <c r="K16" s="929">
        <f>SUM(K11:K15)</f>
        <v>1</v>
      </c>
      <c r="L16" s="302"/>
      <c r="M16" s="302"/>
      <c r="N16" s="312"/>
      <c r="O16" s="312"/>
      <c r="P16" s="312"/>
      <c r="Q16" s="302"/>
      <c r="T16" s="312"/>
      <c r="W16" s="307"/>
      <c r="Y16" s="312"/>
      <c r="AA16" s="359"/>
    </row>
    <row r="17" spans="1:27" ht="13.5" customHeight="1">
      <c r="A17" s="1786" t="s">
        <v>350</v>
      </c>
      <c r="B17" s="1786"/>
      <c r="C17" s="933"/>
      <c r="D17" s="980"/>
      <c r="E17" s="980"/>
      <c r="F17" s="980"/>
      <c r="G17" s="919"/>
      <c r="H17" s="919"/>
      <c r="I17" s="1289"/>
      <c r="J17" s="980"/>
      <c r="K17" s="1094"/>
      <c r="L17" s="302"/>
      <c r="N17" s="302"/>
      <c r="O17" s="302"/>
      <c r="P17" s="302"/>
      <c r="Q17" s="302"/>
      <c r="W17" s="307"/>
      <c r="Y17" s="302"/>
      <c r="AA17" s="359"/>
    </row>
    <row r="18" spans="1:27" ht="13.5" customHeight="1">
      <c r="A18" s="1082"/>
      <c r="B18" s="1082"/>
      <c r="C18" s="936" t="s">
        <v>81</v>
      </c>
      <c r="D18" s="922">
        <v>201</v>
      </c>
      <c r="E18" s="922">
        <v>412182.79200000007</v>
      </c>
      <c r="F18" s="922">
        <v>4402131.2777300011</v>
      </c>
      <c r="G18" s="783">
        <f>E18/E23</f>
        <v>0.366889021495859</v>
      </c>
      <c r="H18" s="783">
        <f>(E18-I18)/I18</f>
        <v>6.5809836315571413E-2</v>
      </c>
      <c r="I18" s="1236">
        <v>386732.02099999995</v>
      </c>
      <c r="J18" s="1237">
        <v>4132631.0568200005</v>
      </c>
      <c r="K18" s="783">
        <f>I18/$I$23</f>
        <v>0.37301319259737653</v>
      </c>
      <c r="L18" s="302"/>
      <c r="M18" s="302"/>
      <c r="N18" s="302"/>
      <c r="O18" s="302"/>
      <c r="P18" s="302"/>
      <c r="Q18" s="302"/>
      <c r="W18" s="307"/>
      <c r="Y18" s="312"/>
      <c r="AA18" s="359"/>
    </row>
    <row r="19" spans="1:27" ht="13.5" customHeight="1">
      <c r="A19" s="1082"/>
      <c r="B19" s="1082"/>
      <c r="C19" s="936" t="s">
        <v>73</v>
      </c>
      <c r="D19" s="922">
        <v>829</v>
      </c>
      <c r="E19" s="922">
        <v>116948.461</v>
      </c>
      <c r="F19" s="922">
        <v>1249055.0993800003</v>
      </c>
      <c r="G19" s="783">
        <f>E19/E23</f>
        <v>0.10409727735974146</v>
      </c>
      <c r="H19" s="783">
        <f>(E19-I19)/I19</f>
        <v>1.8248941573107927E-2</v>
      </c>
      <c r="I19" s="1236">
        <v>114852.52400000002</v>
      </c>
      <c r="J19" s="1237">
        <v>1227151.9563299995</v>
      </c>
      <c r="K19" s="783">
        <f>I19/$I$23</f>
        <v>0.11077827624495264</v>
      </c>
      <c r="L19" s="309"/>
      <c r="M19" s="302"/>
      <c r="N19" s="312"/>
      <c r="O19" s="312"/>
      <c r="P19" s="312"/>
      <c r="Q19" s="302"/>
      <c r="T19" s="312"/>
      <c r="W19" s="307"/>
      <c r="Y19" s="302"/>
      <c r="AA19" s="359"/>
    </row>
    <row r="20" spans="1:27" ht="13.5" customHeight="1">
      <c r="A20" s="1083"/>
      <c r="B20" s="1084"/>
      <c r="C20" s="936" t="s">
        <v>35</v>
      </c>
      <c r="D20" s="922">
        <v>24334</v>
      </c>
      <c r="E20" s="922">
        <v>154955.465</v>
      </c>
      <c r="F20" s="922">
        <v>1655030.8433400001</v>
      </c>
      <c r="G20" s="783">
        <f>E20/E23</f>
        <v>0.13792778357735472</v>
      </c>
      <c r="H20" s="783">
        <f>(E20-I20)/I20</f>
        <v>8.3571612781596166E-2</v>
      </c>
      <c r="I20" s="1236">
        <v>143004.36000000002</v>
      </c>
      <c r="J20" s="1237">
        <v>1527361.80589</v>
      </c>
      <c r="K20" s="783">
        <f>I20/$I$23</f>
        <v>0.13793146153507826</v>
      </c>
      <c r="L20" s="302"/>
      <c r="M20" s="302"/>
      <c r="N20" s="312"/>
      <c r="O20" s="312"/>
      <c r="P20" s="312"/>
      <c r="Q20" s="302"/>
      <c r="T20" s="312"/>
      <c r="W20" s="307"/>
      <c r="Y20" s="312"/>
      <c r="AA20" s="359"/>
    </row>
    <row r="21" spans="1:27" ht="13.5" customHeight="1">
      <c r="A21" s="1083"/>
      <c r="B21" s="1084"/>
      <c r="C21" s="936" t="s">
        <v>9</v>
      </c>
      <c r="D21" s="922">
        <v>357250</v>
      </c>
      <c r="E21" s="922">
        <v>425245.39999999997</v>
      </c>
      <c r="F21" s="922">
        <v>4541882.8</v>
      </c>
      <c r="G21" s="783">
        <f>E21/E23</f>
        <v>0.37851621108339506</v>
      </c>
      <c r="H21" s="783">
        <f>(E21-I21)/I21</f>
        <v>0.12161201589818128</v>
      </c>
      <c r="I21" s="1236">
        <v>379137.70000000007</v>
      </c>
      <c r="J21" s="1237">
        <v>4049671</v>
      </c>
      <c r="K21" s="783">
        <f>I21/$I$23</f>
        <v>0.36568827051180852</v>
      </c>
      <c r="L21" s="302"/>
      <c r="M21" s="302"/>
      <c r="N21" s="302"/>
      <c r="O21" s="302"/>
      <c r="P21" s="302"/>
      <c r="Q21" s="302"/>
      <c r="W21" s="307"/>
      <c r="AA21" s="359"/>
    </row>
    <row r="22" spans="1:27" ht="13.5" customHeight="1">
      <c r="A22" s="1083"/>
      <c r="B22" s="1084"/>
      <c r="C22" s="936" t="s">
        <v>5</v>
      </c>
      <c r="D22" s="922">
        <v>27</v>
      </c>
      <c r="E22" s="922">
        <v>14121.482</v>
      </c>
      <c r="F22" s="922">
        <v>150791.86967999997</v>
      </c>
      <c r="G22" s="783">
        <f>E22/E23</f>
        <v>1.2569706483650063E-2</v>
      </c>
      <c r="H22" s="783">
        <f>(E22-I22)/I22</f>
        <v>8.1957079466847119E-2</v>
      </c>
      <c r="I22" s="1236">
        <v>13051.795000000002</v>
      </c>
      <c r="J22" s="1237">
        <v>139560.55459999997</v>
      </c>
      <c r="K22" s="783">
        <f>I22/$I$23</f>
        <v>1.2588799110783944E-2</v>
      </c>
      <c r="L22" s="302"/>
      <c r="M22" s="302"/>
      <c r="N22" s="302"/>
      <c r="O22" s="302"/>
      <c r="P22" s="302"/>
      <c r="W22" s="307"/>
      <c r="AA22" s="359"/>
    </row>
    <row r="23" spans="1:27" ht="13.5" customHeight="1">
      <c r="A23" s="1085"/>
      <c r="B23" s="984"/>
      <c r="C23" s="822" t="s">
        <v>152</v>
      </c>
      <c r="D23" s="977">
        <v>382641</v>
      </c>
      <c r="E23" s="977">
        <v>1123453.5999999996</v>
      </c>
      <c r="F23" s="977">
        <v>11998891.890129998</v>
      </c>
      <c r="G23" s="985">
        <f>SUM(G18:G22)</f>
        <v>1.0000000000000002</v>
      </c>
      <c r="H23" s="929">
        <f t="shared" ref="H23" si="1">(E23-I23)/I23</f>
        <v>8.3600507109329703E-2</v>
      </c>
      <c r="I23" s="1238">
        <v>1036778.4000000001</v>
      </c>
      <c r="J23" s="928">
        <v>11076376.373640001</v>
      </c>
      <c r="K23" s="929">
        <f>SUM(K18:K22)</f>
        <v>0.99999999999999989</v>
      </c>
      <c r="L23" s="302"/>
      <c r="M23" s="302"/>
      <c r="N23" s="302"/>
      <c r="O23" s="302"/>
      <c r="P23" s="302"/>
      <c r="AA23" s="359"/>
    </row>
    <row r="24" spans="1:27" ht="13.5" customHeight="1">
      <c r="A24" s="1786" t="s">
        <v>351</v>
      </c>
      <c r="B24" s="1786"/>
      <c r="C24" s="933"/>
      <c r="D24" s="980"/>
      <c r="E24" s="980"/>
      <c r="F24" s="980"/>
      <c r="G24" s="919"/>
      <c r="H24" s="919"/>
      <c r="I24" s="1289"/>
      <c r="J24" s="980"/>
      <c r="K24" s="1094"/>
      <c r="L24" s="302"/>
      <c r="M24" s="302"/>
      <c r="N24" s="302"/>
      <c r="O24" s="302"/>
      <c r="P24" s="302"/>
      <c r="AA24" s="359"/>
    </row>
    <row r="25" spans="1:27" ht="13.5" customHeight="1">
      <c r="A25" s="1082"/>
      <c r="B25" s="1082"/>
      <c r="C25" s="936" t="s">
        <v>81</v>
      </c>
      <c r="D25" s="922">
        <v>54</v>
      </c>
      <c r="E25" s="922">
        <v>577450.96600000013</v>
      </c>
      <c r="F25" s="922">
        <v>6166258.5930199996</v>
      </c>
      <c r="G25" s="783">
        <f>E25/E30</f>
        <v>0.82749234056773524</v>
      </c>
      <c r="H25" s="783">
        <f>(E25-I25)/I25</f>
        <v>0.78764672210918296</v>
      </c>
      <c r="I25" s="1236">
        <v>323022.97700000007</v>
      </c>
      <c r="J25" s="1237">
        <v>3455987.5054099998</v>
      </c>
      <c r="K25" s="783">
        <f>I25/$I$30</f>
        <v>0.73649959347202254</v>
      </c>
      <c r="L25" s="312"/>
      <c r="M25" s="312"/>
      <c r="N25" s="302"/>
      <c r="O25" s="302"/>
      <c r="P25" s="302"/>
      <c r="Q25" s="312"/>
      <c r="S25" s="312"/>
      <c r="T25" s="312"/>
      <c r="Y25" s="302"/>
      <c r="AA25" s="359"/>
    </row>
    <row r="26" spans="1:27" ht="13.5" customHeight="1">
      <c r="A26" s="1082"/>
      <c r="B26" s="1082"/>
      <c r="C26" s="936" t="s">
        <v>73</v>
      </c>
      <c r="D26" s="922">
        <v>170</v>
      </c>
      <c r="E26" s="922">
        <v>23507.266</v>
      </c>
      <c r="F26" s="922">
        <v>251038.51187000002</v>
      </c>
      <c r="G26" s="783">
        <f>E26/E30</f>
        <v>3.3686120048309585E-2</v>
      </c>
      <c r="H26" s="783">
        <f>(E26-I26)/I26</f>
        <v>-0.17426499720232605</v>
      </c>
      <c r="I26" s="1236">
        <v>28468.292999999998</v>
      </c>
      <c r="J26" s="1237">
        <v>304289.84106000001</v>
      </c>
      <c r="K26" s="783">
        <f>I26/$I$30</f>
        <v>6.4908343103228905E-2</v>
      </c>
      <c r="L26" s="312"/>
      <c r="M26" s="312"/>
      <c r="N26" s="312"/>
      <c r="O26" s="312"/>
      <c r="P26" s="312"/>
      <c r="Q26" s="312"/>
      <c r="S26" s="312"/>
      <c r="Y26" s="312"/>
      <c r="AA26" s="359"/>
    </row>
    <row r="27" spans="1:27" ht="13.5" customHeight="1">
      <c r="A27" s="1083"/>
      <c r="B27" s="1084"/>
      <c r="C27" s="936" t="s">
        <v>35</v>
      </c>
      <c r="D27" s="922">
        <v>5947</v>
      </c>
      <c r="E27" s="922">
        <v>38548.748</v>
      </c>
      <c r="F27" s="922">
        <v>411726.310382</v>
      </c>
      <c r="G27" s="783">
        <f>E27/E30</f>
        <v>5.5240696763291575E-2</v>
      </c>
      <c r="H27" s="783">
        <f>(E27-I27)/I27</f>
        <v>8.7721139761102213E-2</v>
      </c>
      <c r="I27" s="1236">
        <v>35439.917999999998</v>
      </c>
      <c r="J27" s="1237">
        <v>378518.66042000009</v>
      </c>
      <c r="K27" s="783">
        <f>I27/$I$30</f>
        <v>8.0803803624414638E-2</v>
      </c>
      <c r="L27" s="312"/>
      <c r="M27" s="312"/>
      <c r="N27" s="302"/>
      <c r="O27" s="302"/>
      <c r="P27" s="302"/>
      <c r="Q27" s="312"/>
      <c r="S27" s="312"/>
      <c r="Y27" s="302"/>
      <c r="AA27" s="359"/>
    </row>
    <row r="28" spans="1:27" ht="13.5" customHeight="1">
      <c r="A28" s="1083"/>
      <c r="B28" s="1084"/>
      <c r="C28" s="936" t="s">
        <v>9</v>
      </c>
      <c r="D28" s="922">
        <v>77968</v>
      </c>
      <c r="E28" s="922">
        <v>56264.300000000017</v>
      </c>
      <c r="F28" s="922">
        <v>600937.19999999995</v>
      </c>
      <c r="G28" s="783">
        <f>E28/E30</f>
        <v>8.0627239434569106E-2</v>
      </c>
      <c r="H28" s="783">
        <f>(E28-I28)/I28</f>
        <v>0.12751848660347506</v>
      </c>
      <c r="I28" s="1236">
        <v>49901.000000000007</v>
      </c>
      <c r="J28" s="1237">
        <v>533005.80000000005</v>
      </c>
      <c r="K28" s="783">
        <f>I28/$I$30</f>
        <v>0.11377539317844686</v>
      </c>
      <c r="L28" s="312"/>
      <c r="M28" s="312"/>
      <c r="N28" s="302"/>
      <c r="O28" s="302"/>
      <c r="P28" s="302"/>
      <c r="Q28" s="312"/>
      <c r="S28" s="312"/>
      <c r="Y28" s="302"/>
      <c r="AA28" s="359"/>
    </row>
    <row r="29" spans="1:27" ht="13.5" customHeight="1">
      <c r="A29" s="1083"/>
      <c r="B29" s="1084"/>
      <c r="C29" s="936" t="s">
        <v>5</v>
      </c>
      <c r="D29" s="922">
        <v>9</v>
      </c>
      <c r="E29" s="922">
        <v>2061.12</v>
      </c>
      <c r="F29" s="922">
        <v>22009.290187999999</v>
      </c>
      <c r="G29" s="783">
        <f>E29/E30</f>
        <v>2.9536031860945399E-3</v>
      </c>
      <c r="H29" s="783">
        <f>(E29-I29)/I29</f>
        <v>0.1710829244346064</v>
      </c>
      <c r="I29" s="1236">
        <v>1760.0119999999995</v>
      </c>
      <c r="J29" s="1237">
        <v>18817.832889999998</v>
      </c>
      <c r="K29" s="783">
        <f>I29/$I$30</f>
        <v>4.0128666218870266E-3</v>
      </c>
      <c r="N29" s="302"/>
      <c r="O29" s="302"/>
      <c r="P29" s="302"/>
      <c r="Y29" s="302"/>
      <c r="AA29" s="359"/>
    </row>
    <row r="30" spans="1:27" ht="13.5" customHeight="1">
      <c r="A30" s="1085"/>
      <c r="B30" s="984"/>
      <c r="C30" s="822" t="s">
        <v>152</v>
      </c>
      <c r="D30" s="977">
        <v>84148</v>
      </c>
      <c r="E30" s="977">
        <v>697832.40000000014</v>
      </c>
      <c r="F30" s="977">
        <v>7451969.9054599991</v>
      </c>
      <c r="G30" s="985">
        <f>SUM(G25:G29)</f>
        <v>1</v>
      </c>
      <c r="H30" s="929">
        <f t="shared" ref="H30" si="2">(E30-I30)/I30</f>
        <v>0.59107343906252785</v>
      </c>
      <c r="I30" s="1238">
        <v>438592.20000000007</v>
      </c>
      <c r="J30" s="928">
        <v>4690619.6397799999</v>
      </c>
      <c r="K30" s="929">
        <f>SUM(K25:K29)</f>
        <v>1</v>
      </c>
      <c r="M30" s="302"/>
      <c r="N30" s="302"/>
      <c r="O30" s="302"/>
      <c r="P30" s="302"/>
    </row>
    <row r="31" spans="1:27" ht="13.5" customHeight="1">
      <c r="A31" s="1787" t="s">
        <v>352</v>
      </c>
      <c r="B31" s="1787"/>
      <c r="C31" s="920"/>
      <c r="D31" s="978"/>
      <c r="E31" s="978"/>
      <c r="F31" s="978"/>
      <c r="G31" s="979"/>
      <c r="H31" s="979"/>
      <c r="I31" s="1290"/>
      <c r="J31" s="1291"/>
      <c r="K31" s="1292"/>
      <c r="O31" s="302"/>
      <c r="P31" s="302"/>
    </row>
    <row r="32" spans="1:27" ht="13.5" customHeight="1">
      <c r="A32" s="1082"/>
      <c r="B32" s="1082"/>
      <c r="C32" s="936" t="s">
        <v>81</v>
      </c>
      <c r="D32" s="922">
        <v>78</v>
      </c>
      <c r="E32" s="922">
        <v>141318.63100000002</v>
      </c>
      <c r="F32" s="922">
        <v>1509192.7561399997</v>
      </c>
      <c r="G32" s="783">
        <f>E32/E37</f>
        <v>0.39438289446694869</v>
      </c>
      <c r="H32" s="783">
        <f>(E32-I32)/I32</f>
        <v>4.4816017702247177E-2</v>
      </c>
      <c r="I32" s="1236">
        <v>135256.95300000001</v>
      </c>
      <c r="J32" s="1237">
        <v>1445632.1634800001</v>
      </c>
      <c r="K32" s="783">
        <f>I32/$I$37</f>
        <v>0.41200122390818433</v>
      </c>
    </row>
    <row r="33" spans="1:14" ht="13.5" customHeight="1">
      <c r="A33" s="1082"/>
      <c r="B33" s="1082"/>
      <c r="C33" s="936" t="s">
        <v>73</v>
      </c>
      <c r="D33" s="922">
        <v>245</v>
      </c>
      <c r="E33" s="922">
        <v>36042.262999999999</v>
      </c>
      <c r="F33" s="922">
        <v>384924.93703000003</v>
      </c>
      <c r="G33" s="783">
        <f>E33/E37</f>
        <v>0.10058441625491693</v>
      </c>
      <c r="H33" s="783">
        <f>(E33-I33)/I33</f>
        <v>0.21544177118000257</v>
      </c>
      <c r="I33" s="1236">
        <v>29653.631999999998</v>
      </c>
      <c r="J33" s="1237">
        <v>316835.81488000008</v>
      </c>
      <c r="K33" s="783">
        <f>I33/$I$37</f>
        <v>9.032683648671945E-2</v>
      </c>
    </row>
    <row r="34" spans="1:14" ht="13.5" customHeight="1">
      <c r="A34" s="1083"/>
      <c r="B34" s="1084"/>
      <c r="C34" s="936" t="s">
        <v>35</v>
      </c>
      <c r="D34" s="922">
        <v>10033</v>
      </c>
      <c r="E34" s="922">
        <v>61211.157999999989</v>
      </c>
      <c r="F34" s="922">
        <v>653777.68991999992</v>
      </c>
      <c r="G34" s="783">
        <f>E34/E37</f>
        <v>0.17082414041863817</v>
      </c>
      <c r="H34" s="783">
        <f>(E34-I34)/I34</f>
        <v>9.0391243003974359E-2</v>
      </c>
      <c r="I34" s="1236">
        <v>56136.876000000011</v>
      </c>
      <c r="J34" s="1237">
        <v>599570.96497999993</v>
      </c>
      <c r="K34" s="783">
        <f>I34/$I$37</f>
        <v>0.17099647083120365</v>
      </c>
    </row>
    <row r="35" spans="1:14" ht="13.5" customHeight="1">
      <c r="A35" s="1083"/>
      <c r="B35" s="1084"/>
      <c r="C35" s="936" t="s">
        <v>9</v>
      </c>
      <c r="D35" s="922">
        <v>107643</v>
      </c>
      <c r="E35" s="922">
        <v>117718.79999999999</v>
      </c>
      <c r="F35" s="922">
        <v>1257308.7</v>
      </c>
      <c r="G35" s="783">
        <f>E35/E37</f>
        <v>0.32852201262249581</v>
      </c>
      <c r="H35" s="783">
        <f>(E35-I35)/I35</f>
        <v>0.11641060657789906</v>
      </c>
      <c r="I35" s="1236">
        <v>105444</v>
      </c>
      <c r="J35" s="1237">
        <v>1126274.8</v>
      </c>
      <c r="K35" s="783">
        <f>I35/$I$37</f>
        <v>0.32118908559011072</v>
      </c>
    </row>
    <row r="36" spans="1:14" ht="13.5" customHeight="1">
      <c r="A36" s="1083"/>
      <c r="B36" s="1084"/>
      <c r="C36" s="936" t="s">
        <v>5</v>
      </c>
      <c r="D36" s="922">
        <v>17</v>
      </c>
      <c r="E36" s="922">
        <v>2037.6479999999999</v>
      </c>
      <c r="F36" s="922">
        <v>21758.361709999997</v>
      </c>
      <c r="G36" s="783">
        <f>E36/E37</f>
        <v>5.6865362370004061E-3</v>
      </c>
      <c r="H36" s="783">
        <f>(E36-I36)/I36</f>
        <v>0.13131079833372106</v>
      </c>
      <c r="I36" s="1236">
        <v>1801.1389999999999</v>
      </c>
      <c r="J36" s="1237">
        <v>19259.197779999999</v>
      </c>
      <c r="K36" s="783">
        <f>I36/$I$37</f>
        <v>5.4863831837817841E-3</v>
      </c>
    </row>
    <row r="37" spans="1:14" ht="13.5" customHeight="1">
      <c r="A37" s="1083"/>
      <c r="B37" s="1084"/>
      <c r="C37" s="822" t="s">
        <v>152</v>
      </c>
      <c r="D37" s="977">
        <v>118016</v>
      </c>
      <c r="E37" s="977">
        <v>358328.5</v>
      </c>
      <c r="F37" s="977">
        <v>3826962.4447999997</v>
      </c>
      <c r="G37" s="985">
        <f>SUM(G32:G36)</f>
        <v>1</v>
      </c>
      <c r="H37" s="929">
        <f t="shared" ref="H37" si="3">(E37-I37)/I37</f>
        <v>9.1491248965099914E-2</v>
      </c>
      <c r="I37" s="1238">
        <v>328292.60000000003</v>
      </c>
      <c r="J37" s="928">
        <v>3507572.9411199996</v>
      </c>
      <c r="K37" s="929">
        <f>SUM(K32:K36)</f>
        <v>0.99999999999999989</v>
      </c>
      <c r="M37" s="302"/>
      <c r="N37" s="302"/>
    </row>
    <row r="38" spans="1:14" ht="13.5" customHeight="1">
      <c r="A38" s="1786" t="s">
        <v>353</v>
      </c>
      <c r="B38" s="1786"/>
      <c r="C38" s="933"/>
      <c r="D38" s="980"/>
      <c r="E38" s="980"/>
      <c r="F38" s="980"/>
      <c r="G38" s="919"/>
      <c r="H38" s="919"/>
      <c r="I38" s="1289"/>
      <c r="J38" s="980"/>
      <c r="K38" s="1094"/>
    </row>
    <row r="39" spans="1:14" ht="13.5" customHeight="1">
      <c r="A39" s="1082"/>
      <c r="B39" s="1082"/>
      <c r="C39" s="936" t="s">
        <v>81</v>
      </c>
      <c r="D39" s="922">
        <v>92</v>
      </c>
      <c r="E39" s="922">
        <v>145820.19700000001</v>
      </c>
      <c r="F39" s="922">
        <v>1557264.69988</v>
      </c>
      <c r="G39" s="783">
        <f>E39/E44</f>
        <v>0.41805985455366967</v>
      </c>
      <c r="H39" s="783">
        <f>(E39-I39)/I39</f>
        <v>9.6095845221313356E-2</v>
      </c>
      <c r="I39" s="1236">
        <v>133035.99099999998</v>
      </c>
      <c r="J39" s="1237">
        <v>1421743.42628</v>
      </c>
      <c r="K39" s="783">
        <f>I39/$I$44</f>
        <v>0.42264977689811328</v>
      </c>
    </row>
    <row r="40" spans="1:14" ht="13.5" customHeight="1">
      <c r="A40" s="1082"/>
      <c r="B40" s="1082"/>
      <c r="C40" s="936" t="s">
        <v>73</v>
      </c>
      <c r="D40" s="922">
        <v>290</v>
      </c>
      <c r="E40" s="922">
        <v>40189.428000000007</v>
      </c>
      <c r="F40" s="922">
        <v>429199.11528999999</v>
      </c>
      <c r="G40" s="783">
        <f>E40/E44</f>
        <v>0.11522125720537314</v>
      </c>
      <c r="H40" s="783">
        <f>(E40-I40)/I40</f>
        <v>0.10067122181420654</v>
      </c>
      <c r="I40" s="1236">
        <v>36513.563000000002</v>
      </c>
      <c r="J40" s="1237">
        <v>390095.75562999985</v>
      </c>
      <c r="K40" s="783">
        <f>I40/$I$44</f>
        <v>0.11600206184584447</v>
      </c>
    </row>
    <row r="41" spans="1:14" ht="13.5" customHeight="1">
      <c r="A41" s="1083"/>
      <c r="B41" s="1084"/>
      <c r="C41" s="936" t="s">
        <v>35</v>
      </c>
      <c r="D41" s="922">
        <v>8945</v>
      </c>
      <c r="E41" s="922">
        <v>66545.153999999995</v>
      </c>
      <c r="F41" s="922">
        <v>710747.87284999993</v>
      </c>
      <c r="G41" s="783">
        <f>E41/E44</f>
        <v>0.19078192167365915</v>
      </c>
      <c r="H41" s="783">
        <f>(E41-I41)/I41</f>
        <v>0.10601356023171035</v>
      </c>
      <c r="I41" s="1236">
        <v>60166.670999999995</v>
      </c>
      <c r="J41" s="1237">
        <v>642610.05880999996</v>
      </c>
      <c r="K41" s="783">
        <f>I41/$I$44</f>
        <v>0.19114699626548567</v>
      </c>
    </row>
    <row r="42" spans="1:14" ht="13.5" customHeight="1">
      <c r="A42" s="1083"/>
      <c r="B42" s="1084"/>
      <c r="C42" s="936" t="s">
        <v>9</v>
      </c>
      <c r="D42" s="922">
        <v>83867</v>
      </c>
      <c r="E42" s="922">
        <v>92019.3</v>
      </c>
      <c r="F42" s="922">
        <v>982822.9</v>
      </c>
      <c r="G42" s="783">
        <f>E42/E44</f>
        <v>0.26381513648709787</v>
      </c>
      <c r="H42" s="783">
        <f>(E42-I42)/I42</f>
        <v>0.13345338849958563</v>
      </c>
      <c r="I42" s="1236">
        <v>81184.899999999994</v>
      </c>
      <c r="J42" s="1237">
        <v>867157</v>
      </c>
      <c r="K42" s="783">
        <f>I42/$I$44</f>
        <v>0.25792103035106972</v>
      </c>
    </row>
    <row r="43" spans="1:14" ht="13.5" customHeight="1">
      <c r="A43" s="1083"/>
      <c r="B43" s="1084"/>
      <c r="C43" s="936" t="s">
        <v>5</v>
      </c>
      <c r="D43" s="922">
        <v>10</v>
      </c>
      <c r="E43" s="922">
        <v>4228.1210000000001</v>
      </c>
      <c r="F43" s="922">
        <v>45152.05535000001</v>
      </c>
      <c r="G43" s="783">
        <f>E43/E44</f>
        <v>1.2121830080200182E-2</v>
      </c>
      <c r="H43" s="783">
        <f>(E43-I43)/I43</f>
        <v>9.3844969763606401E-2</v>
      </c>
      <c r="I43" s="1236">
        <v>3865.375</v>
      </c>
      <c r="J43" s="1237">
        <v>41326.931219999999</v>
      </c>
      <c r="K43" s="783">
        <f>I43/$I$44</f>
        <v>1.2280134639486731E-2</v>
      </c>
    </row>
    <row r="44" spans="1:14" ht="13.5" customHeight="1">
      <c r="A44" s="1085"/>
      <c r="B44" s="984"/>
      <c r="C44" s="822" t="s">
        <v>152</v>
      </c>
      <c r="D44" s="977">
        <v>93204</v>
      </c>
      <c r="E44" s="977">
        <v>348802.2</v>
      </c>
      <c r="F44" s="977">
        <v>3725186.6433700002</v>
      </c>
      <c r="G44" s="985">
        <f>SUM(G39:G43)</f>
        <v>1</v>
      </c>
      <c r="H44" s="929">
        <f t="shared" ref="H44" si="4">(E44-I44)/I44</f>
        <v>0.10812999477390386</v>
      </c>
      <c r="I44" s="1238">
        <v>314766.5</v>
      </c>
      <c r="J44" s="928">
        <v>3362933.1719399998</v>
      </c>
      <c r="K44" s="929">
        <f>SUM(K39:K43)</f>
        <v>0.99999999999999989</v>
      </c>
      <c r="M44" s="302"/>
      <c r="N44" s="302"/>
    </row>
    <row r="45" spans="1:14" ht="13.5" customHeight="1">
      <c r="A45" s="1786" t="s">
        <v>354</v>
      </c>
      <c r="B45" s="1786"/>
      <c r="C45" s="933"/>
      <c r="D45" s="980"/>
      <c r="E45" s="980"/>
      <c r="F45" s="980"/>
      <c r="G45" s="919"/>
      <c r="H45" s="919"/>
      <c r="I45" s="1289"/>
      <c r="J45" s="980"/>
      <c r="K45" s="1094"/>
    </row>
    <row r="46" spans="1:14" ht="13.5" customHeight="1">
      <c r="A46" s="1082"/>
      <c r="B46" s="1082"/>
      <c r="C46" s="936" t="s">
        <v>81</v>
      </c>
      <c r="D46" s="922">
        <v>176</v>
      </c>
      <c r="E46" s="922">
        <v>477854.21600000001</v>
      </c>
      <c r="F46" s="922">
        <v>5101002.2656500004</v>
      </c>
      <c r="G46" s="783">
        <f>E46/E51</f>
        <v>0.5164256624413488</v>
      </c>
      <c r="H46" s="783">
        <f>(E46-I46)/I46</f>
        <v>4.9171612884461834E-3</v>
      </c>
      <c r="I46" s="1236">
        <v>475516.02699999989</v>
      </c>
      <c r="J46" s="1237">
        <v>5080713.0357400002</v>
      </c>
      <c r="K46" s="783">
        <f>I46/$I$51</f>
        <v>0.53964526411793579</v>
      </c>
    </row>
    <row r="47" spans="1:14" ht="13.5" customHeight="1">
      <c r="A47" s="1082"/>
      <c r="B47" s="1082"/>
      <c r="C47" s="936" t="s">
        <v>73</v>
      </c>
      <c r="D47" s="922">
        <v>467</v>
      </c>
      <c r="E47" s="922">
        <v>59226.649999999994</v>
      </c>
      <c r="F47" s="922">
        <v>632447.54500999989</v>
      </c>
      <c r="G47" s="783">
        <f>E47/E51</f>
        <v>6.4007307953587056E-2</v>
      </c>
      <c r="H47" s="783">
        <f>(E47-I47)/I47</f>
        <v>0.12123937372503382</v>
      </c>
      <c r="I47" s="1236">
        <v>52822.485000000001</v>
      </c>
      <c r="J47" s="1237">
        <v>564309.09777999995</v>
      </c>
      <c r="K47" s="783">
        <f>I47/$I$51</f>
        <v>5.9946252598528524E-2</v>
      </c>
    </row>
    <row r="48" spans="1:14" ht="13.5" customHeight="1">
      <c r="A48" s="1083"/>
      <c r="B48" s="1084"/>
      <c r="C48" s="936" t="s">
        <v>35</v>
      </c>
      <c r="D48" s="922">
        <v>18518</v>
      </c>
      <c r="E48" s="922">
        <v>107102.91199999998</v>
      </c>
      <c r="F48" s="922">
        <v>1143911.8477</v>
      </c>
      <c r="G48" s="783">
        <f>E48/E51</f>
        <v>0.11574804705499862</v>
      </c>
      <c r="H48" s="783">
        <f>(E48-I48)/I48</f>
        <v>7.3433514463381588E-2</v>
      </c>
      <c r="I48" s="1236">
        <v>99776.008999999991</v>
      </c>
      <c r="J48" s="1237">
        <v>1065642.93854</v>
      </c>
      <c r="K48" s="783">
        <f>I48/$I$51</f>
        <v>0.11323204197581872</v>
      </c>
    </row>
    <row r="49" spans="1:14" ht="13.5" customHeight="1">
      <c r="A49" s="1083"/>
      <c r="B49" s="1084"/>
      <c r="C49" s="936" t="s">
        <v>9</v>
      </c>
      <c r="D49" s="922">
        <v>358635</v>
      </c>
      <c r="E49" s="922">
        <v>256288.21699999995</v>
      </c>
      <c r="F49" s="922">
        <v>2737308.767</v>
      </c>
      <c r="G49" s="783">
        <f>E49/E51</f>
        <v>0.27697529457422876</v>
      </c>
      <c r="H49" s="783">
        <f>(E49-I49)/I49</f>
        <v>0.10700933130828101</v>
      </c>
      <c r="I49" s="1236">
        <v>231514.05300000001</v>
      </c>
      <c r="J49" s="1237">
        <v>2472860.0699999998</v>
      </c>
      <c r="K49" s="783">
        <f>I49/$I$51</f>
        <v>0.26273659600162924</v>
      </c>
    </row>
    <row r="50" spans="1:14" ht="13.5" customHeight="1">
      <c r="A50" s="1083"/>
      <c r="B50" s="1084"/>
      <c r="C50" s="936" t="s">
        <v>5</v>
      </c>
      <c r="D50" s="922">
        <v>32</v>
      </c>
      <c r="E50" s="922">
        <v>24838.753000000001</v>
      </c>
      <c r="F50" s="922">
        <v>265125.99338999996</v>
      </c>
      <c r="G50" s="783">
        <f>E50/E51</f>
        <v>2.6843687975836632E-2</v>
      </c>
      <c r="H50" s="783">
        <f>(E50-I50)/I50</f>
        <v>0.15338565868453372</v>
      </c>
      <c r="I50" s="1236">
        <v>21535.514000000003</v>
      </c>
      <c r="J50" s="1237">
        <v>230180.19306000002</v>
      </c>
      <c r="K50" s="783">
        <f>I50/$I$51</f>
        <v>2.4439845306087882E-2</v>
      </c>
    </row>
    <row r="51" spans="1:14" ht="13.5" customHeight="1">
      <c r="A51" s="1085"/>
      <c r="B51" s="984"/>
      <c r="C51" s="822" t="s">
        <v>152</v>
      </c>
      <c r="D51" s="977">
        <v>377828</v>
      </c>
      <c r="E51" s="977">
        <v>925310.74800000002</v>
      </c>
      <c r="F51" s="977">
        <v>9879796.4187499993</v>
      </c>
      <c r="G51" s="985">
        <f>SUM(G46:G50)</f>
        <v>0.99999999999999978</v>
      </c>
      <c r="H51" s="929">
        <f t="shared" ref="H51" si="5">(E51-I51)/I51</f>
        <v>5.0100384935342801E-2</v>
      </c>
      <c r="I51" s="1238">
        <v>881164.08799999976</v>
      </c>
      <c r="J51" s="928">
        <v>9413705.3351199999</v>
      </c>
      <c r="K51" s="929">
        <f>SUM(K46:K50)</f>
        <v>1</v>
      </c>
      <c r="M51" s="302"/>
      <c r="N51" s="302"/>
    </row>
    <row r="52" spans="1:14" ht="13.5" customHeight="1">
      <c r="A52" s="1786" t="s">
        <v>355</v>
      </c>
      <c r="B52" s="1786"/>
      <c r="C52" s="933"/>
      <c r="D52" s="980"/>
      <c r="E52" s="980"/>
      <c r="F52" s="980"/>
      <c r="G52" s="919"/>
      <c r="H52" s="919"/>
      <c r="I52" s="1289"/>
      <c r="J52" s="980"/>
      <c r="K52" s="1094"/>
    </row>
    <row r="53" spans="1:14" ht="13.5" customHeight="1">
      <c r="A53" s="1082"/>
      <c r="B53" s="1082"/>
      <c r="C53" s="936" t="s">
        <v>81</v>
      </c>
      <c r="D53" s="922">
        <v>115</v>
      </c>
      <c r="E53" s="922">
        <v>209693.41000000003</v>
      </c>
      <c r="F53" s="922">
        <v>2239350.2053800002</v>
      </c>
      <c r="G53" s="783">
        <f>E53/E58</f>
        <v>0.40641833603189115</v>
      </c>
      <c r="H53" s="783">
        <f>(E53-I53)/I53</f>
        <v>0.10799066289064431</v>
      </c>
      <c r="I53" s="1236">
        <v>189255.57499999998</v>
      </c>
      <c r="J53" s="1237">
        <v>2023076.1039100001</v>
      </c>
      <c r="K53" s="783">
        <f>I53/$I$58</f>
        <v>0.40686316557520902</v>
      </c>
    </row>
    <row r="54" spans="1:14" ht="13.5" customHeight="1">
      <c r="A54" s="1082"/>
      <c r="B54" s="1082"/>
      <c r="C54" s="936" t="s">
        <v>73</v>
      </c>
      <c r="D54" s="922">
        <v>370</v>
      </c>
      <c r="E54" s="922">
        <v>52129.484999999993</v>
      </c>
      <c r="F54" s="922">
        <v>556738.62018000009</v>
      </c>
      <c r="G54" s="783">
        <f>E54/E58</f>
        <v>0.10103502323654055</v>
      </c>
      <c r="H54" s="783">
        <f>(E54-I54)/I54</f>
        <v>0.12086771628482902</v>
      </c>
      <c r="I54" s="1236">
        <v>46508.151000000005</v>
      </c>
      <c r="J54" s="1237">
        <v>496911.39983000007</v>
      </c>
      <c r="K54" s="783">
        <f>I54/$I$58</f>
        <v>9.9983599114107091E-2</v>
      </c>
    </row>
    <row r="55" spans="1:14" ht="13.5" customHeight="1">
      <c r="A55" s="1083"/>
      <c r="B55" s="1084"/>
      <c r="C55" s="936" t="s">
        <v>35</v>
      </c>
      <c r="D55" s="922">
        <v>13339</v>
      </c>
      <c r="E55" s="922">
        <v>79616.773000000001</v>
      </c>
      <c r="F55" s="922">
        <v>850362.30565300013</v>
      </c>
      <c r="G55" s="783">
        <f>E55/E58</f>
        <v>0.15430964856210214</v>
      </c>
      <c r="H55" s="783">
        <f>(E55-I55)/I55</f>
        <v>9.0798234303942627E-2</v>
      </c>
      <c r="I55" s="1236">
        <v>72989.458999999988</v>
      </c>
      <c r="J55" s="1237">
        <v>779565.66555000003</v>
      </c>
      <c r="K55" s="783">
        <f>I55/$I$58</f>
        <v>0.15691332919710255</v>
      </c>
    </row>
    <row r="56" spans="1:14" ht="13.5" customHeight="1">
      <c r="A56" s="1083"/>
      <c r="B56" s="1084"/>
      <c r="C56" s="936" t="s">
        <v>9</v>
      </c>
      <c r="D56" s="922">
        <v>173192</v>
      </c>
      <c r="E56" s="922">
        <v>169686.7</v>
      </c>
      <c r="F56" s="922">
        <v>1812357.0000000002</v>
      </c>
      <c r="G56" s="783">
        <f>E56/E58</f>
        <v>0.32887913006299385</v>
      </c>
      <c r="H56" s="783">
        <f>(E56-I56)/I56</f>
        <v>0.11682276206585611</v>
      </c>
      <c r="I56" s="1236">
        <v>151937.00000000003</v>
      </c>
      <c r="J56" s="1237">
        <v>1622880.3</v>
      </c>
      <c r="K56" s="783">
        <f>I56/$I$58</f>
        <v>0.3266353912586224</v>
      </c>
    </row>
    <row r="57" spans="1:14" ht="13.5" customHeight="1">
      <c r="A57" s="1083"/>
      <c r="B57" s="1084"/>
      <c r="C57" s="936" t="s">
        <v>5</v>
      </c>
      <c r="D57" s="922">
        <v>15</v>
      </c>
      <c r="E57" s="922">
        <v>4828.232</v>
      </c>
      <c r="F57" s="922">
        <v>51557.697557</v>
      </c>
      <c r="G57" s="783">
        <f>E57/E58</f>
        <v>9.3578621064721573E-3</v>
      </c>
      <c r="H57" s="783">
        <f>(E57-I57)/I57</f>
        <v>8.0718011735568126E-2</v>
      </c>
      <c r="I57" s="1236">
        <v>4467.6149999999998</v>
      </c>
      <c r="J57" s="1237">
        <v>47771.780999999995</v>
      </c>
      <c r="K57" s="783">
        <f>I57/$I$58</f>
        <v>9.6045148549588968E-3</v>
      </c>
    </row>
    <row r="58" spans="1:14" ht="13.5" customHeight="1">
      <c r="A58" s="1085"/>
      <c r="B58" s="984"/>
      <c r="C58" s="822" t="s">
        <v>152</v>
      </c>
      <c r="D58" s="977">
        <v>187031</v>
      </c>
      <c r="E58" s="977">
        <v>515954.60000000009</v>
      </c>
      <c r="F58" s="977">
        <v>5510365.8287700005</v>
      </c>
      <c r="G58" s="985">
        <f>SUM(G53:G57)</f>
        <v>0.99999999999999989</v>
      </c>
      <c r="H58" s="929">
        <f t="shared" ref="H58" si="6">(E58-I58)/I58</f>
        <v>0.10920337141503388</v>
      </c>
      <c r="I58" s="1238">
        <v>465157.80000000005</v>
      </c>
      <c r="J58" s="928">
        <v>4970205.2502900008</v>
      </c>
      <c r="K58" s="929">
        <f>SUM(K53:K57)</f>
        <v>1</v>
      </c>
      <c r="M58" s="302"/>
      <c r="N58" s="302"/>
    </row>
    <row r="59" spans="1:14" ht="18" customHeight="1">
      <c r="A59" s="16"/>
      <c r="B59" s="310"/>
      <c r="C59" s="585"/>
      <c r="D59" s="310"/>
      <c r="E59" s="310"/>
      <c r="F59" s="310"/>
      <c r="G59" s="310"/>
      <c r="H59" s="310"/>
      <c r="I59" s="357"/>
      <c r="J59" s="357"/>
      <c r="K59" s="357"/>
    </row>
    <row r="60" spans="1:14" ht="15" customHeight="1">
      <c r="A60" s="358"/>
      <c r="B60" s="310"/>
      <c r="C60" s="585"/>
      <c r="D60" s="310"/>
      <c r="E60" s="310"/>
      <c r="F60" s="310"/>
      <c r="G60" s="310"/>
      <c r="H60" s="310"/>
      <c r="I60" s="310"/>
      <c r="J60" s="310"/>
      <c r="K60" s="310"/>
    </row>
    <row r="61" spans="1:14" ht="15.75" customHeight="1">
      <c r="A61" s="1791">
        <f>A5</f>
        <v>2021</v>
      </c>
      <c r="B61" s="1791"/>
      <c r="C61" s="1791"/>
      <c r="D61" s="1791"/>
      <c r="E61" s="1791"/>
      <c r="F61" s="1791"/>
      <c r="G61" s="1791"/>
      <c r="H61" s="1791"/>
      <c r="I61" s="1791"/>
      <c r="J61" s="1791"/>
      <c r="K61" s="1791"/>
    </row>
    <row r="62" spans="1:14" ht="13.5" customHeight="1">
      <c r="A62" s="916"/>
      <c r="B62" s="1793" t="s">
        <v>519</v>
      </c>
      <c r="C62" s="1793"/>
      <c r="D62" s="1728" t="s">
        <v>520</v>
      </c>
      <c r="E62" s="1491">
        <f>A61</f>
        <v>2021</v>
      </c>
      <c r="F62" s="1491"/>
      <c r="G62" s="1491"/>
      <c r="H62" s="1735" t="s">
        <v>521</v>
      </c>
      <c r="I62" s="1723">
        <f>E62-1</f>
        <v>2020</v>
      </c>
      <c r="J62" s="1491"/>
      <c r="K62" s="1491"/>
    </row>
    <row r="63" spans="1:14" ht="13.5" customHeight="1">
      <c r="A63" s="917"/>
      <c r="B63" s="1794"/>
      <c r="C63" s="1794"/>
      <c r="D63" s="1729"/>
      <c r="E63" s="1492"/>
      <c r="F63" s="1492"/>
      <c r="G63" s="1492"/>
      <c r="H63" s="1736"/>
      <c r="I63" s="1724"/>
      <c r="J63" s="1725"/>
      <c r="K63" s="1725"/>
    </row>
    <row r="64" spans="1:14" ht="13.5" customHeight="1">
      <c r="A64" s="917"/>
      <c r="B64" s="1794"/>
      <c r="C64" s="1794"/>
      <c r="D64" s="1729"/>
      <c r="E64" s="527"/>
      <c r="F64" s="527"/>
      <c r="G64" s="1736" t="s">
        <v>298</v>
      </c>
      <c r="H64" s="1736"/>
      <c r="I64" s="1733"/>
      <c r="J64" s="1734"/>
      <c r="K64" s="1734" t="s">
        <v>298</v>
      </c>
    </row>
    <row r="65" spans="1:11" ht="13.5" customHeight="1">
      <c r="A65" s="918"/>
      <c r="B65" s="1795"/>
      <c r="C65" s="1795"/>
      <c r="D65" s="1730"/>
      <c r="E65" s="674" t="s">
        <v>264</v>
      </c>
      <c r="F65" s="674" t="s">
        <v>158</v>
      </c>
      <c r="G65" s="1737"/>
      <c r="H65" s="1737"/>
      <c r="I65" s="1293" t="s">
        <v>264</v>
      </c>
      <c r="J65" s="1095" t="s">
        <v>158</v>
      </c>
      <c r="K65" s="1737"/>
    </row>
    <row r="66" spans="1:11" ht="13.5" customHeight="1">
      <c r="A66" s="1790" t="s">
        <v>356</v>
      </c>
      <c r="B66" s="1790"/>
      <c r="C66" s="933"/>
      <c r="D66" s="919"/>
      <c r="E66" s="919"/>
      <c r="F66" s="919"/>
      <c r="G66" s="919"/>
      <c r="H66" s="919"/>
      <c r="I66" s="1235"/>
      <c r="J66" s="1094"/>
      <c r="K66" s="1094"/>
    </row>
    <row r="67" spans="1:11" ht="13.5" customHeight="1">
      <c r="A67" s="972"/>
      <c r="B67" s="972"/>
      <c r="C67" s="936" t="s">
        <v>81</v>
      </c>
      <c r="D67" s="922">
        <v>76</v>
      </c>
      <c r="E67" s="922">
        <v>148756.10700000002</v>
      </c>
      <c r="F67" s="922">
        <v>1588529.2612699997</v>
      </c>
      <c r="G67" s="783">
        <f>E67/E72</f>
        <v>0.37465069381200694</v>
      </c>
      <c r="H67" s="783">
        <f t="shared" ref="H67:H72" si="7">(E67-I67)/I67</f>
        <v>1.2457769482733238E-2</v>
      </c>
      <c r="I67" s="1236">
        <v>146925.74000000002</v>
      </c>
      <c r="J67" s="1237">
        <v>1570774.9192000001</v>
      </c>
      <c r="K67" s="783">
        <f>I67/I72</f>
        <v>0.39597395492239579</v>
      </c>
    </row>
    <row r="68" spans="1:11" ht="13.5" customHeight="1">
      <c r="A68" s="972"/>
      <c r="B68" s="972"/>
      <c r="C68" s="936" t="s">
        <v>73</v>
      </c>
      <c r="D68" s="922">
        <v>283</v>
      </c>
      <c r="E68" s="922">
        <v>44910.760999999999</v>
      </c>
      <c r="F68" s="922">
        <v>479645.23740999994</v>
      </c>
      <c r="G68" s="783">
        <f>E68/E72</f>
        <v>0.11311029918439058</v>
      </c>
      <c r="H68" s="783">
        <f t="shared" si="7"/>
        <v>9.0127024468240016E-2</v>
      </c>
      <c r="I68" s="1236">
        <v>41197.732000000004</v>
      </c>
      <c r="J68" s="1237">
        <v>440214.8599499999</v>
      </c>
      <c r="K68" s="783">
        <f>I68/I72</f>
        <v>0.11103043533333876</v>
      </c>
    </row>
    <row r="69" spans="1:11" ht="13.5" customHeight="1">
      <c r="A69" s="973"/>
      <c r="B69" s="974"/>
      <c r="C69" s="936" t="s">
        <v>35</v>
      </c>
      <c r="D69" s="922">
        <v>11432</v>
      </c>
      <c r="E69" s="922">
        <v>65206.222999999991</v>
      </c>
      <c r="F69" s="922">
        <v>696448.07379000005</v>
      </c>
      <c r="G69" s="783">
        <f>E69/E72</f>
        <v>0.16422557151089223</v>
      </c>
      <c r="H69" s="783">
        <f t="shared" si="7"/>
        <v>8.6104619303443916E-2</v>
      </c>
      <c r="I69" s="1236">
        <v>60036.778999999995</v>
      </c>
      <c r="J69" s="1237">
        <v>641223.48866000003</v>
      </c>
      <c r="K69" s="783">
        <f>I69/I72</f>
        <v>0.16180283197097958</v>
      </c>
    </row>
    <row r="70" spans="1:11" ht="13.5" customHeight="1">
      <c r="A70" s="973"/>
      <c r="B70" s="974"/>
      <c r="C70" s="936" t="s">
        <v>9</v>
      </c>
      <c r="D70" s="922">
        <v>124959</v>
      </c>
      <c r="E70" s="922">
        <v>135274.19999999998</v>
      </c>
      <c r="F70" s="922">
        <v>1444812.9</v>
      </c>
      <c r="G70" s="783">
        <f>E70/E72</f>
        <v>0.34069574625843208</v>
      </c>
      <c r="H70" s="783">
        <f t="shared" si="7"/>
        <v>0.12478329448917384</v>
      </c>
      <c r="I70" s="1236">
        <v>120266.89999999997</v>
      </c>
      <c r="J70" s="1237">
        <v>1284601.2</v>
      </c>
      <c r="K70" s="783">
        <f>I70/I72</f>
        <v>0.32412673258787916</v>
      </c>
    </row>
    <row r="71" spans="1:11" ht="13.5" customHeight="1">
      <c r="A71" s="973"/>
      <c r="B71" s="974"/>
      <c r="C71" s="936" t="s">
        <v>5</v>
      </c>
      <c r="D71" s="922">
        <v>14</v>
      </c>
      <c r="E71" s="922">
        <v>2905.509</v>
      </c>
      <c r="F71" s="922">
        <v>31026.519320000003</v>
      </c>
      <c r="G71" s="783">
        <f>E71/E72</f>
        <v>7.3176892342781616E-3</v>
      </c>
      <c r="H71" s="783">
        <f t="shared" si="7"/>
        <v>0.1081908225836041</v>
      </c>
      <c r="I71" s="1236">
        <v>2621.8490000000002</v>
      </c>
      <c r="J71" s="1237">
        <v>28036.455620000001</v>
      </c>
      <c r="K71" s="783">
        <f>I71/I72</f>
        <v>7.066045185406781E-3</v>
      </c>
    </row>
    <row r="72" spans="1:11" ht="13.5" customHeight="1">
      <c r="A72" s="975"/>
      <c r="B72" s="976"/>
      <c r="C72" s="822" t="s">
        <v>152</v>
      </c>
      <c r="D72" s="977">
        <v>136764</v>
      </c>
      <c r="E72" s="977">
        <v>397052.8</v>
      </c>
      <c r="F72" s="977">
        <v>4240461.9917900003</v>
      </c>
      <c r="G72" s="929">
        <f>SUM(G67:G71)</f>
        <v>1</v>
      </c>
      <c r="H72" s="929">
        <f t="shared" si="7"/>
        <v>7.0081849028026083E-2</v>
      </c>
      <c r="I72" s="1238">
        <v>371048.99999999994</v>
      </c>
      <c r="J72" s="928">
        <v>3964850.9234300004</v>
      </c>
      <c r="K72" s="929">
        <f>SUM(K67:K71)</f>
        <v>1</v>
      </c>
    </row>
    <row r="73" spans="1:11" ht="13.5" customHeight="1">
      <c r="A73" s="1792" t="s">
        <v>357</v>
      </c>
      <c r="B73" s="1792"/>
      <c r="C73" s="920"/>
      <c r="D73" s="978"/>
      <c r="E73" s="978"/>
      <c r="F73" s="978"/>
      <c r="G73" s="979"/>
      <c r="H73" s="979"/>
      <c r="I73" s="1290"/>
      <c r="J73" s="1291"/>
      <c r="K73" s="1292"/>
    </row>
    <row r="74" spans="1:11" ht="13.5" customHeight="1">
      <c r="A74" s="972"/>
      <c r="B74" s="972"/>
      <c r="C74" s="936" t="s">
        <v>81</v>
      </c>
      <c r="D74" s="922">
        <v>85</v>
      </c>
      <c r="E74" s="922">
        <v>160314.71500000003</v>
      </c>
      <c r="F74" s="922">
        <v>1711957.9112699996</v>
      </c>
      <c r="G74" s="783">
        <f>E74/E79</f>
        <v>0.39794624718757521</v>
      </c>
      <c r="H74" s="783">
        <f t="shared" ref="H74:H79" si="8">(E74-I74)/I74</f>
        <v>0.1199960516602076</v>
      </c>
      <c r="I74" s="1236">
        <v>143138.64300000001</v>
      </c>
      <c r="J74" s="1237">
        <v>1530084.26669</v>
      </c>
      <c r="K74" s="783">
        <f>I74/I79</f>
        <v>0.39504154682007031</v>
      </c>
    </row>
    <row r="75" spans="1:11" ht="13.5" customHeight="1">
      <c r="A75" s="972"/>
      <c r="B75" s="972"/>
      <c r="C75" s="936" t="s">
        <v>73</v>
      </c>
      <c r="D75" s="922">
        <v>334</v>
      </c>
      <c r="E75" s="922">
        <v>44056.803</v>
      </c>
      <c r="F75" s="922">
        <v>470531.63811000006</v>
      </c>
      <c r="G75" s="783">
        <f>E75/E79</f>
        <v>0.1093613859272513</v>
      </c>
      <c r="H75" s="783">
        <f t="shared" si="8"/>
        <v>6.6728103623182503E-2</v>
      </c>
      <c r="I75" s="1236">
        <v>41300.873999999996</v>
      </c>
      <c r="J75" s="1237">
        <v>441259.82941000001</v>
      </c>
      <c r="K75" s="783">
        <f>I75/I79</f>
        <v>0.11398432182971598</v>
      </c>
    </row>
    <row r="76" spans="1:11" ht="13.5" customHeight="1">
      <c r="A76" s="973"/>
      <c r="B76" s="974"/>
      <c r="C76" s="936" t="s">
        <v>35</v>
      </c>
      <c r="D76" s="922">
        <v>11998</v>
      </c>
      <c r="E76" s="922">
        <v>71488.815999999992</v>
      </c>
      <c r="F76" s="922">
        <v>763548.5700999999</v>
      </c>
      <c r="G76" s="783">
        <f>E76/E79</f>
        <v>0.17745536361451955</v>
      </c>
      <c r="H76" s="783">
        <f t="shared" si="8"/>
        <v>0.11107238413770171</v>
      </c>
      <c r="I76" s="1236">
        <v>64342.176999999996</v>
      </c>
      <c r="J76" s="1237">
        <v>687209.19709000003</v>
      </c>
      <c r="K76" s="783">
        <f>I76/I79</f>
        <v>0.17757492033685654</v>
      </c>
    </row>
    <row r="77" spans="1:11" ht="13.5" customHeight="1">
      <c r="A77" s="973"/>
      <c r="B77" s="974"/>
      <c r="C77" s="936" t="s">
        <v>9</v>
      </c>
      <c r="D77" s="922">
        <v>147740</v>
      </c>
      <c r="E77" s="922">
        <v>125046.30000000002</v>
      </c>
      <c r="F77" s="922">
        <v>1335572</v>
      </c>
      <c r="G77" s="783">
        <f>E77/E79</f>
        <v>0.31040011398636541</v>
      </c>
      <c r="H77" s="783">
        <f t="shared" si="8"/>
        <v>0.1196949468520912</v>
      </c>
      <c r="I77" s="1236">
        <v>111678.90000000001</v>
      </c>
      <c r="J77" s="1237">
        <v>1192873.5</v>
      </c>
      <c r="K77" s="783">
        <f>I77/I79</f>
        <v>0.30821729533347575</v>
      </c>
    </row>
    <row r="78" spans="1:11" ht="13.5" customHeight="1">
      <c r="A78" s="973"/>
      <c r="B78" s="974"/>
      <c r="C78" s="936" t="s">
        <v>5</v>
      </c>
      <c r="D78" s="922">
        <v>15</v>
      </c>
      <c r="E78" s="922">
        <v>1948.566</v>
      </c>
      <c r="F78" s="922">
        <v>20807.134340000001</v>
      </c>
      <c r="G78" s="783">
        <f>E78/E79</f>
        <v>4.8368892842887475E-3</v>
      </c>
      <c r="H78" s="783">
        <f t="shared" si="8"/>
        <v>3.7792806371517669E-2</v>
      </c>
      <c r="I78" s="1236">
        <v>1877.6060000000002</v>
      </c>
      <c r="J78" s="1237">
        <v>20076.042239999999</v>
      </c>
      <c r="K78" s="783">
        <f>I78/I79</f>
        <v>5.181915679881393E-3</v>
      </c>
    </row>
    <row r="79" spans="1:11" ht="13.5" customHeight="1">
      <c r="A79" s="973"/>
      <c r="B79" s="974"/>
      <c r="C79" s="822" t="s">
        <v>152</v>
      </c>
      <c r="D79" s="977">
        <v>160172</v>
      </c>
      <c r="E79" s="977">
        <v>402855.19999999995</v>
      </c>
      <c r="F79" s="977">
        <v>4302417.2538200002</v>
      </c>
      <c r="G79" s="929">
        <f>SUM(G74:G78)</f>
        <v>1.0000000000000002</v>
      </c>
      <c r="H79" s="929">
        <f t="shared" si="8"/>
        <v>0.1118209451832568</v>
      </c>
      <c r="I79" s="1238">
        <v>362338.2</v>
      </c>
      <c r="J79" s="928">
        <v>3871502.83543</v>
      </c>
      <c r="K79" s="929">
        <f>SUM(K74:K78)</f>
        <v>0.99999999999999989</v>
      </c>
    </row>
    <row r="80" spans="1:11" ht="13.5" customHeight="1">
      <c r="A80" s="1790" t="s">
        <v>358</v>
      </c>
      <c r="B80" s="1790"/>
      <c r="C80" s="933"/>
      <c r="D80" s="980"/>
      <c r="E80" s="980"/>
      <c r="F80" s="980"/>
      <c r="G80" s="919"/>
      <c r="H80" s="919"/>
      <c r="I80" s="1289"/>
      <c r="J80" s="980"/>
      <c r="K80" s="1094"/>
    </row>
    <row r="81" spans="1:11" ht="13.5" customHeight="1">
      <c r="A81" s="972"/>
      <c r="B81" s="972"/>
      <c r="C81" s="936" t="s">
        <v>81</v>
      </c>
      <c r="D81" s="922">
        <v>148</v>
      </c>
      <c r="E81" s="922">
        <v>193632.8090751594</v>
      </c>
      <c r="F81" s="922">
        <v>2066603.1677300001</v>
      </c>
      <c r="G81" s="783">
        <f>E81/E86</f>
        <v>0.21641218054790745</v>
      </c>
      <c r="H81" s="783">
        <f t="shared" ref="H81:H86" si="9">(E81-I81)/I81</f>
        <v>8.3290893663127349E-2</v>
      </c>
      <c r="I81" s="1236">
        <v>178744.97995676284</v>
      </c>
      <c r="J81" s="1237">
        <v>1907960.6142599997</v>
      </c>
      <c r="K81" s="783">
        <f>I81/I86</f>
        <v>0.22146837044747952</v>
      </c>
    </row>
    <row r="82" spans="1:11" ht="13.5" customHeight="1">
      <c r="A82" s="972"/>
      <c r="B82" s="972"/>
      <c r="C82" s="936" t="s">
        <v>73</v>
      </c>
      <c r="D82" s="922">
        <v>1561</v>
      </c>
      <c r="E82" s="922">
        <v>172672.78559363756</v>
      </c>
      <c r="F82" s="922">
        <v>1842900.9658500003</v>
      </c>
      <c r="G82" s="783">
        <f>E82/E86</f>
        <v>0.19298637575977975</v>
      </c>
      <c r="H82" s="783">
        <f t="shared" si="9"/>
        <v>0.10682215061129241</v>
      </c>
      <c r="I82" s="1236">
        <v>156007.70683733717</v>
      </c>
      <c r="J82" s="1237">
        <v>1665262.0895700003</v>
      </c>
      <c r="K82" s="783">
        <f>I82/I86</f>
        <v>0.19329646415172477</v>
      </c>
    </row>
    <row r="83" spans="1:11" ht="13.5" customHeight="1">
      <c r="A83" s="973"/>
      <c r="B83" s="974"/>
      <c r="C83" s="936" t="s">
        <v>35</v>
      </c>
      <c r="D83" s="922">
        <v>38316</v>
      </c>
      <c r="E83" s="922">
        <v>213836.09519555094</v>
      </c>
      <c r="F83" s="922">
        <v>2282228.4647500003</v>
      </c>
      <c r="G83" s="783">
        <f>E83/E86</f>
        <v>0.23899222379796486</v>
      </c>
      <c r="H83" s="783">
        <f t="shared" si="9"/>
        <v>0.10358300767375325</v>
      </c>
      <c r="I83" s="1236">
        <v>193765.30239106965</v>
      </c>
      <c r="J83" s="1237">
        <v>2068295.3354499997</v>
      </c>
      <c r="K83" s="783">
        <f>I83/I86</f>
        <v>0.24007883063453658</v>
      </c>
    </row>
    <row r="84" spans="1:11" ht="13.5" customHeight="1">
      <c r="A84" s="973"/>
      <c r="B84" s="974"/>
      <c r="C84" s="936" t="s">
        <v>9</v>
      </c>
      <c r="D84" s="922">
        <v>374385</v>
      </c>
      <c r="E84" s="922">
        <v>299947.57437736675</v>
      </c>
      <c r="F84" s="922">
        <v>3201278.49113</v>
      </c>
      <c r="G84" s="783">
        <f>E84/E86</f>
        <v>0.33523403875148866</v>
      </c>
      <c r="H84" s="783">
        <f t="shared" si="9"/>
        <v>0.12839883058777402</v>
      </c>
      <c r="I84" s="1236">
        <v>265816.98442662018</v>
      </c>
      <c r="J84" s="1237">
        <v>2837391.5359899998</v>
      </c>
      <c r="K84" s="783">
        <f>I84/I86</f>
        <v>0.32935221113603791</v>
      </c>
    </row>
    <row r="85" spans="1:11" ht="13.5" customHeight="1">
      <c r="A85" s="973"/>
      <c r="B85" s="974"/>
      <c r="C85" s="936" t="s">
        <v>5</v>
      </c>
      <c r="D85" s="922">
        <v>38</v>
      </c>
      <c r="E85" s="922">
        <v>14651.542791070051</v>
      </c>
      <c r="F85" s="922">
        <v>156372.88914999997</v>
      </c>
      <c r="G85" s="783">
        <f>E85/E86</f>
        <v>1.6375181142859397E-2</v>
      </c>
      <c r="H85" s="783">
        <f t="shared" si="9"/>
        <v>0.14865814405777036</v>
      </c>
      <c r="I85" s="1236">
        <v>12755.355339502272</v>
      </c>
      <c r="J85" s="1237">
        <v>136153.59213</v>
      </c>
      <c r="K85" s="783">
        <f>I85/I86</f>
        <v>1.5804123630221396E-2</v>
      </c>
    </row>
    <row r="86" spans="1:11" ht="13.5" customHeight="1">
      <c r="A86" s="975"/>
      <c r="B86" s="976"/>
      <c r="C86" s="822" t="s">
        <v>152</v>
      </c>
      <c r="D86" s="977">
        <v>414448</v>
      </c>
      <c r="E86" s="977">
        <v>894740.80703278456</v>
      </c>
      <c r="F86" s="977">
        <v>9549383.9786099996</v>
      </c>
      <c r="G86" s="929">
        <f>SUM(G81:G85)</f>
        <v>1.0000000000000002</v>
      </c>
      <c r="H86" s="929">
        <f t="shared" si="9"/>
        <v>0.10860058030354904</v>
      </c>
      <c r="I86" s="1238">
        <v>807090.32895129197</v>
      </c>
      <c r="J86" s="928">
        <v>8615063.1673999988</v>
      </c>
      <c r="K86" s="929">
        <f>SUM(K81:K85)</f>
        <v>1.0000000000000002</v>
      </c>
    </row>
    <row r="87" spans="1:11" ht="13.5" customHeight="1">
      <c r="A87" s="1790" t="s">
        <v>359</v>
      </c>
      <c r="B87" s="1790"/>
      <c r="C87" s="933"/>
      <c r="D87" s="980"/>
      <c r="E87" s="980"/>
      <c r="F87" s="980"/>
      <c r="G87" s="919"/>
      <c r="H87" s="919"/>
      <c r="I87" s="1289"/>
      <c r="J87" s="980"/>
      <c r="K87" s="1094"/>
    </row>
    <row r="88" spans="1:11" ht="13.5" customHeight="1">
      <c r="A88" s="972"/>
      <c r="B88" s="972"/>
      <c r="C88" s="936" t="s">
        <v>81</v>
      </c>
      <c r="D88" s="922">
        <v>196</v>
      </c>
      <c r="E88" s="922">
        <v>631583.51299999992</v>
      </c>
      <c r="F88" s="922">
        <v>6744616.5948860012</v>
      </c>
      <c r="G88" s="783">
        <f>E88/E93</f>
        <v>0.53187784440491759</v>
      </c>
      <c r="H88" s="783">
        <f t="shared" ref="H88:H93" si="10">(E88-I88)/I88</f>
        <v>6.0158181777630604E-2</v>
      </c>
      <c r="I88" s="1236">
        <v>595744.60099999991</v>
      </c>
      <c r="J88" s="1237">
        <v>6368308.489918001</v>
      </c>
      <c r="K88" s="783">
        <f>I88/I93</f>
        <v>0.54244825001804176</v>
      </c>
    </row>
    <row r="89" spans="1:11" ht="13.5" customHeight="1">
      <c r="A89" s="972"/>
      <c r="B89" s="972"/>
      <c r="C89" s="936" t="s">
        <v>73</v>
      </c>
      <c r="D89" s="922">
        <v>637</v>
      </c>
      <c r="E89" s="922">
        <v>113459.63200000001</v>
      </c>
      <c r="F89" s="922">
        <v>1211705.8289399999</v>
      </c>
      <c r="G89" s="783">
        <f>E89/E93</f>
        <v>9.5548194740693343E-2</v>
      </c>
      <c r="H89" s="783">
        <f t="shared" si="10"/>
        <v>6.3373877132214124E-2</v>
      </c>
      <c r="I89" s="1236">
        <v>106697.78</v>
      </c>
      <c r="J89" s="1237">
        <v>1140201.0948699997</v>
      </c>
      <c r="K89" s="783">
        <f>I89/I93</f>
        <v>9.7152410520645285E-2</v>
      </c>
    </row>
    <row r="90" spans="1:11" ht="13.5" customHeight="1">
      <c r="A90" s="973"/>
      <c r="B90" s="974"/>
      <c r="C90" s="936" t="s">
        <v>35</v>
      </c>
      <c r="D90" s="922">
        <v>19474</v>
      </c>
      <c r="E90" s="922">
        <v>122146.352</v>
      </c>
      <c r="F90" s="922">
        <v>1304608.3822300001</v>
      </c>
      <c r="G90" s="783">
        <f>E90/E93</f>
        <v>0.10286357554695115</v>
      </c>
      <c r="H90" s="783">
        <f t="shared" si="10"/>
        <v>8.6025014619320342E-2</v>
      </c>
      <c r="I90" s="1236">
        <v>112471.02999999998</v>
      </c>
      <c r="J90" s="1237">
        <v>1201250.1546799999</v>
      </c>
      <c r="K90" s="783">
        <f>I90/I93</f>
        <v>0.10240917550711749</v>
      </c>
    </row>
    <row r="91" spans="1:11" ht="13.5" customHeight="1">
      <c r="A91" s="973"/>
      <c r="B91" s="974"/>
      <c r="C91" s="936" t="s">
        <v>9</v>
      </c>
      <c r="D91" s="922">
        <v>240866</v>
      </c>
      <c r="E91" s="922">
        <v>307754.30000000005</v>
      </c>
      <c r="F91" s="922">
        <v>3287004.7</v>
      </c>
      <c r="G91" s="783">
        <f>E91/E93</f>
        <v>0.25917030815581849</v>
      </c>
      <c r="H91" s="783">
        <f t="shared" si="10"/>
        <v>0.12852501000165387</v>
      </c>
      <c r="I91" s="1236">
        <v>272704.90000000002</v>
      </c>
      <c r="J91" s="1237">
        <v>2912832.9000000004</v>
      </c>
      <c r="K91" s="783">
        <f>I91/I93</f>
        <v>0.2483082440496093</v>
      </c>
    </row>
    <row r="92" spans="1:11" ht="13.5" customHeight="1">
      <c r="A92" s="973"/>
      <c r="B92" s="974"/>
      <c r="C92" s="936" t="s">
        <v>5</v>
      </c>
      <c r="D92" s="922">
        <v>34</v>
      </c>
      <c r="E92" s="922">
        <v>12515.916999999999</v>
      </c>
      <c r="F92" s="922">
        <v>133651.33108999999</v>
      </c>
      <c r="G92" s="783">
        <f>E92/E93</f>
        <v>1.0540077151619478E-2</v>
      </c>
      <c r="H92" s="783">
        <f t="shared" si="10"/>
        <v>0.17706212711659344</v>
      </c>
      <c r="I92" s="1236">
        <v>10633.182999999999</v>
      </c>
      <c r="J92" s="1237">
        <v>113709.30024</v>
      </c>
      <c r="K92" s="783">
        <f>I92/I93</f>
        <v>9.6819199045860803E-3</v>
      </c>
    </row>
    <row r="93" spans="1:11" ht="13.5" customHeight="1">
      <c r="A93" s="975"/>
      <c r="B93" s="976"/>
      <c r="C93" s="822" t="s">
        <v>152</v>
      </c>
      <c r="D93" s="977">
        <v>261207</v>
      </c>
      <c r="E93" s="977">
        <v>1187459.7139999999</v>
      </c>
      <c r="F93" s="977">
        <v>12681586.837146001</v>
      </c>
      <c r="G93" s="929">
        <f>SUM(G88:G92)</f>
        <v>1</v>
      </c>
      <c r="H93" s="929">
        <f t="shared" si="10"/>
        <v>8.1227497059976658E-2</v>
      </c>
      <c r="I93" s="1238">
        <v>1098251.4939999999</v>
      </c>
      <c r="J93" s="928">
        <v>11736301.939708002</v>
      </c>
      <c r="K93" s="929">
        <f>SUM(K88:K92)</f>
        <v>0.99999999999999989</v>
      </c>
    </row>
    <row r="94" spans="1:11" ht="13.5" customHeight="1">
      <c r="A94" s="1790" t="s">
        <v>360</v>
      </c>
      <c r="B94" s="1790"/>
      <c r="C94" s="933"/>
      <c r="D94" s="980"/>
      <c r="E94" s="980"/>
      <c r="F94" s="980"/>
      <c r="G94" s="919"/>
      <c r="H94" s="919"/>
      <c r="I94" s="1289"/>
      <c r="J94" s="980"/>
      <c r="K94" s="1094"/>
    </row>
    <row r="95" spans="1:11" ht="13.5" customHeight="1">
      <c r="A95" s="972"/>
      <c r="B95" s="972"/>
      <c r="C95" s="936" t="s">
        <v>81</v>
      </c>
      <c r="D95" s="922">
        <v>131</v>
      </c>
      <c r="E95" s="922">
        <v>1062302.095</v>
      </c>
      <c r="F95" s="922">
        <v>11339842.577369999</v>
      </c>
      <c r="G95" s="783">
        <f>E95/E100</f>
        <v>0.79113382354717365</v>
      </c>
      <c r="H95" s="783">
        <f t="shared" ref="H95:H100" si="11">(E95-I95)/I95</f>
        <v>-9.8567341127101069E-2</v>
      </c>
      <c r="I95" s="1236">
        <v>1178459.7380000001</v>
      </c>
      <c r="J95" s="1237">
        <v>12595682.980399996</v>
      </c>
      <c r="K95" s="783">
        <f>I95/I100</f>
        <v>0.82496892818307865</v>
      </c>
    </row>
    <row r="96" spans="1:11" ht="13.5" customHeight="1">
      <c r="A96" s="972"/>
      <c r="B96" s="972"/>
      <c r="C96" s="936" t="s">
        <v>73</v>
      </c>
      <c r="D96" s="922">
        <v>312</v>
      </c>
      <c r="E96" s="922">
        <v>44872.859000000004</v>
      </c>
      <c r="F96" s="922">
        <v>479241.58178999997</v>
      </c>
      <c r="G96" s="783">
        <f>E96/E100</f>
        <v>3.3418400171905151E-2</v>
      </c>
      <c r="H96" s="783">
        <f t="shared" si="11"/>
        <v>0.13099357844765533</v>
      </c>
      <c r="I96" s="1236">
        <v>39675.609000000004</v>
      </c>
      <c r="J96" s="1237">
        <v>423928.74928999995</v>
      </c>
      <c r="K96" s="783">
        <f>I96/I100</f>
        <v>2.7774512421858327E-2</v>
      </c>
    </row>
    <row r="97" spans="1:11" ht="13.5" customHeight="1">
      <c r="A97" s="973"/>
      <c r="B97" s="974"/>
      <c r="C97" s="936" t="s">
        <v>35</v>
      </c>
      <c r="D97" s="922">
        <v>13111</v>
      </c>
      <c r="E97" s="922">
        <v>72189.377000000008</v>
      </c>
      <c r="F97" s="922">
        <v>770852.99343999987</v>
      </c>
      <c r="G97" s="783">
        <f>E97/E100</f>
        <v>5.3761974220241371E-2</v>
      </c>
      <c r="H97" s="783">
        <f t="shared" si="11"/>
        <v>0.10135406998999984</v>
      </c>
      <c r="I97" s="1236">
        <v>65546.021000000008</v>
      </c>
      <c r="J97" s="1237">
        <v>700040.32215000014</v>
      </c>
      <c r="K97" s="783">
        <f>I97/I100</f>
        <v>4.5884835049863681E-2</v>
      </c>
    </row>
    <row r="98" spans="1:11" ht="13.5" customHeight="1">
      <c r="A98" s="973"/>
      <c r="B98" s="974"/>
      <c r="C98" s="936" t="s">
        <v>9</v>
      </c>
      <c r="D98" s="922">
        <v>208804</v>
      </c>
      <c r="E98" s="922">
        <v>158148.4</v>
      </c>
      <c r="F98" s="922">
        <v>1689121.9</v>
      </c>
      <c r="G98" s="783">
        <f>E98/E100</f>
        <v>0.11777868929070297</v>
      </c>
      <c r="H98" s="783">
        <f t="shared" si="11"/>
        <v>0.12881626197081955</v>
      </c>
      <c r="I98" s="1236">
        <v>140101.1</v>
      </c>
      <c r="J98" s="1237">
        <v>1496458.0000000002</v>
      </c>
      <c r="K98" s="783">
        <f>I98/I100</f>
        <v>9.8076370857118178E-2</v>
      </c>
    </row>
    <row r="99" spans="1:11" ht="13.5" customHeight="1">
      <c r="A99" s="973"/>
      <c r="B99" s="974"/>
      <c r="C99" s="936" t="s">
        <v>5</v>
      </c>
      <c r="D99" s="922">
        <v>19</v>
      </c>
      <c r="E99" s="922">
        <v>5246.3110000000006</v>
      </c>
      <c r="F99" s="922">
        <v>56020.906759999998</v>
      </c>
      <c r="G99" s="783">
        <f>E99/E100</f>
        <v>3.9071127699767897E-3</v>
      </c>
      <c r="H99" s="783">
        <f t="shared" si="11"/>
        <v>0.11448663895556332</v>
      </c>
      <c r="I99" s="1236">
        <v>4707.3789999999999</v>
      </c>
      <c r="J99" s="1237">
        <v>50336.879399999998</v>
      </c>
      <c r="K99" s="783">
        <f>I99/I100</f>
        <v>3.2953534880811788E-3</v>
      </c>
    </row>
    <row r="100" spans="1:11" ht="13.5" customHeight="1">
      <c r="A100" s="975"/>
      <c r="B100" s="976"/>
      <c r="C100" s="822" t="s">
        <v>152</v>
      </c>
      <c r="D100" s="977">
        <v>222377</v>
      </c>
      <c r="E100" s="977">
        <v>1342759.0420000001</v>
      </c>
      <c r="F100" s="977">
        <v>14335079.959360002</v>
      </c>
      <c r="G100" s="929">
        <f>SUM(G95:G99)</f>
        <v>0.99999999999999989</v>
      </c>
      <c r="H100" s="929">
        <f t="shared" si="11"/>
        <v>-6.0014990782080044E-2</v>
      </c>
      <c r="I100" s="1238">
        <v>1428489.8470000001</v>
      </c>
      <c r="J100" s="928">
        <v>15266446.931239996</v>
      </c>
      <c r="K100" s="929">
        <f>SUM(K95:K99)</f>
        <v>1</v>
      </c>
    </row>
    <row r="101" spans="1:11" ht="13.5" customHeight="1">
      <c r="A101" s="1792" t="s">
        <v>361</v>
      </c>
      <c r="B101" s="1792"/>
      <c r="C101" s="920"/>
      <c r="D101" s="978"/>
      <c r="E101" s="978"/>
      <c r="F101" s="978"/>
      <c r="G101" s="979"/>
      <c r="H101" s="979"/>
      <c r="I101" s="1290"/>
      <c r="J101" s="1291"/>
      <c r="K101" s="1292"/>
    </row>
    <row r="102" spans="1:11" ht="13.5" customHeight="1">
      <c r="A102" s="972"/>
      <c r="B102" s="972"/>
      <c r="C102" s="936" t="s">
        <v>81</v>
      </c>
      <c r="D102" s="922">
        <v>96</v>
      </c>
      <c r="E102" s="922">
        <v>124422.84387000001</v>
      </c>
      <c r="F102" s="922">
        <v>1328697.4913809998</v>
      </c>
      <c r="G102" s="783">
        <f>E102/E107</f>
        <v>0.35268504327747818</v>
      </c>
      <c r="H102" s="783">
        <f t="shared" ref="H102:H107" si="12">(E102-I102)/I102</f>
        <v>6.9429977544371274E-2</v>
      </c>
      <c r="I102" s="1236">
        <v>116345.01228000001</v>
      </c>
      <c r="J102" s="1237">
        <v>1243538.9268400001</v>
      </c>
      <c r="K102" s="783">
        <f>I102/I107</f>
        <v>0.36167768167926817</v>
      </c>
    </row>
    <row r="103" spans="1:11" ht="13.5" customHeight="1">
      <c r="A103" s="972"/>
      <c r="B103" s="972"/>
      <c r="C103" s="936" t="s">
        <v>73</v>
      </c>
      <c r="D103" s="922">
        <v>319</v>
      </c>
      <c r="E103" s="922">
        <v>42801.290980000005</v>
      </c>
      <c r="F103" s="922">
        <v>457100.97722</v>
      </c>
      <c r="G103" s="783">
        <f>E103/E107</f>
        <v>0.1213231806322097</v>
      </c>
      <c r="H103" s="783">
        <f t="shared" si="12"/>
        <v>0.10069728026173094</v>
      </c>
      <c r="I103" s="1236">
        <v>38885.615279999998</v>
      </c>
      <c r="J103" s="1237">
        <v>415451.83055000001</v>
      </c>
      <c r="K103" s="783">
        <f>I103/I107</f>
        <v>0.12088235593026768</v>
      </c>
    </row>
    <row r="104" spans="1:11" ht="13.5" customHeight="1">
      <c r="A104" s="973"/>
      <c r="B104" s="974"/>
      <c r="C104" s="936" t="s">
        <v>35</v>
      </c>
      <c r="D104" s="922">
        <v>10922</v>
      </c>
      <c r="E104" s="922">
        <v>66689.255739999993</v>
      </c>
      <c r="F104" s="922">
        <v>712262.49810000008</v>
      </c>
      <c r="G104" s="783">
        <f>E104/E107</f>
        <v>0.18903524718804279</v>
      </c>
      <c r="H104" s="783">
        <f t="shared" si="12"/>
        <v>0.10051570318925718</v>
      </c>
      <c r="I104" s="1236">
        <v>60598.186419999998</v>
      </c>
      <c r="J104" s="1237">
        <v>647242.75243999995</v>
      </c>
      <c r="K104" s="783">
        <f>I104/I107</f>
        <v>0.18837946852081167</v>
      </c>
    </row>
    <row r="105" spans="1:11" ht="13.5" customHeight="1">
      <c r="A105" s="973"/>
      <c r="B105" s="974"/>
      <c r="C105" s="936" t="s">
        <v>9</v>
      </c>
      <c r="D105" s="922">
        <v>108969</v>
      </c>
      <c r="E105" s="922">
        <v>116366.82198000001</v>
      </c>
      <c r="F105" s="922">
        <v>1242842.4913999999</v>
      </c>
      <c r="G105" s="783">
        <f>E105/E107</f>
        <v>0.32984969937642122</v>
      </c>
      <c r="H105" s="783">
        <f t="shared" si="12"/>
        <v>0.12274553717445701</v>
      </c>
      <c r="I105" s="1236">
        <v>103644.87600000002</v>
      </c>
      <c r="J105" s="1237">
        <v>1107077.4576499998</v>
      </c>
      <c r="K105" s="783">
        <f>I105/I107</f>
        <v>0.32219721099345455</v>
      </c>
    </row>
    <row r="106" spans="1:11" ht="13.5" customHeight="1">
      <c r="A106" s="973"/>
      <c r="B106" s="974"/>
      <c r="C106" s="936" t="s">
        <v>5</v>
      </c>
      <c r="D106" s="922">
        <v>14</v>
      </c>
      <c r="E106" s="922">
        <v>2507.1999999999994</v>
      </c>
      <c r="F106" s="922">
        <v>26771.498750000002</v>
      </c>
      <c r="G106" s="783">
        <f>E106/E107</f>
        <v>7.1068295258480086E-3</v>
      </c>
      <c r="H106" s="783">
        <f t="shared" si="12"/>
        <v>0.13561473889512174</v>
      </c>
      <c r="I106" s="1236">
        <v>2207.7909999999997</v>
      </c>
      <c r="J106" s="1237">
        <v>23604.077760000004</v>
      </c>
      <c r="K106" s="783">
        <f>I106/I107</f>
        <v>6.8632828761978531E-3</v>
      </c>
    </row>
    <row r="107" spans="1:11" ht="13.5" customHeight="1">
      <c r="A107" s="973"/>
      <c r="B107" s="974"/>
      <c r="C107" s="822" t="s">
        <v>152</v>
      </c>
      <c r="D107" s="977">
        <v>120320</v>
      </c>
      <c r="E107" s="977">
        <v>352787.41257000004</v>
      </c>
      <c r="F107" s="977">
        <v>3767674.9568509995</v>
      </c>
      <c r="G107" s="929">
        <f>SUM(G102:G106)</f>
        <v>0.99999999999999989</v>
      </c>
      <c r="H107" s="929">
        <f t="shared" si="12"/>
        <v>9.6697924590610634E-2</v>
      </c>
      <c r="I107" s="1238">
        <v>321681.48098000005</v>
      </c>
      <c r="J107" s="928">
        <v>3436915.0452399994</v>
      </c>
      <c r="K107" s="929">
        <f>SUM(K102:K106)</f>
        <v>1</v>
      </c>
    </row>
    <row r="108" spans="1:11" ht="13.5" customHeight="1">
      <c r="A108" s="1790" t="s">
        <v>362</v>
      </c>
      <c r="B108" s="1790"/>
      <c r="C108" s="933"/>
      <c r="D108" s="980"/>
      <c r="E108" s="980"/>
      <c r="F108" s="980"/>
      <c r="G108" s="919"/>
      <c r="H108" s="919"/>
      <c r="I108" s="1289"/>
      <c r="J108" s="980"/>
      <c r="K108" s="1094"/>
    </row>
    <row r="109" spans="1:11" ht="13.5" customHeight="1">
      <c r="A109" s="972"/>
      <c r="B109" s="972"/>
      <c r="C109" s="936" t="s">
        <v>81</v>
      </c>
      <c r="D109" s="922">
        <v>73</v>
      </c>
      <c r="E109" s="922">
        <v>174140.91399999999</v>
      </c>
      <c r="F109" s="922">
        <v>1859610.6174400002</v>
      </c>
      <c r="G109" s="783">
        <f>E109/E114</f>
        <v>0.38266210480632429</v>
      </c>
      <c r="H109" s="783">
        <f t="shared" ref="H109:H114" si="13">(E109-I109)/I109</f>
        <v>4.7045256979927633E-2</v>
      </c>
      <c r="I109" s="1236">
        <v>166316.51100000003</v>
      </c>
      <c r="J109" s="1237">
        <v>1778114.2214100002</v>
      </c>
      <c r="K109" s="783">
        <f>I109/I114</f>
        <v>0.39460896425548858</v>
      </c>
    </row>
    <row r="110" spans="1:11" ht="13.5" customHeight="1">
      <c r="A110" s="972"/>
      <c r="B110" s="972"/>
      <c r="C110" s="936" t="s">
        <v>73</v>
      </c>
      <c r="D110" s="922">
        <v>316</v>
      </c>
      <c r="E110" s="922">
        <v>37528.637999999999</v>
      </c>
      <c r="F110" s="922">
        <v>400812.38412000006</v>
      </c>
      <c r="G110" s="783">
        <f>E110/E114</f>
        <v>8.2466476589152418E-2</v>
      </c>
      <c r="H110" s="783">
        <f t="shared" si="13"/>
        <v>5.9068238979618132E-2</v>
      </c>
      <c r="I110" s="1236">
        <v>35435.524000000005</v>
      </c>
      <c r="J110" s="1237">
        <v>378600.20987000002</v>
      </c>
      <c r="K110" s="783">
        <f>I110/I114</f>
        <v>8.4075690016672533E-2</v>
      </c>
    </row>
    <row r="111" spans="1:11" ht="13.5" customHeight="1">
      <c r="A111" s="973"/>
      <c r="B111" s="974"/>
      <c r="C111" s="936" t="s">
        <v>35</v>
      </c>
      <c r="D111" s="922">
        <v>10934</v>
      </c>
      <c r="E111" s="922">
        <v>74729.656000000003</v>
      </c>
      <c r="F111" s="922">
        <v>798165.25434999994</v>
      </c>
      <c r="G111" s="783">
        <f>E111/E114</f>
        <v>0.16421303184622404</v>
      </c>
      <c r="H111" s="783">
        <f t="shared" si="13"/>
        <v>8.3750013904055967E-2</v>
      </c>
      <c r="I111" s="1236">
        <v>68954.699000000008</v>
      </c>
      <c r="J111" s="1237">
        <v>736471.91463000001</v>
      </c>
      <c r="K111" s="783">
        <f>I111/I114</f>
        <v>0.16360457653503188</v>
      </c>
    </row>
    <row r="112" spans="1:11" ht="13.5" customHeight="1">
      <c r="A112" s="973"/>
      <c r="B112" s="974"/>
      <c r="C112" s="936" t="s">
        <v>9</v>
      </c>
      <c r="D112" s="922">
        <v>145234</v>
      </c>
      <c r="E112" s="922">
        <v>165964.19999999998</v>
      </c>
      <c r="F112" s="922">
        <v>1772600.2000000002</v>
      </c>
      <c r="G112" s="783">
        <f>E112/E114</f>
        <v>0.36469436524548021</v>
      </c>
      <c r="H112" s="783">
        <f t="shared" si="13"/>
        <v>0.1166828710323133</v>
      </c>
      <c r="I112" s="1236">
        <v>148622.5</v>
      </c>
      <c r="J112" s="1237">
        <v>1587477.2000000002</v>
      </c>
      <c r="K112" s="783">
        <f>I112/I114</f>
        <v>0.35262747178517556</v>
      </c>
    </row>
    <row r="113" spans="1:11" ht="13.5" customHeight="1">
      <c r="A113" s="973"/>
      <c r="B113" s="974"/>
      <c r="C113" s="936" t="s">
        <v>5</v>
      </c>
      <c r="D113" s="922">
        <v>11</v>
      </c>
      <c r="E113" s="922">
        <v>2714.0920000000001</v>
      </c>
      <c r="F113" s="922">
        <v>28981.457480000001</v>
      </c>
      <c r="G113" s="783">
        <f>E113/E114</f>
        <v>5.964021512819247E-3</v>
      </c>
      <c r="H113" s="783">
        <f t="shared" si="13"/>
        <v>0.26680750126256392</v>
      </c>
      <c r="I113" s="1236">
        <v>2142.4659999999999</v>
      </c>
      <c r="J113" s="1237">
        <v>22910.829270000002</v>
      </c>
      <c r="K113" s="783">
        <f>I113/I114</f>
        <v>5.0832974076314014E-3</v>
      </c>
    </row>
    <row r="114" spans="1:11" ht="13.5" customHeight="1">
      <c r="A114" s="975"/>
      <c r="B114" s="976"/>
      <c r="C114" s="822" t="s">
        <v>152</v>
      </c>
      <c r="D114" s="928">
        <v>156568</v>
      </c>
      <c r="E114" s="928">
        <v>455077.49999999988</v>
      </c>
      <c r="F114" s="928">
        <v>4860169.9133900004</v>
      </c>
      <c r="G114" s="929">
        <f>SUM(G109:G113)</f>
        <v>1</v>
      </c>
      <c r="H114" s="929">
        <f t="shared" si="13"/>
        <v>7.9734416332104402E-2</v>
      </c>
      <c r="I114" s="1238">
        <v>421471.70000000007</v>
      </c>
      <c r="J114" s="928">
        <v>4503574.3751800004</v>
      </c>
      <c r="K114" s="929">
        <f>SUM(K109:K113)</f>
        <v>1</v>
      </c>
    </row>
  </sheetData>
  <sortState ref="X16:Z29">
    <sortCondition descending="1" ref="X16"/>
  </sortState>
  <mergeCells count="35">
    <mergeCell ref="A108:B108"/>
    <mergeCell ref="A61:K61"/>
    <mergeCell ref="D62:D65"/>
    <mergeCell ref="E62:G63"/>
    <mergeCell ref="H62:H65"/>
    <mergeCell ref="I62:K63"/>
    <mergeCell ref="I64:J64"/>
    <mergeCell ref="A66:B66"/>
    <mergeCell ref="A73:B73"/>
    <mergeCell ref="A80:B80"/>
    <mergeCell ref="A87:B87"/>
    <mergeCell ref="A94:B94"/>
    <mergeCell ref="A101:B101"/>
    <mergeCell ref="K64:K65"/>
    <mergeCell ref="G64:G65"/>
    <mergeCell ref="B62:C65"/>
    <mergeCell ref="A1:K1"/>
    <mergeCell ref="A3:K3"/>
    <mergeCell ref="A5:K5"/>
    <mergeCell ref="E6:G7"/>
    <mergeCell ref="I6:K7"/>
    <mergeCell ref="J2:K2"/>
    <mergeCell ref="H6:H9"/>
    <mergeCell ref="I8:J8"/>
    <mergeCell ref="G8:G9"/>
    <mergeCell ref="K8:K9"/>
    <mergeCell ref="B6:C9"/>
    <mergeCell ref="A52:B52"/>
    <mergeCell ref="D6:D9"/>
    <mergeCell ref="A10:B10"/>
    <mergeCell ref="A17:B17"/>
    <mergeCell ref="A24:B24"/>
    <mergeCell ref="A31:B31"/>
    <mergeCell ref="A38:B38"/>
    <mergeCell ref="A45:B4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List47"/>
  <dimension ref="A1:Z119"/>
  <sheetViews>
    <sheetView showGridLines="0" topLeftCell="A13" zoomScaleNormal="100" zoomScaleSheetLayoutView="100" workbookViewId="0">
      <selection activeCell="D1" sqref="D1"/>
    </sheetView>
  </sheetViews>
  <sheetFormatPr defaultColWidth="9.140625" defaultRowHeight="12.75"/>
  <cols>
    <col min="1" max="1" width="1.85546875" style="6" customWidth="1"/>
    <col min="2" max="2" width="14.42578125" style="6" customWidth="1"/>
    <col min="3" max="4" width="9.7109375" style="6" customWidth="1"/>
    <col min="5" max="5" width="7.140625" style="6" customWidth="1"/>
    <col min="6" max="6" width="7.7109375" style="313" customWidth="1"/>
    <col min="7" max="7" width="6.42578125" style="6" customWidth="1"/>
    <col min="8" max="15" width="9.7109375" style="6" customWidth="1"/>
    <col min="16" max="17" width="2.7109375" style="6" customWidth="1"/>
    <col min="18" max="19" width="9.140625" style="6"/>
    <col min="20" max="20" width="12" style="6" customWidth="1"/>
    <col min="21" max="21" width="10.42578125" style="6" bestFit="1" customWidth="1"/>
    <col min="22" max="22" width="9.140625" style="6"/>
    <col min="23" max="23" width="9.28515625" style="6" bestFit="1" customWidth="1"/>
    <col min="24" max="24" width="9.85546875" style="6" bestFit="1" customWidth="1"/>
    <col min="25" max="16384" width="9.140625" style="6"/>
  </cols>
  <sheetData>
    <row r="1" spans="1:26" ht="18">
      <c r="A1" s="1711" t="s">
        <v>445</v>
      </c>
      <c r="B1" s="1711"/>
      <c r="C1" s="1711"/>
      <c r="D1" s="1711"/>
      <c r="E1" s="1711"/>
      <c r="F1" s="1711"/>
      <c r="G1" s="1711"/>
      <c r="H1" s="1711"/>
      <c r="I1" s="1711"/>
      <c r="J1" s="1711"/>
      <c r="K1" s="1711"/>
      <c r="L1" s="1711"/>
      <c r="M1" s="1711"/>
      <c r="N1" s="1711"/>
      <c r="O1" s="1711"/>
      <c r="P1" s="1711"/>
      <c r="Q1" s="1711"/>
    </row>
    <row r="2" spans="1:26" ht="4.9000000000000004" customHeight="1">
      <c r="F2" s="327"/>
      <c r="G2" s="327"/>
      <c r="H2" s="327"/>
      <c r="I2" s="327"/>
      <c r="J2" s="327"/>
    </row>
    <row r="3" spans="1:26" ht="37.15" customHeight="1">
      <c r="A3" s="1081"/>
      <c r="B3" s="1080"/>
      <c r="C3" s="1081"/>
      <c r="D3" s="1080"/>
      <c r="F3" s="1796" t="s">
        <v>364</v>
      </c>
      <c r="G3" s="1796"/>
      <c r="H3" s="1796"/>
      <c r="I3" s="1796"/>
      <c r="J3" s="1796"/>
      <c r="K3" s="595"/>
      <c r="L3" s="1796" t="s">
        <v>365</v>
      </c>
      <c r="M3" s="1796"/>
      <c r="N3" s="1796"/>
      <c r="O3" s="1796"/>
      <c r="P3" s="1796"/>
      <c r="Q3" s="1796"/>
    </row>
    <row r="4" spans="1:26" ht="21.95" customHeight="1">
      <c r="A4" s="1725" t="s">
        <v>363</v>
      </c>
      <c r="B4" s="1725"/>
      <c r="C4" s="1807" t="s">
        <v>532</v>
      </c>
      <c r="D4" s="1807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</row>
    <row r="5" spans="1:26" ht="21.95" customHeight="1">
      <c r="A5" s="1725"/>
      <c r="B5" s="1725"/>
      <c r="C5" s="1078" t="s">
        <v>366</v>
      </c>
      <c r="D5" s="1079" t="s">
        <v>158</v>
      </c>
      <c r="E5" s="369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</row>
    <row r="6" spans="1:26" ht="5.0999999999999996" customHeight="1">
      <c r="A6" s="1077"/>
      <c r="B6" s="1074"/>
      <c r="C6" s="1075"/>
      <c r="D6" s="1076"/>
      <c r="E6" s="316"/>
    </row>
    <row r="7" spans="1:26" ht="12" customHeight="1">
      <c r="A7" s="1799" t="s">
        <v>367</v>
      </c>
      <c r="B7" s="1799"/>
      <c r="C7" s="715">
        <v>1342759.0419999999</v>
      </c>
      <c r="D7" s="715">
        <v>14335079.959360003</v>
      </c>
      <c r="E7" s="140"/>
      <c r="S7" s="302"/>
      <c r="T7" s="302"/>
      <c r="U7" s="302"/>
      <c r="V7" s="302"/>
      <c r="W7" s="302"/>
      <c r="X7" s="302"/>
      <c r="Z7" s="302"/>
    </row>
    <row r="8" spans="1:26" ht="12" customHeight="1">
      <c r="A8" s="1801" t="s">
        <v>368</v>
      </c>
      <c r="B8" s="1801"/>
      <c r="C8" s="719">
        <v>1187459.7140000002</v>
      </c>
      <c r="D8" s="719">
        <v>12681586.837145999</v>
      </c>
      <c r="E8" s="140"/>
      <c r="S8" s="302"/>
      <c r="T8" s="302"/>
      <c r="U8" s="302"/>
      <c r="V8" s="302"/>
      <c r="W8" s="302"/>
      <c r="X8" s="302"/>
      <c r="Z8" s="302"/>
    </row>
    <row r="9" spans="1:26" ht="12" customHeight="1">
      <c r="A9" s="1799" t="s">
        <v>369</v>
      </c>
      <c r="B9" s="1799"/>
      <c r="C9" s="715">
        <v>1123453.5999999999</v>
      </c>
      <c r="D9" s="715">
        <v>11998891.890130002</v>
      </c>
      <c r="E9" s="140"/>
      <c r="F9" s="362"/>
      <c r="J9" s="302"/>
      <c r="N9" s="302"/>
      <c r="O9" s="302"/>
      <c r="S9" s="302"/>
      <c r="T9" s="302"/>
      <c r="U9" s="302"/>
      <c r="V9" s="302"/>
      <c r="W9" s="302"/>
      <c r="X9" s="302"/>
      <c r="Y9" s="302"/>
      <c r="Z9" s="302"/>
    </row>
    <row r="10" spans="1:26" ht="12" customHeight="1">
      <c r="A10" s="1801" t="s">
        <v>370</v>
      </c>
      <c r="B10" s="1801"/>
      <c r="C10" s="719">
        <v>925310.74799999991</v>
      </c>
      <c r="D10" s="719">
        <v>9879796.4187499993</v>
      </c>
      <c r="E10" s="140"/>
      <c r="F10" s="362"/>
      <c r="J10" s="302"/>
      <c r="N10" s="302"/>
      <c r="O10" s="302"/>
      <c r="S10" s="302"/>
      <c r="T10" s="302"/>
      <c r="U10" s="302"/>
      <c r="V10" s="302"/>
      <c r="W10" s="302"/>
      <c r="X10" s="302"/>
      <c r="Y10" s="302"/>
      <c r="Z10" s="302"/>
    </row>
    <row r="11" spans="1:26" ht="12" customHeight="1">
      <c r="A11" s="1799" t="s">
        <v>389</v>
      </c>
      <c r="B11" s="1799"/>
      <c r="C11" s="715">
        <v>894740.80703278468</v>
      </c>
      <c r="D11" s="715">
        <v>9549383.9786099996</v>
      </c>
      <c r="E11" s="140"/>
      <c r="F11" s="362"/>
      <c r="J11" s="302"/>
      <c r="N11" s="302"/>
      <c r="O11" s="302"/>
      <c r="S11" s="302"/>
      <c r="T11" s="302"/>
      <c r="U11" s="302"/>
      <c r="V11" s="302"/>
      <c r="W11" s="302"/>
      <c r="X11" s="302"/>
      <c r="Z11" s="302"/>
    </row>
    <row r="12" spans="1:26" ht="12" customHeight="1">
      <c r="A12" s="1801" t="s">
        <v>371</v>
      </c>
      <c r="B12" s="1801"/>
      <c r="C12" s="719">
        <v>697832.39999999991</v>
      </c>
      <c r="D12" s="719">
        <v>7451969.90546</v>
      </c>
      <c r="E12" s="140"/>
      <c r="F12" s="362"/>
      <c r="J12" s="302"/>
      <c r="N12" s="302"/>
      <c r="O12" s="302"/>
      <c r="S12" s="302"/>
      <c r="T12" s="302"/>
      <c r="U12" s="302"/>
      <c r="V12" s="302"/>
      <c r="W12" s="302"/>
      <c r="X12" s="302"/>
      <c r="Y12" s="302"/>
      <c r="Z12" s="302"/>
    </row>
    <row r="13" spans="1:26" ht="12" customHeight="1">
      <c r="A13" s="1799" t="s">
        <v>372</v>
      </c>
      <c r="B13" s="1799"/>
      <c r="C13" s="715">
        <v>515954.60000000003</v>
      </c>
      <c r="D13" s="715">
        <v>5510365.8287699996</v>
      </c>
      <c r="E13" s="140"/>
      <c r="F13" s="362"/>
      <c r="I13" s="360"/>
      <c r="J13" s="316" t="str">
        <f>F3</f>
        <v>Podíl jednotlivých krajů 
na celkové spotřebě zákazníků v ČR</v>
      </c>
      <c r="K13" s="316">
        <f>K3</f>
        <v>0</v>
      </c>
      <c r="S13" s="302"/>
      <c r="T13" s="309"/>
      <c r="U13" s="309"/>
      <c r="W13" s="302"/>
      <c r="X13" s="302"/>
    </row>
    <row r="14" spans="1:26" ht="12" customHeight="1">
      <c r="A14" s="1801" t="s">
        <v>373</v>
      </c>
      <c r="B14" s="1801"/>
      <c r="C14" s="719">
        <v>455077.5</v>
      </c>
      <c r="D14" s="719">
        <v>4860169.9133900013</v>
      </c>
      <c r="E14" s="140"/>
      <c r="F14" s="362"/>
      <c r="I14" s="312" t="str">
        <f t="shared" ref="I14:I27" si="0">A7</f>
        <v xml:space="preserve"> Ústecký</v>
      </c>
      <c r="J14" s="140">
        <f>C7/$C$22</f>
        <v>0.14425759929240034</v>
      </c>
      <c r="K14" s="140">
        <f>C31/$C$42</f>
        <v>7.8856728674655041E-2</v>
      </c>
      <c r="N14" s="302"/>
      <c r="S14" s="302"/>
      <c r="T14" s="302"/>
      <c r="U14" s="302"/>
      <c r="V14" s="302"/>
      <c r="W14" s="302"/>
      <c r="X14" s="302"/>
    </row>
    <row r="15" spans="1:26" ht="12" customHeight="1">
      <c r="A15" s="1799" t="s">
        <v>374</v>
      </c>
      <c r="B15" s="1799"/>
      <c r="C15" s="715">
        <v>402855.19999999995</v>
      </c>
      <c r="D15" s="715">
        <v>4302417.2538200002</v>
      </c>
      <c r="E15" s="140"/>
      <c r="F15" s="362"/>
      <c r="I15" s="312" t="str">
        <f t="shared" si="0"/>
        <v xml:space="preserve"> Středočeský</v>
      </c>
      <c r="J15" s="140">
        <f t="shared" ref="J15:J27" si="1">C8/$C$22</f>
        <v>0.12757321473176148</v>
      </c>
      <c r="K15" s="140">
        <f>C30/$C$42</f>
        <v>9.2626168744612172E-2</v>
      </c>
      <c r="S15" s="302"/>
      <c r="T15" s="302"/>
      <c r="U15" s="302"/>
      <c r="W15" s="302"/>
      <c r="X15" s="302"/>
    </row>
    <row r="16" spans="1:26" ht="12" customHeight="1">
      <c r="A16" s="1801" t="s">
        <v>375</v>
      </c>
      <c r="B16" s="1801"/>
      <c r="C16" s="719">
        <v>397052.8</v>
      </c>
      <c r="D16" s="719">
        <v>4240461.9917900003</v>
      </c>
      <c r="E16" s="140"/>
      <c r="F16" s="362"/>
      <c r="I16" s="312" t="str">
        <f t="shared" si="0"/>
        <v xml:space="preserve"> Jihomoravský</v>
      </c>
      <c r="J16" s="140">
        <f t="shared" si="1"/>
        <v>0.12069679978547081</v>
      </c>
      <c r="K16" s="140">
        <f>C28/$C$42</f>
        <v>0.13568767236179408</v>
      </c>
      <c r="N16" s="302"/>
      <c r="S16" s="302"/>
      <c r="W16" s="302"/>
      <c r="X16" s="302"/>
      <c r="Y16" s="302"/>
    </row>
    <row r="17" spans="1:25" ht="12" customHeight="1">
      <c r="A17" s="1799" t="s">
        <v>376</v>
      </c>
      <c r="B17" s="1799"/>
      <c r="C17" s="715">
        <v>358328.49999999994</v>
      </c>
      <c r="D17" s="715">
        <v>3826962.4447999992</v>
      </c>
      <c r="E17" s="140"/>
      <c r="F17" s="362"/>
      <c r="I17" s="312" t="str">
        <f t="shared" si="0"/>
        <v xml:space="preserve"> Moravskoslezský</v>
      </c>
      <c r="J17" s="140">
        <f t="shared" si="1"/>
        <v>9.9409576052540347E-2</v>
      </c>
      <c r="K17" s="140">
        <f>C29/$C$42</f>
        <v>0.13398094264104457</v>
      </c>
      <c r="S17" s="302"/>
      <c r="W17" s="302"/>
      <c r="X17" s="302"/>
      <c r="Y17" s="302"/>
    </row>
    <row r="18" spans="1:25" ht="12" customHeight="1">
      <c r="A18" s="1801" t="s">
        <v>377</v>
      </c>
      <c r="B18" s="1801"/>
      <c r="C18" s="719">
        <v>352787.41257000004</v>
      </c>
      <c r="D18" s="719">
        <v>3767674.956851</v>
      </c>
      <c r="E18" s="140"/>
      <c r="F18" s="362"/>
      <c r="I18" s="312" t="str">
        <f t="shared" si="0"/>
        <v xml:space="preserve"> Hlavní město Praha</v>
      </c>
      <c r="J18" s="140">
        <f t="shared" si="1"/>
        <v>9.6125333566358773E-2</v>
      </c>
      <c r="K18" s="140">
        <f>C27/$C$42</f>
        <v>0.14696669838046847</v>
      </c>
      <c r="N18" s="302"/>
      <c r="S18" s="302"/>
      <c r="T18" s="302"/>
      <c r="U18" s="302"/>
      <c r="W18" s="302"/>
      <c r="X18" s="302"/>
    </row>
    <row r="19" spans="1:25" ht="12" customHeight="1">
      <c r="A19" s="1799" t="s">
        <v>378</v>
      </c>
      <c r="B19" s="1799"/>
      <c r="C19" s="715">
        <v>348802.2</v>
      </c>
      <c r="D19" s="715">
        <v>3725186.6433700002</v>
      </c>
      <c r="E19" s="140"/>
      <c r="F19" s="362"/>
      <c r="I19" s="312" t="str">
        <f t="shared" si="0"/>
        <v xml:space="preserve"> Karlovarský</v>
      </c>
      <c r="J19" s="140">
        <f t="shared" si="1"/>
        <v>7.497073084871024E-2</v>
      </c>
      <c r="K19" s="140">
        <f>C32/$C$42</f>
        <v>6.6322743902244422E-2</v>
      </c>
      <c r="N19" s="302"/>
      <c r="S19" s="302"/>
      <c r="W19" s="302"/>
      <c r="X19" s="302"/>
      <c r="Y19" s="302"/>
    </row>
    <row r="20" spans="1:25" ht="12" customHeight="1">
      <c r="A20" s="1801" t="s">
        <v>379</v>
      </c>
      <c r="B20" s="1801"/>
      <c r="C20" s="719">
        <v>305649.99838</v>
      </c>
      <c r="D20" s="719">
        <v>3263651.7408099999</v>
      </c>
      <c r="E20" s="140"/>
      <c r="F20" s="362"/>
      <c r="I20" s="312" t="str">
        <f t="shared" si="0"/>
        <v xml:space="preserve"> Olomoucký</v>
      </c>
      <c r="J20" s="140">
        <f t="shared" si="1"/>
        <v>5.5430922162332912E-2</v>
      </c>
      <c r="K20" s="140">
        <f>C34/$C$42</f>
        <v>5.5520311431188435E-2</v>
      </c>
      <c r="N20" s="302"/>
      <c r="S20" s="302"/>
      <c r="W20" s="302"/>
      <c r="X20" s="302"/>
      <c r="Y20" s="302"/>
    </row>
    <row r="21" spans="1:25" ht="5.0999999999999996" customHeight="1">
      <c r="A21" s="987"/>
      <c r="B21" s="988"/>
      <c r="C21" s="715"/>
      <c r="D21" s="715"/>
      <c r="E21" s="140"/>
      <c r="F21" s="362"/>
      <c r="G21" s="312"/>
      <c r="H21" s="312"/>
      <c r="I21" s="312" t="str">
        <f t="shared" si="0"/>
        <v xml:space="preserve"> Zlínský</v>
      </c>
      <c r="J21" s="140">
        <f t="shared" si="1"/>
        <v>4.8890668830802265E-2</v>
      </c>
      <c r="K21" s="140">
        <f>C35/$C$42</f>
        <v>4.8497648769704256E-2</v>
      </c>
      <c r="T21" s="302"/>
      <c r="U21" s="302"/>
    </row>
    <row r="22" spans="1:25" ht="8.1" customHeight="1">
      <c r="A22" s="926"/>
      <c r="B22" s="937"/>
      <c r="C22" s="989">
        <f>SUM(C7:C20)</f>
        <v>9308064.5219827816</v>
      </c>
      <c r="D22" s="926"/>
      <c r="E22" s="314"/>
      <c r="F22" s="364"/>
      <c r="G22" s="326"/>
      <c r="H22" s="326"/>
      <c r="I22" s="312" t="str">
        <f t="shared" si="0"/>
        <v xml:space="preserve"> Plzeňský</v>
      </c>
      <c r="J22" s="140">
        <f t="shared" si="1"/>
        <v>4.3280232861362324E-2</v>
      </c>
      <c r="K22" s="140">
        <f>C33/$C$42</f>
        <v>5.6798319724058008E-2</v>
      </c>
    </row>
    <row r="23" spans="1:25" ht="8.1" customHeight="1">
      <c r="B23" s="1080"/>
      <c r="D23" s="1080"/>
      <c r="E23" s="16"/>
      <c r="F23" s="16"/>
      <c r="G23" s="16"/>
      <c r="H23" s="16"/>
      <c r="I23" s="312" t="str">
        <f t="shared" si="0"/>
        <v xml:space="preserve"> Pardubický</v>
      </c>
      <c r="J23" s="140">
        <f t="shared" si="1"/>
        <v>4.2656859442936131E-2</v>
      </c>
      <c r="K23" s="140">
        <f>C37/$C$42</f>
        <v>4.1849452467063092E-2</v>
      </c>
      <c r="T23" s="302"/>
      <c r="U23" s="302"/>
    </row>
    <row r="24" spans="1:25" ht="16.5" customHeight="1">
      <c r="A24" s="1725" t="s">
        <v>380</v>
      </c>
      <c r="B24" s="1725"/>
      <c r="C24" s="1807" t="s">
        <v>533</v>
      </c>
      <c r="D24" s="1807"/>
      <c r="E24" s="368"/>
      <c r="F24" s="1805"/>
      <c r="G24" s="1806"/>
      <c r="H24" s="1806"/>
      <c r="I24" s="312" t="str">
        <f t="shared" si="0"/>
        <v xml:space="preserve"> Královéhradecký</v>
      </c>
      <c r="J24" s="140">
        <f t="shared" si="1"/>
        <v>3.8496563829541405E-2</v>
      </c>
      <c r="K24" s="140">
        <f>C39/$C$42</f>
        <v>3.3050911467429403E-2</v>
      </c>
      <c r="S24" s="302"/>
      <c r="T24" s="302"/>
      <c r="U24" s="302"/>
    </row>
    <row r="25" spans="1:25" ht="23.25" customHeight="1">
      <c r="A25" s="1725"/>
      <c r="B25" s="1725"/>
      <c r="C25" s="1807"/>
      <c r="D25" s="1807"/>
      <c r="E25" s="462"/>
      <c r="F25" s="1805"/>
      <c r="G25" s="1804"/>
      <c r="H25" s="1804"/>
      <c r="I25" s="312" t="str">
        <f t="shared" si="0"/>
        <v xml:space="preserve"> Vysočina</v>
      </c>
      <c r="J25" s="140">
        <f t="shared" si="1"/>
        <v>3.7901264192660551E-2</v>
      </c>
      <c r="K25" s="140">
        <f>C36/$C$42</f>
        <v>4.2666469977266065E-2</v>
      </c>
      <c r="S25" s="302"/>
      <c r="T25" s="302"/>
      <c r="U25" s="302"/>
    </row>
    <row r="26" spans="1:25" ht="5.0999999999999996" customHeight="1">
      <c r="A26" s="954"/>
      <c r="B26" s="710"/>
      <c r="C26" s="986"/>
      <c r="D26" s="678"/>
      <c r="E26" s="316"/>
      <c r="F26" s="361"/>
      <c r="G26" s="360"/>
      <c r="H26" s="316"/>
      <c r="I26" s="312" t="str">
        <f t="shared" si="0"/>
        <v xml:space="preserve"> Liberecký</v>
      </c>
      <c r="J26" s="140">
        <f t="shared" si="1"/>
        <v>3.747311798024569E-2</v>
      </c>
      <c r="K26" s="140">
        <f>C38/$C$42</f>
        <v>3.7336352704757034E-2</v>
      </c>
      <c r="S26" s="302"/>
      <c r="T26" s="302"/>
      <c r="U26" s="302"/>
    </row>
    <row r="27" spans="1:25" ht="12" customHeight="1">
      <c r="A27" s="1799" t="s">
        <v>389</v>
      </c>
      <c r="B27" s="1799"/>
      <c r="C27" s="1798">
        <v>414448</v>
      </c>
      <c r="D27" s="1798"/>
      <c r="E27" s="140"/>
      <c r="F27" s="362"/>
      <c r="G27" s="312"/>
      <c r="I27" s="312" t="str">
        <f t="shared" si="0"/>
        <v xml:space="preserve"> Jihočeský</v>
      </c>
      <c r="J27" s="140">
        <f t="shared" si="1"/>
        <v>3.2837116422877045E-2</v>
      </c>
      <c r="K27" s="140">
        <f>C40/$C$42</f>
        <v>2.9839578753714964E-2</v>
      </c>
      <c r="U27" s="302"/>
      <c r="V27" s="302"/>
      <c r="W27" s="302"/>
      <c r="X27" s="302"/>
      <c r="Y27" s="302"/>
    </row>
    <row r="28" spans="1:25" ht="12" customHeight="1">
      <c r="A28" s="1801" t="s">
        <v>369</v>
      </c>
      <c r="B28" s="1801"/>
      <c r="C28" s="1797">
        <v>382641</v>
      </c>
      <c r="D28" s="1797"/>
      <c r="E28" s="140"/>
      <c r="F28" s="362"/>
      <c r="G28" s="312"/>
      <c r="I28" s="140"/>
      <c r="J28" s="304">
        <f>SUM(J14:J27)</f>
        <v>1.0000000000000002</v>
      </c>
      <c r="K28" s="304">
        <f>SUM(K14:K27)</f>
        <v>1</v>
      </c>
      <c r="S28" s="302"/>
      <c r="T28" s="302"/>
      <c r="U28" s="302"/>
      <c r="V28" s="302"/>
      <c r="W28" s="302"/>
      <c r="X28" s="302"/>
      <c r="Y28" s="302"/>
    </row>
    <row r="29" spans="1:25" ht="12" customHeight="1">
      <c r="A29" s="1799" t="s">
        <v>370</v>
      </c>
      <c r="B29" s="1799"/>
      <c r="C29" s="1798">
        <v>377828</v>
      </c>
      <c r="D29" s="1798"/>
      <c r="E29" s="140"/>
      <c r="F29" s="362"/>
      <c r="G29" s="312"/>
      <c r="I29" s="140"/>
      <c r="S29" s="302"/>
      <c r="T29" s="302"/>
      <c r="U29" s="302"/>
      <c r="V29" s="302"/>
      <c r="W29" s="302"/>
      <c r="X29" s="302"/>
      <c r="Y29" s="302"/>
    </row>
    <row r="30" spans="1:25" ht="12" customHeight="1">
      <c r="A30" s="1801" t="s">
        <v>368</v>
      </c>
      <c r="B30" s="1801"/>
      <c r="C30" s="1797">
        <v>261207</v>
      </c>
      <c r="D30" s="1797"/>
      <c r="E30" s="140"/>
      <c r="F30" s="362"/>
      <c r="G30" s="312"/>
      <c r="I30" s="140"/>
      <c r="T30" s="302"/>
      <c r="U30" s="302"/>
      <c r="V30" s="302"/>
      <c r="W30" s="302"/>
      <c r="X30" s="302"/>
      <c r="Y30" s="302"/>
    </row>
    <row r="31" spans="1:25" ht="12" customHeight="1">
      <c r="A31" s="1799" t="s">
        <v>367</v>
      </c>
      <c r="B31" s="1799"/>
      <c r="C31" s="1798">
        <v>222377</v>
      </c>
      <c r="D31" s="1798"/>
      <c r="E31" s="140"/>
      <c r="F31" s="362"/>
      <c r="G31" s="312"/>
      <c r="I31" s="140"/>
      <c r="S31" s="302"/>
      <c r="T31" s="302"/>
      <c r="U31" s="302"/>
      <c r="V31" s="302"/>
      <c r="W31" s="302"/>
      <c r="X31" s="302"/>
      <c r="Y31" s="302"/>
    </row>
    <row r="32" spans="1:25" ht="12" customHeight="1">
      <c r="A32" s="1801" t="s">
        <v>372</v>
      </c>
      <c r="B32" s="1801"/>
      <c r="C32" s="1797">
        <v>187031</v>
      </c>
      <c r="D32" s="1797"/>
      <c r="E32" s="140"/>
      <c r="F32" s="362"/>
      <c r="G32" s="312"/>
      <c r="I32" s="140"/>
      <c r="U32" s="302"/>
      <c r="V32" s="302"/>
      <c r="W32" s="302"/>
      <c r="X32" s="302"/>
      <c r="Y32" s="302"/>
    </row>
    <row r="33" spans="1:25" ht="12" customHeight="1">
      <c r="A33" s="1799" t="s">
        <v>374</v>
      </c>
      <c r="B33" s="1799"/>
      <c r="C33" s="1798">
        <v>160172</v>
      </c>
      <c r="D33" s="1798"/>
      <c r="E33" s="140"/>
      <c r="F33" s="362"/>
      <c r="G33" s="312"/>
      <c r="I33" s="140"/>
      <c r="S33" s="302"/>
      <c r="T33" s="302"/>
      <c r="U33" s="302"/>
      <c r="V33" s="302"/>
      <c r="W33" s="302"/>
      <c r="X33" s="302"/>
      <c r="Y33" s="302"/>
    </row>
    <row r="34" spans="1:25" ht="12" customHeight="1">
      <c r="A34" s="1801" t="s">
        <v>373</v>
      </c>
      <c r="B34" s="1801"/>
      <c r="C34" s="1797">
        <v>156568</v>
      </c>
      <c r="D34" s="1797"/>
      <c r="E34" s="140"/>
      <c r="F34" s="362"/>
      <c r="G34" s="312"/>
      <c r="I34" s="140"/>
      <c r="S34" s="302"/>
      <c r="T34" s="302"/>
    </row>
    <row r="35" spans="1:25" ht="12" customHeight="1">
      <c r="A35" s="1799" t="s">
        <v>375</v>
      </c>
      <c r="B35" s="1799"/>
      <c r="C35" s="1798">
        <v>136764</v>
      </c>
      <c r="D35" s="1798"/>
      <c r="E35" s="140"/>
      <c r="F35" s="362"/>
      <c r="G35" s="312"/>
      <c r="I35" s="140"/>
      <c r="S35" s="302"/>
      <c r="T35" s="302"/>
    </row>
    <row r="36" spans="1:25" ht="12" customHeight="1">
      <c r="A36" s="1801" t="s">
        <v>377</v>
      </c>
      <c r="B36" s="1801"/>
      <c r="C36" s="1797">
        <v>120320</v>
      </c>
      <c r="D36" s="1797"/>
      <c r="E36" s="140"/>
      <c r="F36" s="362"/>
      <c r="G36" s="312"/>
      <c r="I36" s="140"/>
    </row>
    <row r="37" spans="1:25" ht="12" customHeight="1">
      <c r="A37" s="1799" t="s">
        <v>376</v>
      </c>
      <c r="B37" s="1799"/>
      <c r="C37" s="1798">
        <v>118016</v>
      </c>
      <c r="D37" s="1798"/>
      <c r="E37" s="140"/>
      <c r="F37" s="362"/>
      <c r="G37" s="312"/>
      <c r="I37" s="140"/>
      <c r="S37" s="302"/>
      <c r="T37" s="302"/>
    </row>
    <row r="38" spans="1:25" ht="12" customHeight="1">
      <c r="A38" s="1801" t="s">
        <v>379</v>
      </c>
      <c r="B38" s="1801"/>
      <c r="C38" s="1797">
        <v>105289</v>
      </c>
      <c r="D38" s="1797"/>
      <c r="E38" s="140"/>
      <c r="F38" s="362"/>
      <c r="G38" s="312"/>
      <c r="I38" s="140"/>
      <c r="S38" s="302"/>
      <c r="T38" s="302"/>
    </row>
    <row r="39" spans="1:25" ht="12" customHeight="1">
      <c r="A39" s="1799" t="s">
        <v>378</v>
      </c>
      <c r="B39" s="1799"/>
      <c r="C39" s="1798">
        <v>93204</v>
      </c>
      <c r="D39" s="1798"/>
      <c r="E39" s="140"/>
      <c r="F39" s="362"/>
      <c r="G39" s="312"/>
      <c r="I39" s="140"/>
      <c r="S39" s="302"/>
      <c r="T39" s="302"/>
    </row>
    <row r="40" spans="1:25" ht="12" customHeight="1">
      <c r="A40" s="1801" t="s">
        <v>371</v>
      </c>
      <c r="B40" s="1801"/>
      <c r="C40" s="1797">
        <v>84148</v>
      </c>
      <c r="D40" s="1797"/>
      <c r="E40" s="140"/>
      <c r="F40" s="362"/>
      <c r="G40" s="312"/>
      <c r="I40" s="140"/>
      <c r="S40" s="302"/>
      <c r="T40" s="302"/>
    </row>
    <row r="41" spans="1:25" ht="5.0999999999999996" customHeight="1">
      <c r="B41" s="311"/>
      <c r="C41" s="1800"/>
      <c r="D41" s="1800"/>
      <c r="E41" s="140"/>
      <c r="F41" s="362"/>
      <c r="G41" s="312"/>
      <c r="H41" s="312"/>
      <c r="I41" s="140"/>
      <c r="U41" s="302"/>
    </row>
    <row r="42" spans="1:25" ht="5.0999999999999996" customHeight="1">
      <c r="B42" s="363"/>
      <c r="C42" s="1802">
        <f>SUM(C27:D40)</f>
        <v>2820013</v>
      </c>
      <c r="D42" s="1803"/>
      <c r="E42" s="314"/>
      <c r="F42" s="364"/>
      <c r="G42" s="326"/>
      <c r="H42" s="326"/>
      <c r="I42" s="314"/>
    </row>
    <row r="43" spans="1:25" ht="12.95" customHeight="1">
      <c r="A43" s="1495" t="s">
        <v>465</v>
      </c>
      <c r="B43" s="1495"/>
      <c r="C43" s="1495"/>
      <c r="D43" s="1495"/>
      <c r="E43" s="1495"/>
      <c r="F43" s="1495"/>
      <c r="G43" s="1495"/>
      <c r="H43" s="1495"/>
      <c r="I43" s="1495"/>
      <c r="J43" s="1495"/>
      <c r="K43" s="1495"/>
      <c r="L43" s="1495"/>
      <c r="M43" s="1495"/>
      <c r="N43" s="1495"/>
      <c r="O43" s="1495"/>
      <c r="P43" s="1495"/>
      <c r="Q43" s="1495"/>
    </row>
    <row r="44" spans="1:25" ht="12.95" customHeight="1">
      <c r="A44" s="1495"/>
      <c r="B44" s="1495"/>
      <c r="C44" s="1495"/>
      <c r="D44" s="1495"/>
      <c r="E44" s="1495"/>
      <c r="F44" s="1495"/>
      <c r="G44" s="1495"/>
      <c r="H44" s="1495"/>
      <c r="I44" s="1495"/>
      <c r="J44" s="1495"/>
      <c r="K44" s="1495"/>
      <c r="L44" s="1495"/>
      <c r="M44" s="1495"/>
      <c r="N44" s="1495"/>
      <c r="O44" s="1495"/>
      <c r="P44" s="1495"/>
      <c r="Q44" s="1495"/>
    </row>
    <row r="45" spans="1:25" ht="12" customHeight="1">
      <c r="A45" s="1495"/>
      <c r="B45" s="1495"/>
      <c r="C45" s="1495"/>
      <c r="D45" s="1495"/>
      <c r="E45" s="1495"/>
      <c r="F45" s="1495"/>
      <c r="G45" s="1495"/>
      <c r="H45" s="1495"/>
      <c r="I45" s="1495"/>
      <c r="J45" s="1495"/>
      <c r="K45" s="1495"/>
      <c r="L45" s="1495"/>
      <c r="M45" s="1495"/>
      <c r="N45" s="1495"/>
      <c r="O45" s="1495"/>
      <c r="P45" s="1495"/>
      <c r="Q45" s="1495"/>
    </row>
    <row r="46" spans="1:25" ht="12" customHeight="1">
      <c r="B46" s="311"/>
      <c r="C46" s="365"/>
      <c r="D46" s="365"/>
      <c r="E46" s="366"/>
      <c r="F46" s="367"/>
      <c r="G46" s="365"/>
      <c r="H46" s="365"/>
      <c r="I46" s="366"/>
    </row>
    <row r="47" spans="1:25" ht="12" customHeight="1">
      <c r="B47" s="311"/>
      <c r="C47" s="365"/>
      <c r="D47" s="365"/>
      <c r="E47" s="366"/>
      <c r="F47" s="367"/>
      <c r="G47" s="365"/>
      <c r="H47" s="365"/>
      <c r="I47" s="366"/>
    </row>
    <row r="48" spans="1:25" ht="12" customHeight="1">
      <c r="B48" s="311"/>
      <c r="C48" s="365"/>
      <c r="D48" s="365"/>
      <c r="E48" s="366"/>
      <c r="F48" s="367"/>
      <c r="G48" s="365"/>
      <c r="H48" s="365"/>
      <c r="I48" s="365"/>
    </row>
    <row r="49" spans="2:13" ht="12" customHeight="1">
      <c r="B49" s="311"/>
      <c r="C49" s="365"/>
      <c r="D49" s="365"/>
      <c r="E49" s="366"/>
      <c r="F49" s="367"/>
      <c r="G49" s="365"/>
      <c r="H49" s="365"/>
      <c r="I49" s="366"/>
    </row>
    <row r="50" spans="2:13" ht="12" customHeight="1">
      <c r="B50" s="311"/>
      <c r="C50" s="365"/>
      <c r="D50" s="365"/>
      <c r="E50" s="366"/>
      <c r="F50" s="367"/>
      <c r="G50" s="365"/>
      <c r="H50" s="365"/>
      <c r="I50" s="366"/>
      <c r="M50" s="302"/>
    </row>
    <row r="51" spans="2:13" ht="12" customHeight="1">
      <c r="B51" s="311"/>
      <c r="C51" s="365"/>
      <c r="D51" s="365"/>
      <c r="E51" s="366"/>
      <c r="F51" s="367"/>
      <c r="G51" s="365"/>
      <c r="H51" s="365"/>
      <c r="I51" s="366"/>
    </row>
    <row r="52" spans="2:13" ht="12" customHeight="1">
      <c r="B52" s="311"/>
      <c r="C52" s="365"/>
      <c r="D52" s="365"/>
      <c r="E52" s="366"/>
      <c r="F52" s="367"/>
      <c r="G52" s="365"/>
      <c r="H52" s="365"/>
      <c r="I52" s="366"/>
    </row>
    <row r="53" spans="2:13" ht="12" customHeight="1">
      <c r="B53" s="311"/>
      <c r="C53" s="365"/>
      <c r="D53" s="365"/>
      <c r="E53" s="366"/>
      <c r="F53" s="367"/>
      <c r="G53" s="365"/>
      <c r="H53" s="365"/>
      <c r="I53" s="366"/>
    </row>
    <row r="54" spans="2:13" ht="12" customHeight="1">
      <c r="B54" s="311"/>
      <c r="C54" s="365"/>
      <c r="D54" s="365"/>
      <c r="E54" s="366"/>
      <c r="F54" s="367"/>
      <c r="G54" s="365"/>
      <c r="H54" s="365"/>
      <c r="I54" s="366"/>
    </row>
    <row r="55" spans="2:13" ht="12" customHeight="1">
      <c r="B55" s="311"/>
      <c r="C55" s="365"/>
      <c r="D55" s="365"/>
      <c r="E55" s="366"/>
      <c r="F55" s="367"/>
      <c r="G55" s="365"/>
      <c r="H55" s="365"/>
      <c r="I55" s="366"/>
    </row>
    <row r="56" spans="2:13" ht="12" customHeight="1">
      <c r="B56" s="311"/>
      <c r="C56" s="312"/>
      <c r="D56" s="312"/>
      <c r="E56" s="140"/>
      <c r="F56" s="362"/>
      <c r="G56" s="312"/>
      <c r="H56" s="312"/>
      <c r="I56" s="140"/>
    </row>
    <row r="57" spans="2:13" ht="5.0999999999999996" customHeight="1">
      <c r="B57" s="363"/>
      <c r="C57" s="314"/>
      <c r="D57" s="314"/>
      <c r="E57" s="314"/>
      <c r="F57" s="364"/>
      <c r="G57" s="326"/>
      <c r="H57" s="326"/>
      <c r="I57" s="314"/>
    </row>
    <row r="58" spans="2:13" ht="12" customHeight="1"/>
    <row r="59" spans="2:13" ht="12" customHeight="1"/>
    <row r="60" spans="2:13" ht="12" customHeight="1"/>
    <row r="61" spans="2:13" ht="12" customHeight="1"/>
    <row r="62" spans="2:13" ht="12" customHeight="1"/>
    <row r="63" spans="2:13" ht="12" customHeight="1"/>
    <row r="64" spans="2:13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sortState ref="T13:U26">
    <sortCondition descending="1" ref="T13"/>
  </sortState>
  <mergeCells count="55">
    <mergeCell ref="C4:D4"/>
    <mergeCell ref="A4:B5"/>
    <mergeCell ref="C24:D25"/>
    <mergeCell ref="A24:B25"/>
    <mergeCell ref="A1:Q1"/>
    <mergeCell ref="A19:B19"/>
    <mergeCell ref="A20:B20"/>
    <mergeCell ref="C42:D42"/>
    <mergeCell ref="G25:H25"/>
    <mergeCell ref="F24:F25"/>
    <mergeCell ref="G24:H2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7:B27"/>
    <mergeCell ref="A28:B28"/>
    <mergeCell ref="A29:B29"/>
    <mergeCell ref="A30:B30"/>
    <mergeCell ref="A31:B31"/>
    <mergeCell ref="A32:B32"/>
    <mergeCell ref="A33:B33"/>
    <mergeCell ref="A34:B34"/>
    <mergeCell ref="A38:B38"/>
    <mergeCell ref="A35:B35"/>
    <mergeCell ref="A36:B36"/>
    <mergeCell ref="A40:B40"/>
    <mergeCell ref="C37:D37"/>
    <mergeCell ref="C38:D38"/>
    <mergeCell ref="C39:D39"/>
    <mergeCell ref="C40:D40"/>
    <mergeCell ref="A43:Q45"/>
    <mergeCell ref="L3:Q3"/>
    <mergeCell ref="F3:J3"/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  <mergeCell ref="A37:B37"/>
    <mergeCell ref="A39:B39"/>
    <mergeCell ref="C41:D41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List48"/>
  <dimension ref="A1:T52"/>
  <sheetViews>
    <sheetView showGridLines="0" zoomScaleNormal="100" zoomScaleSheetLayoutView="100" workbookViewId="0">
      <selection activeCell="D1" sqref="D1"/>
    </sheetView>
  </sheetViews>
  <sheetFormatPr defaultRowHeight="11.25"/>
  <cols>
    <col min="1" max="15" width="5.7109375" style="7" customWidth="1"/>
    <col min="16" max="16" width="7.7109375" style="7" customWidth="1"/>
    <col min="17" max="17" width="9.28515625" style="7" bestFit="1" customWidth="1"/>
    <col min="18" max="18" width="11.42578125" style="7" bestFit="1" customWidth="1"/>
    <col min="19" max="257" width="9.140625" style="7"/>
    <col min="258" max="270" width="10.7109375" style="7" customWidth="1"/>
    <col min="271" max="513" width="9.140625" style="7"/>
    <col min="514" max="526" width="10.7109375" style="7" customWidth="1"/>
    <col min="527" max="769" width="9.140625" style="7"/>
    <col min="770" max="782" width="10.7109375" style="7" customWidth="1"/>
    <col min="783" max="1025" width="9.140625" style="7"/>
    <col min="1026" max="1038" width="10.7109375" style="7" customWidth="1"/>
    <col min="1039" max="1281" width="9.140625" style="7"/>
    <col min="1282" max="1294" width="10.7109375" style="7" customWidth="1"/>
    <col min="1295" max="1537" width="9.140625" style="7"/>
    <col min="1538" max="1550" width="10.7109375" style="7" customWidth="1"/>
    <col min="1551" max="1793" width="9.140625" style="7"/>
    <col min="1794" max="1806" width="10.7109375" style="7" customWidth="1"/>
    <col min="1807" max="2049" width="9.140625" style="7"/>
    <col min="2050" max="2062" width="10.7109375" style="7" customWidth="1"/>
    <col min="2063" max="2305" width="9.140625" style="7"/>
    <col min="2306" max="2318" width="10.7109375" style="7" customWidth="1"/>
    <col min="2319" max="2561" width="9.140625" style="7"/>
    <col min="2562" max="2574" width="10.7109375" style="7" customWidth="1"/>
    <col min="2575" max="2817" width="9.140625" style="7"/>
    <col min="2818" max="2830" width="10.7109375" style="7" customWidth="1"/>
    <col min="2831" max="3073" width="9.140625" style="7"/>
    <col min="3074" max="3086" width="10.7109375" style="7" customWidth="1"/>
    <col min="3087" max="3329" width="9.140625" style="7"/>
    <col min="3330" max="3342" width="10.7109375" style="7" customWidth="1"/>
    <col min="3343" max="3585" width="9.140625" style="7"/>
    <col min="3586" max="3598" width="10.7109375" style="7" customWidth="1"/>
    <col min="3599" max="3841" width="9.140625" style="7"/>
    <col min="3842" max="3854" width="10.7109375" style="7" customWidth="1"/>
    <col min="3855" max="4097" width="9.140625" style="7"/>
    <col min="4098" max="4110" width="10.7109375" style="7" customWidth="1"/>
    <col min="4111" max="4353" width="9.140625" style="7"/>
    <col min="4354" max="4366" width="10.7109375" style="7" customWidth="1"/>
    <col min="4367" max="4609" width="9.140625" style="7"/>
    <col min="4610" max="4622" width="10.7109375" style="7" customWidth="1"/>
    <col min="4623" max="4865" width="9.140625" style="7"/>
    <col min="4866" max="4878" width="10.7109375" style="7" customWidth="1"/>
    <col min="4879" max="5121" width="9.140625" style="7"/>
    <col min="5122" max="5134" width="10.7109375" style="7" customWidth="1"/>
    <col min="5135" max="5377" width="9.140625" style="7"/>
    <col min="5378" max="5390" width="10.7109375" style="7" customWidth="1"/>
    <col min="5391" max="5633" width="9.140625" style="7"/>
    <col min="5634" max="5646" width="10.7109375" style="7" customWidth="1"/>
    <col min="5647" max="5889" width="9.140625" style="7"/>
    <col min="5890" max="5902" width="10.7109375" style="7" customWidth="1"/>
    <col min="5903" max="6145" width="9.140625" style="7"/>
    <col min="6146" max="6158" width="10.7109375" style="7" customWidth="1"/>
    <col min="6159" max="6401" width="9.140625" style="7"/>
    <col min="6402" max="6414" width="10.7109375" style="7" customWidth="1"/>
    <col min="6415" max="6657" width="9.140625" style="7"/>
    <col min="6658" max="6670" width="10.7109375" style="7" customWidth="1"/>
    <col min="6671" max="6913" width="9.140625" style="7"/>
    <col min="6914" max="6926" width="10.7109375" style="7" customWidth="1"/>
    <col min="6927" max="7169" width="9.140625" style="7"/>
    <col min="7170" max="7182" width="10.7109375" style="7" customWidth="1"/>
    <col min="7183" max="7425" width="9.140625" style="7"/>
    <col min="7426" max="7438" width="10.7109375" style="7" customWidth="1"/>
    <col min="7439" max="7681" width="9.140625" style="7"/>
    <col min="7682" max="7694" width="10.7109375" style="7" customWidth="1"/>
    <col min="7695" max="7937" width="9.140625" style="7"/>
    <col min="7938" max="7950" width="10.7109375" style="7" customWidth="1"/>
    <col min="7951" max="8193" width="9.140625" style="7"/>
    <col min="8194" max="8206" width="10.7109375" style="7" customWidth="1"/>
    <col min="8207" max="8449" width="9.140625" style="7"/>
    <col min="8450" max="8462" width="10.7109375" style="7" customWidth="1"/>
    <col min="8463" max="8705" width="9.140625" style="7"/>
    <col min="8706" max="8718" width="10.7109375" style="7" customWidth="1"/>
    <col min="8719" max="8961" width="9.140625" style="7"/>
    <col min="8962" max="8974" width="10.7109375" style="7" customWidth="1"/>
    <col min="8975" max="9217" width="9.140625" style="7"/>
    <col min="9218" max="9230" width="10.7109375" style="7" customWidth="1"/>
    <col min="9231" max="9473" width="9.140625" style="7"/>
    <col min="9474" max="9486" width="10.7109375" style="7" customWidth="1"/>
    <col min="9487" max="9729" width="9.140625" style="7"/>
    <col min="9730" max="9742" width="10.7109375" style="7" customWidth="1"/>
    <col min="9743" max="9985" width="9.140625" style="7"/>
    <col min="9986" max="9998" width="10.7109375" style="7" customWidth="1"/>
    <col min="9999" max="10241" width="9.140625" style="7"/>
    <col min="10242" max="10254" width="10.7109375" style="7" customWidth="1"/>
    <col min="10255" max="10497" width="9.140625" style="7"/>
    <col min="10498" max="10510" width="10.7109375" style="7" customWidth="1"/>
    <col min="10511" max="10753" width="9.140625" style="7"/>
    <col min="10754" max="10766" width="10.7109375" style="7" customWidth="1"/>
    <col min="10767" max="11009" width="9.140625" style="7"/>
    <col min="11010" max="11022" width="10.7109375" style="7" customWidth="1"/>
    <col min="11023" max="11265" width="9.140625" style="7"/>
    <col min="11266" max="11278" width="10.7109375" style="7" customWidth="1"/>
    <col min="11279" max="11521" width="9.140625" style="7"/>
    <col min="11522" max="11534" width="10.7109375" style="7" customWidth="1"/>
    <col min="11535" max="11777" width="9.140625" style="7"/>
    <col min="11778" max="11790" width="10.7109375" style="7" customWidth="1"/>
    <col min="11791" max="12033" width="9.140625" style="7"/>
    <col min="12034" max="12046" width="10.7109375" style="7" customWidth="1"/>
    <col min="12047" max="12289" width="9.140625" style="7"/>
    <col min="12290" max="12302" width="10.7109375" style="7" customWidth="1"/>
    <col min="12303" max="12545" width="9.140625" style="7"/>
    <col min="12546" max="12558" width="10.7109375" style="7" customWidth="1"/>
    <col min="12559" max="12801" width="9.140625" style="7"/>
    <col min="12802" max="12814" width="10.7109375" style="7" customWidth="1"/>
    <col min="12815" max="13057" width="9.140625" style="7"/>
    <col min="13058" max="13070" width="10.7109375" style="7" customWidth="1"/>
    <col min="13071" max="13313" width="9.140625" style="7"/>
    <col min="13314" max="13326" width="10.7109375" style="7" customWidth="1"/>
    <col min="13327" max="13569" width="9.140625" style="7"/>
    <col min="13570" max="13582" width="10.7109375" style="7" customWidth="1"/>
    <col min="13583" max="13825" width="9.140625" style="7"/>
    <col min="13826" max="13838" width="10.7109375" style="7" customWidth="1"/>
    <col min="13839" max="14081" width="9.140625" style="7"/>
    <col min="14082" max="14094" width="10.7109375" style="7" customWidth="1"/>
    <col min="14095" max="14337" width="9.140625" style="7"/>
    <col min="14338" max="14350" width="10.7109375" style="7" customWidth="1"/>
    <col min="14351" max="14593" width="9.140625" style="7"/>
    <col min="14594" max="14606" width="10.7109375" style="7" customWidth="1"/>
    <col min="14607" max="14849" width="9.140625" style="7"/>
    <col min="14850" max="14862" width="10.7109375" style="7" customWidth="1"/>
    <col min="14863" max="15105" width="9.140625" style="7"/>
    <col min="15106" max="15118" width="10.7109375" style="7" customWidth="1"/>
    <col min="15119" max="15361" width="9.140625" style="7"/>
    <col min="15362" max="15374" width="10.7109375" style="7" customWidth="1"/>
    <col min="15375" max="15617" width="9.140625" style="7"/>
    <col min="15618" max="15630" width="10.7109375" style="7" customWidth="1"/>
    <col min="15631" max="15873" width="9.140625" style="7"/>
    <col min="15874" max="15886" width="10.7109375" style="7" customWidth="1"/>
    <col min="15887" max="16129" width="9.140625" style="7"/>
    <col min="16130" max="16142" width="10.7109375" style="7" customWidth="1"/>
    <col min="16143" max="16384" width="9.140625" style="7"/>
  </cols>
  <sheetData>
    <row r="1" spans="1:20" ht="18" customHeight="1">
      <c r="A1" s="1516" t="s">
        <v>446</v>
      </c>
      <c r="B1" s="1516"/>
      <c r="C1" s="1516"/>
      <c r="D1" s="1516"/>
      <c r="E1" s="1516"/>
      <c r="F1" s="1516"/>
      <c r="G1" s="1516"/>
      <c r="H1" s="1516"/>
      <c r="I1" s="1516"/>
      <c r="J1" s="1516"/>
      <c r="K1" s="1516"/>
      <c r="L1" s="1516"/>
      <c r="M1" s="1516"/>
      <c r="N1" s="1516"/>
      <c r="O1" s="1516"/>
      <c r="P1" s="1516"/>
    </row>
    <row r="2" spans="1:20" ht="5.0999999999999996" customHeight="1">
      <c r="A2" s="1741"/>
      <c r="B2" s="1741"/>
      <c r="C2" s="1741"/>
      <c r="D2" s="1741"/>
      <c r="E2" s="1741"/>
      <c r="F2" s="1741"/>
      <c r="G2" s="1741"/>
      <c r="H2" s="1741"/>
      <c r="I2" s="1741"/>
      <c r="J2" s="1741"/>
      <c r="K2" s="1741"/>
      <c r="L2" s="1741"/>
      <c r="M2" s="1741"/>
      <c r="N2" s="1741"/>
      <c r="O2" s="1741"/>
      <c r="P2" s="1741"/>
      <c r="Q2" s="1741"/>
      <c r="R2" s="1741"/>
    </row>
    <row r="3" spans="1:20" ht="12.6" customHeight="1">
      <c r="A3" s="1808">
        <v>2021</v>
      </c>
      <c r="B3" s="1808"/>
      <c r="C3" s="1808"/>
      <c r="D3" s="1808"/>
      <c r="E3" s="1808"/>
      <c r="F3" s="1808"/>
      <c r="G3" s="1808"/>
      <c r="H3" s="1808"/>
      <c r="I3" s="1808"/>
      <c r="J3" s="1808"/>
      <c r="K3" s="1808"/>
      <c r="L3" s="1808"/>
      <c r="M3" s="1808"/>
      <c r="N3" s="1808"/>
      <c r="O3" s="1808"/>
      <c r="P3" s="1808"/>
    </row>
    <row r="4" spans="1:20" ht="79.5">
      <c r="A4" s="559" t="s">
        <v>381</v>
      </c>
      <c r="B4" s="521" t="s">
        <v>379</v>
      </c>
      <c r="C4" s="521" t="s">
        <v>369</v>
      </c>
      <c r="D4" s="521" t="s">
        <v>371</v>
      </c>
      <c r="E4" s="521" t="s">
        <v>376</v>
      </c>
      <c r="F4" s="521" t="s">
        <v>378</v>
      </c>
      <c r="G4" s="521" t="s">
        <v>370</v>
      </c>
      <c r="H4" s="521" t="s">
        <v>372</v>
      </c>
      <c r="I4" s="521" t="s">
        <v>375</v>
      </c>
      <c r="J4" s="521" t="s">
        <v>374</v>
      </c>
      <c r="K4" s="521" t="s">
        <v>382</v>
      </c>
      <c r="L4" s="521" t="s">
        <v>368</v>
      </c>
      <c r="M4" s="521" t="s">
        <v>367</v>
      </c>
      <c r="N4" s="521" t="s">
        <v>377</v>
      </c>
      <c r="O4" s="521" t="s">
        <v>373</v>
      </c>
      <c r="P4" s="521" t="s">
        <v>253</v>
      </c>
    </row>
    <row r="5" spans="1:20" ht="15" customHeight="1">
      <c r="A5" s="1037" t="s">
        <v>81</v>
      </c>
      <c r="B5" s="1038">
        <f>'11.1'!D11</f>
        <v>81</v>
      </c>
      <c r="C5" s="1038">
        <f>'11.1'!D18</f>
        <v>201</v>
      </c>
      <c r="D5" s="1039">
        <f>'11.1'!D25</f>
        <v>54</v>
      </c>
      <c r="E5" s="1039">
        <f>'11.1'!D32</f>
        <v>78</v>
      </c>
      <c r="F5" s="1039">
        <f>'11.1'!D39</f>
        <v>92</v>
      </c>
      <c r="G5" s="1039">
        <f>'11.1'!D46</f>
        <v>176</v>
      </c>
      <c r="H5" s="1038">
        <f>'11.1'!D53</f>
        <v>115</v>
      </c>
      <c r="I5" s="1038">
        <f>'11.1'!D67</f>
        <v>76</v>
      </c>
      <c r="J5" s="1039">
        <f>'11.1'!D74</f>
        <v>85</v>
      </c>
      <c r="K5" s="1039">
        <f>'11.1'!D81</f>
        <v>148</v>
      </c>
      <c r="L5" s="1039">
        <f>'11.1'!D88</f>
        <v>196</v>
      </c>
      <c r="M5" s="1039">
        <f>'11.1'!D95</f>
        <v>131</v>
      </c>
      <c r="N5" s="1038">
        <f>'11.1'!D102</f>
        <v>96</v>
      </c>
      <c r="O5" s="1039">
        <f>'11.1'!D109</f>
        <v>73</v>
      </c>
      <c r="P5" s="1040">
        <f t="shared" ref="P5:P10" si="0">SUM(B5:O5)</f>
        <v>1602</v>
      </c>
      <c r="Q5" s="297"/>
      <c r="R5" s="28"/>
      <c r="S5" s="28"/>
      <c r="T5" s="28"/>
    </row>
    <row r="6" spans="1:20" ht="15" customHeight="1">
      <c r="A6" s="1037" t="s">
        <v>73</v>
      </c>
      <c r="B6" s="1038">
        <f>'11.1'!D12</f>
        <v>303</v>
      </c>
      <c r="C6" s="1038">
        <f>'11.1'!D19</f>
        <v>829</v>
      </c>
      <c r="D6" s="1039">
        <f>'11.1'!D26</f>
        <v>170</v>
      </c>
      <c r="E6" s="1039">
        <f>'11.1'!D33</f>
        <v>245</v>
      </c>
      <c r="F6" s="1039">
        <f>'11.1'!D40</f>
        <v>290</v>
      </c>
      <c r="G6" s="1039">
        <f>'11.1'!D47</f>
        <v>467</v>
      </c>
      <c r="H6" s="1039">
        <f>'11.1'!D54</f>
        <v>370</v>
      </c>
      <c r="I6" s="1038">
        <f>'11.1'!D68</f>
        <v>283</v>
      </c>
      <c r="J6" s="1039">
        <f>'11.1'!D75</f>
        <v>334</v>
      </c>
      <c r="K6" s="1039">
        <f>'11.1'!D82</f>
        <v>1561</v>
      </c>
      <c r="L6" s="1039">
        <f>'11.1'!D89</f>
        <v>637</v>
      </c>
      <c r="M6" s="1039">
        <f>'11.1'!D96</f>
        <v>312</v>
      </c>
      <c r="N6" s="1038">
        <f>'11.1'!D103</f>
        <v>319</v>
      </c>
      <c r="O6" s="1039">
        <f>'11.1'!D110</f>
        <v>316</v>
      </c>
      <c r="P6" s="1040">
        <f t="shared" si="0"/>
        <v>6436</v>
      </c>
      <c r="Q6" s="27"/>
      <c r="R6" s="28"/>
      <c r="S6" s="28"/>
      <c r="T6" s="28"/>
    </row>
    <row r="7" spans="1:20" ht="15" customHeight="1">
      <c r="A7" s="1037" t="s">
        <v>35</v>
      </c>
      <c r="B7" s="1038">
        <f>'11.1'!D13</f>
        <v>9677</v>
      </c>
      <c r="C7" s="1038">
        <f>'11.1'!D20</f>
        <v>24334</v>
      </c>
      <c r="D7" s="1039">
        <f>'11.1'!D27</f>
        <v>5947</v>
      </c>
      <c r="E7" s="1039">
        <f>'11.1'!D34</f>
        <v>10033</v>
      </c>
      <c r="F7" s="1039">
        <f>'11.1'!D41</f>
        <v>8945</v>
      </c>
      <c r="G7" s="1039">
        <f>'11.1'!D48</f>
        <v>18518</v>
      </c>
      <c r="H7" s="1039">
        <f>'11.1'!D55</f>
        <v>13339</v>
      </c>
      <c r="I7" s="1038">
        <f>'11.1'!D69</f>
        <v>11432</v>
      </c>
      <c r="J7" s="1039">
        <f>'11.1'!D76</f>
        <v>11998</v>
      </c>
      <c r="K7" s="1039">
        <f>'11.1'!D83</f>
        <v>38316</v>
      </c>
      <c r="L7" s="1039">
        <f>'11.1'!D90</f>
        <v>19474</v>
      </c>
      <c r="M7" s="1039">
        <f>'11.1'!D97</f>
        <v>13111</v>
      </c>
      <c r="N7" s="1038">
        <f>'11.1'!D104</f>
        <v>10922</v>
      </c>
      <c r="O7" s="1039">
        <f>'11.1'!D111</f>
        <v>10934</v>
      </c>
      <c r="P7" s="1040">
        <f t="shared" si="0"/>
        <v>206980</v>
      </c>
      <c r="Q7" s="300"/>
      <c r="R7" s="28"/>
      <c r="S7" s="28"/>
      <c r="T7" s="28"/>
    </row>
    <row r="8" spans="1:20" ht="15" customHeight="1">
      <c r="A8" s="1037" t="s">
        <v>9</v>
      </c>
      <c r="B8" s="1038">
        <f>'11.1'!D14</f>
        <v>95213</v>
      </c>
      <c r="C8" s="1038">
        <f>'11.1'!D21</f>
        <v>357250</v>
      </c>
      <c r="D8" s="1039">
        <f>'11.1'!D28</f>
        <v>77968</v>
      </c>
      <c r="E8" s="1039">
        <f>'11.1'!D35</f>
        <v>107643</v>
      </c>
      <c r="F8" s="1039">
        <f>'11.1'!D42</f>
        <v>83867</v>
      </c>
      <c r="G8" s="1039">
        <f>'11.1'!D49</f>
        <v>358635</v>
      </c>
      <c r="H8" s="1039">
        <f>'11.1'!D56</f>
        <v>173192</v>
      </c>
      <c r="I8" s="1038">
        <f>'11.1'!D70</f>
        <v>124959</v>
      </c>
      <c r="J8" s="1039">
        <f>'11.1'!D77</f>
        <v>147740</v>
      </c>
      <c r="K8" s="1039">
        <f>'11.1'!D84</f>
        <v>374385</v>
      </c>
      <c r="L8" s="1039">
        <f>'11.1'!D91</f>
        <v>240866</v>
      </c>
      <c r="M8" s="1039">
        <f>'11.1'!D98</f>
        <v>208804</v>
      </c>
      <c r="N8" s="1038">
        <f>'11.1'!D105</f>
        <v>108969</v>
      </c>
      <c r="O8" s="1039">
        <f>'11.1'!D112</f>
        <v>145234</v>
      </c>
      <c r="P8" s="1040">
        <f t="shared" si="0"/>
        <v>2604725</v>
      </c>
      <c r="Q8" s="27"/>
      <c r="R8" s="28"/>
      <c r="S8" s="28"/>
      <c r="T8" s="28"/>
    </row>
    <row r="9" spans="1:20" ht="15" customHeight="1">
      <c r="A9" s="1037" t="s">
        <v>5</v>
      </c>
      <c r="B9" s="1038">
        <f>'11.1'!D15</f>
        <v>15</v>
      </c>
      <c r="C9" s="1038">
        <f>'11.1'!D22</f>
        <v>27</v>
      </c>
      <c r="D9" s="1039">
        <f>'11.1'!D29</f>
        <v>9</v>
      </c>
      <c r="E9" s="1039">
        <f>'11.1'!D36</f>
        <v>17</v>
      </c>
      <c r="F9" s="1039">
        <f>'11.1'!D43</f>
        <v>10</v>
      </c>
      <c r="G9" s="1039">
        <f>'11.1'!D50</f>
        <v>32</v>
      </c>
      <c r="H9" s="1039">
        <f>'11.1'!D57</f>
        <v>15</v>
      </c>
      <c r="I9" s="1038">
        <f>'11.1'!D71</f>
        <v>14</v>
      </c>
      <c r="J9" s="1039">
        <f>'11.1'!D78</f>
        <v>15</v>
      </c>
      <c r="K9" s="1039">
        <f>'11.1'!D85</f>
        <v>38</v>
      </c>
      <c r="L9" s="1039">
        <f>'11.1'!D92</f>
        <v>34</v>
      </c>
      <c r="M9" s="1039">
        <f>'11.1'!D99</f>
        <v>19</v>
      </c>
      <c r="N9" s="1038">
        <f>'11.1'!D106</f>
        <v>14</v>
      </c>
      <c r="O9" s="1039">
        <f>'11.1'!D113</f>
        <v>11</v>
      </c>
      <c r="P9" s="1040">
        <f>SUM(B9:O9)</f>
        <v>270</v>
      </c>
      <c r="Q9" s="27"/>
      <c r="R9" s="28"/>
      <c r="S9" s="28"/>
      <c r="T9" s="28"/>
    </row>
    <row r="10" spans="1:20" ht="15" customHeight="1">
      <c r="A10" s="1041" t="s">
        <v>152</v>
      </c>
      <c r="B10" s="1042">
        <f>SUM(B5:B9)</f>
        <v>105289</v>
      </c>
      <c r="C10" s="1042">
        <f t="shared" ref="C10:O10" si="1">SUM(C5:C9)</f>
        <v>382641</v>
      </c>
      <c r="D10" s="1042">
        <f t="shared" si="1"/>
        <v>84148</v>
      </c>
      <c r="E10" s="1042">
        <f t="shared" si="1"/>
        <v>118016</v>
      </c>
      <c r="F10" s="1042">
        <f t="shared" si="1"/>
        <v>93204</v>
      </c>
      <c r="G10" s="1042">
        <f t="shared" si="1"/>
        <v>377828</v>
      </c>
      <c r="H10" s="1042">
        <f t="shared" si="1"/>
        <v>187031</v>
      </c>
      <c r="I10" s="1042">
        <f t="shared" si="1"/>
        <v>136764</v>
      </c>
      <c r="J10" s="1042">
        <f t="shared" si="1"/>
        <v>160172</v>
      </c>
      <c r="K10" s="1042">
        <f t="shared" si="1"/>
        <v>414448</v>
      </c>
      <c r="L10" s="1042">
        <f t="shared" si="1"/>
        <v>261207</v>
      </c>
      <c r="M10" s="1042">
        <f t="shared" si="1"/>
        <v>222377</v>
      </c>
      <c r="N10" s="1042">
        <f t="shared" si="1"/>
        <v>120320</v>
      </c>
      <c r="O10" s="1042">
        <f t="shared" si="1"/>
        <v>156568</v>
      </c>
      <c r="P10" s="1043">
        <f t="shared" si="0"/>
        <v>2820013</v>
      </c>
      <c r="Q10" s="27"/>
      <c r="R10" s="22"/>
      <c r="S10" s="28"/>
      <c r="T10" s="28"/>
    </row>
    <row r="11" spans="1:20" ht="7.5" customHeight="1">
      <c r="A11" s="99"/>
      <c r="B11" s="261"/>
      <c r="C11" s="295"/>
      <c r="D11" s="295"/>
      <c r="E11" s="295"/>
      <c r="F11" s="295"/>
      <c r="G11" s="295"/>
      <c r="H11" s="295"/>
      <c r="I11" s="295"/>
      <c r="J11" s="295"/>
      <c r="K11" s="261"/>
      <c r="L11" s="295"/>
      <c r="M11" s="295"/>
      <c r="N11" s="295"/>
      <c r="O11" s="295"/>
      <c r="P11" s="295"/>
      <c r="Q11" s="27"/>
      <c r="R11" s="28"/>
      <c r="S11" s="28"/>
      <c r="T11" s="28"/>
    </row>
    <row r="12" spans="1:20" ht="9.9499999999999993" customHeight="1">
      <c r="A12" s="1809"/>
      <c r="B12" s="1809"/>
      <c r="C12" s="1809"/>
      <c r="D12" s="1809"/>
      <c r="E12" s="1810"/>
      <c r="F12" s="1810"/>
      <c r="G12" s="1810"/>
      <c r="H12" s="1810"/>
      <c r="I12" s="1810"/>
      <c r="J12" s="1810"/>
      <c r="K12" s="1810"/>
      <c r="L12" s="1810"/>
      <c r="M12" s="1810"/>
      <c r="N12" s="1810"/>
      <c r="O12" s="1810"/>
      <c r="P12" s="1810"/>
      <c r="Q12" s="27"/>
      <c r="R12" s="28"/>
      <c r="S12" s="28"/>
      <c r="T12" s="28"/>
    </row>
    <row r="13" spans="1:20" ht="15" customHeight="1">
      <c r="A13" s="660" t="s">
        <v>383</v>
      </c>
      <c r="B13" s="591"/>
      <c r="C13" s="591"/>
      <c r="D13" s="591"/>
      <c r="E13" s="591"/>
      <c r="F13" s="591"/>
      <c r="G13" s="591"/>
      <c r="H13" s="591"/>
      <c r="I13" s="661" t="s">
        <v>384</v>
      </c>
      <c r="J13" s="594"/>
      <c r="K13" s="594"/>
      <c r="L13" s="594"/>
      <c r="M13" s="594"/>
      <c r="N13" s="594"/>
      <c r="O13" s="295"/>
      <c r="P13" s="295"/>
      <c r="Q13" s="27"/>
      <c r="R13" s="28"/>
      <c r="S13" s="28"/>
      <c r="T13" s="28"/>
    </row>
    <row r="14" spans="1:20" ht="15" customHeight="1">
      <c r="A14" s="99"/>
      <c r="B14" s="261"/>
      <c r="C14" s="295"/>
      <c r="D14" s="295"/>
      <c r="E14" s="295"/>
      <c r="F14" s="295"/>
      <c r="G14" s="295"/>
      <c r="H14" s="295"/>
      <c r="I14" s="295"/>
      <c r="J14" s="295"/>
      <c r="K14" s="261"/>
      <c r="L14" s="295"/>
      <c r="M14" s="295"/>
      <c r="N14" s="295"/>
      <c r="O14" s="295"/>
      <c r="P14" s="295"/>
      <c r="Q14" s="27"/>
      <c r="R14" s="28"/>
      <c r="S14" s="28"/>
      <c r="T14" s="28"/>
    </row>
    <row r="15" spans="1:20" ht="15" customHeight="1">
      <c r="A15" s="99"/>
      <c r="B15" s="261"/>
      <c r="C15" s="295"/>
      <c r="D15" s="295"/>
      <c r="E15" s="295"/>
      <c r="F15" s="295"/>
      <c r="G15" s="295"/>
      <c r="H15" s="295"/>
      <c r="I15" s="295"/>
      <c r="J15" s="295"/>
      <c r="K15" s="261"/>
      <c r="L15" s="295"/>
      <c r="M15" s="295"/>
      <c r="N15" s="295"/>
      <c r="O15" s="295"/>
      <c r="P15" s="295"/>
      <c r="Q15" s="27"/>
      <c r="R15" s="28"/>
      <c r="S15" s="28"/>
      <c r="T15" s="28"/>
    </row>
    <row r="16" spans="1:20" ht="15" customHeight="1">
      <c r="A16" s="99"/>
      <c r="B16" s="261"/>
      <c r="C16" s="295"/>
      <c r="D16" s="295"/>
      <c r="E16" s="295"/>
      <c r="F16" s="295"/>
      <c r="G16" s="295"/>
      <c r="H16" s="295"/>
      <c r="I16" s="295"/>
      <c r="J16" s="295"/>
      <c r="K16" s="261"/>
      <c r="L16" s="295"/>
      <c r="M16" s="295"/>
      <c r="N16" s="295"/>
      <c r="O16" s="295"/>
      <c r="P16" s="295"/>
      <c r="Q16" s="27"/>
      <c r="R16" s="28"/>
      <c r="S16" s="28"/>
      <c r="T16" s="28"/>
    </row>
    <row r="17" spans="1:20" ht="15" customHeight="1">
      <c r="A17" s="99"/>
      <c r="B17" s="261"/>
      <c r="C17" s="295"/>
      <c r="D17" s="295"/>
      <c r="E17" s="295"/>
      <c r="F17" s="295"/>
      <c r="G17" s="295"/>
      <c r="H17" s="295"/>
      <c r="I17" s="295"/>
      <c r="J17" s="295"/>
      <c r="K17" s="261"/>
      <c r="L17" s="295"/>
      <c r="M17" s="295"/>
      <c r="N17" s="295"/>
      <c r="O17" s="295"/>
      <c r="P17" s="295"/>
      <c r="Q17" s="27"/>
      <c r="R17" s="28"/>
      <c r="S17" s="28"/>
      <c r="T17" s="28"/>
    </row>
    <row r="18" spans="1:20" ht="15" customHeight="1">
      <c r="A18" s="99"/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</row>
    <row r="19" spans="1:20" ht="15" customHeight="1">
      <c r="A19" s="99"/>
      <c r="B19" s="261"/>
      <c r="C19" s="261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</row>
    <row r="20" spans="1:20" ht="15" customHeight="1">
      <c r="A20" s="99"/>
      <c r="B20" s="261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</row>
    <row r="21" spans="1:20" ht="15" customHeight="1">
      <c r="A21" s="99"/>
      <c r="B21" s="261"/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</row>
    <row r="22" spans="1:20" ht="15" customHeight="1">
      <c r="A22" s="99"/>
      <c r="B22" s="261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261"/>
      <c r="P22" s="261"/>
    </row>
    <row r="23" spans="1:20" ht="15" customHeight="1">
      <c r="A23" s="99"/>
      <c r="B23" s="261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</row>
    <row r="24" spans="1:20" ht="15" customHeight="1">
      <c r="B24" s="591"/>
      <c r="C24" s="591"/>
      <c r="D24" s="591"/>
      <c r="E24" s="591"/>
      <c r="H24" s="261"/>
      <c r="J24" s="591"/>
      <c r="K24" s="591"/>
      <c r="L24" s="591"/>
      <c r="M24" s="591"/>
      <c r="N24" s="295"/>
      <c r="O24" s="295"/>
      <c r="P24" s="295"/>
      <c r="Q24" s="295"/>
      <c r="R24" s="295"/>
    </row>
    <row r="25" spans="1:20" ht="15" customHeight="1">
      <c r="A25" s="660" t="s">
        <v>385</v>
      </c>
      <c r="B25" s="261"/>
      <c r="C25" s="261"/>
      <c r="D25" s="261"/>
      <c r="E25" s="261"/>
      <c r="F25" s="261"/>
      <c r="G25" s="261"/>
      <c r="H25" s="261"/>
      <c r="I25" s="660" t="s">
        <v>386</v>
      </c>
      <c r="J25" s="261"/>
      <c r="K25" s="261"/>
      <c r="L25" s="261"/>
      <c r="M25" s="261"/>
      <c r="N25" s="261"/>
      <c r="O25" s="261"/>
      <c r="P25" s="261"/>
    </row>
    <row r="26" spans="1:20" ht="15" customHeight="1">
      <c r="A26" s="99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</row>
    <row r="27" spans="1:20" ht="9.75" customHeight="1"/>
    <row r="29" spans="1:20" ht="12" customHeight="1">
      <c r="A29" s="252"/>
      <c r="B29" s="252"/>
      <c r="C29" s="252"/>
      <c r="H29" s="252"/>
      <c r="I29" s="252"/>
      <c r="J29" s="252"/>
      <c r="K29" s="252"/>
      <c r="N29" s="22"/>
      <c r="O29" s="252"/>
      <c r="P29" s="252"/>
    </row>
    <row r="30" spans="1:20" ht="12" customHeight="1">
      <c r="E30" s="19"/>
      <c r="F30" s="19"/>
      <c r="G30" s="19"/>
      <c r="H30" s="19"/>
      <c r="L30" s="19"/>
      <c r="M30" s="19"/>
      <c r="N30" s="22"/>
    </row>
    <row r="31" spans="1:20" ht="12" customHeight="1">
      <c r="E31" s="19"/>
      <c r="F31" s="19"/>
      <c r="G31" s="19"/>
      <c r="L31" s="19"/>
      <c r="M31" s="19"/>
      <c r="N31" s="22"/>
    </row>
    <row r="32" spans="1:20" ht="12" customHeight="1">
      <c r="E32" s="19"/>
      <c r="F32" s="19"/>
      <c r="G32" s="19"/>
      <c r="L32" s="19"/>
      <c r="M32" s="19"/>
      <c r="N32" s="22"/>
    </row>
    <row r="33" spans="1:16" ht="12" customHeight="1">
      <c r="E33" s="19"/>
      <c r="F33" s="19"/>
      <c r="G33" s="19"/>
      <c r="L33" s="19"/>
      <c r="M33" s="19"/>
      <c r="N33" s="19"/>
    </row>
    <row r="34" spans="1:16" ht="12" customHeight="1">
      <c r="E34" s="19"/>
      <c r="F34" s="19"/>
      <c r="G34" s="19"/>
      <c r="L34" s="19"/>
      <c r="M34" s="19"/>
      <c r="N34" s="19"/>
    </row>
    <row r="35" spans="1:16" ht="12" customHeight="1">
      <c r="E35" s="19"/>
      <c r="F35" s="19"/>
      <c r="G35" s="19"/>
      <c r="L35" s="19"/>
      <c r="M35" s="19"/>
      <c r="N35" s="19"/>
    </row>
    <row r="36" spans="1:16" ht="12" customHeight="1">
      <c r="E36" s="19"/>
      <c r="F36" s="19"/>
      <c r="G36" s="19"/>
      <c r="L36" s="19"/>
      <c r="M36" s="19"/>
      <c r="N36" s="19"/>
    </row>
    <row r="37" spans="1:16" ht="12" customHeight="1">
      <c r="E37" s="19"/>
      <c r="F37" s="19"/>
      <c r="G37" s="19"/>
      <c r="L37" s="19"/>
      <c r="M37" s="19"/>
      <c r="N37" s="19"/>
    </row>
    <row r="38" spans="1:16" ht="12.75" customHeight="1">
      <c r="K38" s="295"/>
    </row>
    <row r="39" spans="1:16" ht="12" customHeight="1">
      <c r="E39" s="19"/>
      <c r="F39" s="19"/>
      <c r="G39" s="19"/>
      <c r="L39" s="19"/>
      <c r="M39" s="19"/>
      <c r="N39" s="19"/>
    </row>
    <row r="40" spans="1:16" ht="12" customHeight="1">
      <c r="A40" s="660" t="s">
        <v>387</v>
      </c>
      <c r="B40" s="593"/>
      <c r="C40" s="593"/>
      <c r="D40" s="593"/>
      <c r="E40" s="593"/>
      <c r="F40" s="19"/>
      <c r="G40" s="19"/>
      <c r="I40" s="660" t="s">
        <v>388</v>
      </c>
      <c r="J40" s="592"/>
      <c r="K40" s="592"/>
      <c r="L40" s="592"/>
      <c r="M40" s="592"/>
      <c r="N40" s="592"/>
      <c r="O40" s="592"/>
      <c r="P40" s="28"/>
    </row>
    <row r="41" spans="1:16" ht="12" customHeight="1">
      <c r="E41" s="19"/>
      <c r="F41" s="19"/>
      <c r="G41" s="19"/>
      <c r="L41" s="19"/>
      <c r="M41" s="19"/>
      <c r="N41" s="19"/>
    </row>
    <row r="42" spans="1:16" ht="12" customHeight="1"/>
    <row r="43" spans="1:16" ht="12" customHeight="1"/>
    <row r="44" spans="1:16" ht="12" customHeight="1"/>
    <row r="45" spans="1:16" ht="12" customHeight="1"/>
    <row r="46" spans="1:16" ht="12" customHeight="1"/>
    <row r="52" ht="9.9499999999999993" customHeight="1"/>
  </sheetData>
  <mergeCells count="8">
    <mergeCell ref="A1:P1"/>
    <mergeCell ref="A3:P3"/>
    <mergeCell ref="A2:I2"/>
    <mergeCell ref="A12:D12"/>
    <mergeCell ref="E12:H12"/>
    <mergeCell ref="I12:L12"/>
    <mergeCell ref="M12:P12"/>
    <mergeCell ref="J2:R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List49"/>
  <dimension ref="A1:AG117"/>
  <sheetViews>
    <sheetView showGridLines="0" topLeftCell="A79" zoomScaleNormal="100" zoomScaleSheetLayoutView="100" workbookViewId="0">
      <selection activeCell="D1" sqref="D1"/>
    </sheetView>
  </sheetViews>
  <sheetFormatPr defaultRowHeight="11.25"/>
  <cols>
    <col min="1" max="1" width="8.28515625" style="7" customWidth="1"/>
    <col min="2" max="17" width="5.28515625" style="7" customWidth="1"/>
    <col min="18" max="18" width="6.140625" style="7" customWidth="1"/>
    <col min="19" max="19" width="9.28515625" style="7" bestFit="1" customWidth="1"/>
    <col min="20" max="20" width="11.42578125" style="7" bestFit="1" customWidth="1"/>
    <col min="21" max="21" width="11.5703125" style="7" customWidth="1"/>
    <col min="22" max="22" width="10.85546875" style="7" bestFit="1" customWidth="1"/>
    <col min="23" max="259" width="9.140625" style="7"/>
    <col min="260" max="272" width="10.7109375" style="7" customWidth="1"/>
    <col min="273" max="515" width="9.140625" style="7"/>
    <col min="516" max="528" width="10.7109375" style="7" customWidth="1"/>
    <col min="529" max="771" width="9.140625" style="7"/>
    <col min="772" max="784" width="10.7109375" style="7" customWidth="1"/>
    <col min="785" max="1027" width="9.140625" style="7"/>
    <col min="1028" max="1040" width="10.7109375" style="7" customWidth="1"/>
    <col min="1041" max="1283" width="9.140625" style="7"/>
    <col min="1284" max="1296" width="10.7109375" style="7" customWidth="1"/>
    <col min="1297" max="1539" width="9.140625" style="7"/>
    <col min="1540" max="1552" width="10.7109375" style="7" customWidth="1"/>
    <col min="1553" max="1795" width="9.140625" style="7"/>
    <col min="1796" max="1808" width="10.7109375" style="7" customWidth="1"/>
    <col min="1809" max="2051" width="9.140625" style="7"/>
    <col min="2052" max="2064" width="10.7109375" style="7" customWidth="1"/>
    <col min="2065" max="2307" width="9.140625" style="7"/>
    <col min="2308" max="2320" width="10.7109375" style="7" customWidth="1"/>
    <col min="2321" max="2563" width="9.140625" style="7"/>
    <col min="2564" max="2576" width="10.7109375" style="7" customWidth="1"/>
    <col min="2577" max="2819" width="9.140625" style="7"/>
    <col min="2820" max="2832" width="10.7109375" style="7" customWidth="1"/>
    <col min="2833" max="3075" width="9.140625" style="7"/>
    <col min="3076" max="3088" width="10.7109375" style="7" customWidth="1"/>
    <col min="3089" max="3331" width="9.140625" style="7"/>
    <col min="3332" max="3344" width="10.7109375" style="7" customWidth="1"/>
    <col min="3345" max="3587" width="9.140625" style="7"/>
    <col min="3588" max="3600" width="10.7109375" style="7" customWidth="1"/>
    <col min="3601" max="3843" width="9.140625" style="7"/>
    <col min="3844" max="3856" width="10.7109375" style="7" customWidth="1"/>
    <col min="3857" max="4099" width="9.140625" style="7"/>
    <col min="4100" max="4112" width="10.7109375" style="7" customWidth="1"/>
    <col min="4113" max="4355" width="9.140625" style="7"/>
    <col min="4356" max="4368" width="10.7109375" style="7" customWidth="1"/>
    <col min="4369" max="4611" width="9.140625" style="7"/>
    <col min="4612" max="4624" width="10.7109375" style="7" customWidth="1"/>
    <col min="4625" max="4867" width="9.140625" style="7"/>
    <col min="4868" max="4880" width="10.7109375" style="7" customWidth="1"/>
    <col min="4881" max="5123" width="9.140625" style="7"/>
    <col min="5124" max="5136" width="10.7109375" style="7" customWidth="1"/>
    <col min="5137" max="5379" width="9.140625" style="7"/>
    <col min="5380" max="5392" width="10.7109375" style="7" customWidth="1"/>
    <col min="5393" max="5635" width="9.140625" style="7"/>
    <col min="5636" max="5648" width="10.7109375" style="7" customWidth="1"/>
    <col min="5649" max="5891" width="9.140625" style="7"/>
    <col min="5892" max="5904" width="10.7109375" style="7" customWidth="1"/>
    <col min="5905" max="6147" width="9.140625" style="7"/>
    <col min="6148" max="6160" width="10.7109375" style="7" customWidth="1"/>
    <col min="6161" max="6403" width="9.140625" style="7"/>
    <col min="6404" max="6416" width="10.7109375" style="7" customWidth="1"/>
    <col min="6417" max="6659" width="9.140625" style="7"/>
    <col min="6660" max="6672" width="10.7109375" style="7" customWidth="1"/>
    <col min="6673" max="6915" width="9.140625" style="7"/>
    <col min="6916" max="6928" width="10.7109375" style="7" customWidth="1"/>
    <col min="6929" max="7171" width="9.140625" style="7"/>
    <col min="7172" max="7184" width="10.7109375" style="7" customWidth="1"/>
    <col min="7185" max="7427" width="9.140625" style="7"/>
    <col min="7428" max="7440" width="10.7109375" style="7" customWidth="1"/>
    <col min="7441" max="7683" width="9.140625" style="7"/>
    <col min="7684" max="7696" width="10.7109375" style="7" customWidth="1"/>
    <col min="7697" max="7939" width="9.140625" style="7"/>
    <col min="7940" max="7952" width="10.7109375" style="7" customWidth="1"/>
    <col min="7953" max="8195" width="9.140625" style="7"/>
    <col min="8196" max="8208" width="10.7109375" style="7" customWidth="1"/>
    <col min="8209" max="8451" width="9.140625" style="7"/>
    <col min="8452" max="8464" width="10.7109375" style="7" customWidth="1"/>
    <col min="8465" max="8707" width="9.140625" style="7"/>
    <col min="8708" max="8720" width="10.7109375" style="7" customWidth="1"/>
    <col min="8721" max="8963" width="9.140625" style="7"/>
    <col min="8964" max="8976" width="10.7109375" style="7" customWidth="1"/>
    <col min="8977" max="9219" width="9.140625" style="7"/>
    <col min="9220" max="9232" width="10.7109375" style="7" customWidth="1"/>
    <col min="9233" max="9475" width="9.140625" style="7"/>
    <col min="9476" max="9488" width="10.7109375" style="7" customWidth="1"/>
    <col min="9489" max="9731" width="9.140625" style="7"/>
    <col min="9732" max="9744" width="10.7109375" style="7" customWidth="1"/>
    <col min="9745" max="9987" width="9.140625" style="7"/>
    <col min="9988" max="10000" width="10.7109375" style="7" customWidth="1"/>
    <col min="10001" max="10243" width="9.140625" style="7"/>
    <col min="10244" max="10256" width="10.7109375" style="7" customWidth="1"/>
    <col min="10257" max="10499" width="9.140625" style="7"/>
    <col min="10500" max="10512" width="10.7109375" style="7" customWidth="1"/>
    <col min="10513" max="10755" width="9.140625" style="7"/>
    <col min="10756" max="10768" width="10.7109375" style="7" customWidth="1"/>
    <col min="10769" max="11011" width="9.140625" style="7"/>
    <col min="11012" max="11024" width="10.7109375" style="7" customWidth="1"/>
    <col min="11025" max="11267" width="9.140625" style="7"/>
    <col min="11268" max="11280" width="10.7109375" style="7" customWidth="1"/>
    <col min="11281" max="11523" width="9.140625" style="7"/>
    <col min="11524" max="11536" width="10.7109375" style="7" customWidth="1"/>
    <col min="11537" max="11779" width="9.140625" style="7"/>
    <col min="11780" max="11792" width="10.7109375" style="7" customWidth="1"/>
    <col min="11793" max="12035" width="9.140625" style="7"/>
    <col min="12036" max="12048" width="10.7109375" style="7" customWidth="1"/>
    <col min="12049" max="12291" width="9.140625" style="7"/>
    <col min="12292" max="12304" width="10.7109375" style="7" customWidth="1"/>
    <col min="12305" max="12547" width="9.140625" style="7"/>
    <col min="12548" max="12560" width="10.7109375" style="7" customWidth="1"/>
    <col min="12561" max="12803" width="9.140625" style="7"/>
    <col min="12804" max="12816" width="10.7109375" style="7" customWidth="1"/>
    <col min="12817" max="13059" width="9.140625" style="7"/>
    <col min="13060" max="13072" width="10.7109375" style="7" customWidth="1"/>
    <col min="13073" max="13315" width="9.140625" style="7"/>
    <col min="13316" max="13328" width="10.7109375" style="7" customWidth="1"/>
    <col min="13329" max="13571" width="9.140625" style="7"/>
    <col min="13572" max="13584" width="10.7109375" style="7" customWidth="1"/>
    <col min="13585" max="13827" width="9.140625" style="7"/>
    <col min="13828" max="13840" width="10.7109375" style="7" customWidth="1"/>
    <col min="13841" max="14083" width="9.140625" style="7"/>
    <col min="14084" max="14096" width="10.7109375" style="7" customWidth="1"/>
    <col min="14097" max="14339" width="9.140625" style="7"/>
    <col min="14340" max="14352" width="10.7109375" style="7" customWidth="1"/>
    <col min="14353" max="14595" width="9.140625" style="7"/>
    <col min="14596" max="14608" width="10.7109375" style="7" customWidth="1"/>
    <col min="14609" max="14851" width="9.140625" style="7"/>
    <col min="14852" max="14864" width="10.7109375" style="7" customWidth="1"/>
    <col min="14865" max="15107" width="9.140625" style="7"/>
    <col min="15108" max="15120" width="10.7109375" style="7" customWidth="1"/>
    <col min="15121" max="15363" width="9.140625" style="7"/>
    <col min="15364" max="15376" width="10.7109375" style="7" customWidth="1"/>
    <col min="15377" max="15619" width="9.140625" style="7"/>
    <col min="15620" max="15632" width="10.7109375" style="7" customWidth="1"/>
    <col min="15633" max="15875" width="9.140625" style="7"/>
    <col min="15876" max="15888" width="10.7109375" style="7" customWidth="1"/>
    <col min="15889" max="16131" width="9.140625" style="7"/>
    <col min="16132" max="16144" width="10.7109375" style="7" customWidth="1"/>
    <col min="16145" max="16384" width="9.140625" style="7"/>
  </cols>
  <sheetData>
    <row r="1" spans="1:28" ht="36" customHeight="1">
      <c r="A1" s="1814" t="s">
        <v>502</v>
      </c>
      <c r="B1" s="1516"/>
      <c r="C1" s="1516"/>
      <c r="D1" s="1516"/>
      <c r="E1" s="1516"/>
      <c r="F1" s="1516"/>
      <c r="G1" s="1516"/>
      <c r="H1" s="1516"/>
      <c r="I1" s="1516"/>
      <c r="J1" s="1516"/>
      <c r="K1" s="1516"/>
      <c r="L1" s="1516"/>
      <c r="M1" s="1516"/>
      <c r="N1" s="1516"/>
      <c r="O1" s="1516"/>
      <c r="P1" s="1516"/>
      <c r="Q1" s="1516"/>
      <c r="R1" s="1516"/>
    </row>
    <row r="2" spans="1:28" ht="5.0999999999999996" customHeight="1">
      <c r="A2" s="1813"/>
      <c r="B2" s="1813"/>
      <c r="C2" s="1813"/>
      <c r="D2" s="1813"/>
      <c r="E2" s="1813"/>
      <c r="F2" s="1813"/>
      <c r="G2" s="1813"/>
      <c r="H2" s="1813"/>
      <c r="I2" s="1813"/>
      <c r="J2" s="528"/>
      <c r="K2" s="503"/>
      <c r="L2" s="503"/>
      <c r="M2" s="503"/>
      <c r="N2" s="503"/>
      <c r="O2" s="503"/>
      <c r="P2" s="503"/>
      <c r="Q2" s="503"/>
      <c r="R2" s="503"/>
    </row>
    <row r="3" spans="1:28" s="160" customFormat="1" ht="20.100000000000001" customHeight="1">
      <c r="A3" s="1815" t="s">
        <v>547</v>
      </c>
      <c r="B3" s="1815"/>
      <c r="C3" s="1815"/>
      <c r="D3" s="1815"/>
      <c r="E3" s="1815"/>
      <c r="F3" s="1815"/>
      <c r="G3" s="1815"/>
      <c r="H3" s="1815"/>
      <c r="I3" s="1815"/>
      <c r="J3" s="1815"/>
      <c r="K3" s="1815"/>
      <c r="L3" s="1815"/>
      <c r="M3" s="1815"/>
      <c r="N3" s="1815"/>
      <c r="O3" s="1815"/>
      <c r="P3" s="1815"/>
      <c r="Q3" s="1815"/>
      <c r="R3" s="1815"/>
    </row>
    <row r="4" spans="1:28" ht="79.5">
      <c r="A4" s="480" t="str">
        <f>'6.1'!A6</f>
        <v>Období</v>
      </c>
      <c r="B4" s="521" t="s">
        <v>379</v>
      </c>
      <c r="C4" s="521" t="s">
        <v>369</v>
      </c>
      <c r="D4" s="521" t="s">
        <v>371</v>
      </c>
      <c r="E4" s="521" t="s">
        <v>376</v>
      </c>
      <c r="F4" s="521" t="s">
        <v>378</v>
      </c>
      <c r="G4" s="521" t="s">
        <v>370</v>
      </c>
      <c r="H4" s="521" t="s">
        <v>372</v>
      </c>
      <c r="I4" s="521" t="s">
        <v>375</v>
      </c>
      <c r="J4" s="521" t="s">
        <v>374</v>
      </c>
      <c r="K4" s="521" t="s">
        <v>389</v>
      </c>
      <c r="L4" s="521" t="s">
        <v>368</v>
      </c>
      <c r="M4" s="521" t="s">
        <v>367</v>
      </c>
      <c r="N4" s="521" t="s">
        <v>377</v>
      </c>
      <c r="O4" s="521" t="s">
        <v>373</v>
      </c>
      <c r="P4" s="521" t="s">
        <v>390</v>
      </c>
      <c r="Q4" s="521" t="s">
        <v>391</v>
      </c>
      <c r="R4" s="521" t="s">
        <v>253</v>
      </c>
    </row>
    <row r="5" spans="1:28" ht="12" customHeight="1">
      <c r="A5" s="739" t="str">
        <f>'6.1'!A9</f>
        <v>leden</v>
      </c>
      <c r="B5" s="840">
        <v>42.81689403</v>
      </c>
      <c r="C5" s="840">
        <v>164.77819999999997</v>
      </c>
      <c r="D5" s="840">
        <v>65.127899999999997</v>
      </c>
      <c r="E5" s="840">
        <v>51.366</v>
      </c>
      <c r="F5" s="840">
        <v>50.993399999999994</v>
      </c>
      <c r="G5" s="840">
        <v>120.790188</v>
      </c>
      <c r="H5" s="840">
        <v>73.067599999999999</v>
      </c>
      <c r="I5" s="840">
        <v>56.073899999999995</v>
      </c>
      <c r="J5" s="840">
        <v>54.778799999999997</v>
      </c>
      <c r="K5" s="840">
        <v>138.84526360632023</v>
      </c>
      <c r="L5" s="840">
        <v>155.48985500000001</v>
      </c>
      <c r="M5" s="840">
        <v>163.88055600000001</v>
      </c>
      <c r="N5" s="840">
        <v>50.726123960000002</v>
      </c>
      <c r="O5" s="840">
        <v>63.120600000000003</v>
      </c>
      <c r="P5" s="840">
        <f>SUM(B5:O5)</f>
        <v>1251.8552805963202</v>
      </c>
      <c r="Q5" s="840">
        <v>21.253869455344006</v>
      </c>
      <c r="R5" s="894">
        <f>SUM(P5:Q5)</f>
        <v>1273.1091500516643</v>
      </c>
      <c r="S5" s="297"/>
      <c r="T5" s="27"/>
      <c r="U5" s="28"/>
      <c r="V5" s="28"/>
    </row>
    <row r="6" spans="1:28" ht="12" customHeight="1">
      <c r="A6" s="742" t="str">
        <f>'6.1'!A10</f>
        <v>únor</v>
      </c>
      <c r="B6" s="843">
        <v>36.475565070000002</v>
      </c>
      <c r="C6" s="843">
        <v>151.19969999999998</v>
      </c>
      <c r="D6" s="843">
        <v>65.446899999999999</v>
      </c>
      <c r="E6" s="843">
        <v>46.785799999999995</v>
      </c>
      <c r="F6" s="843">
        <v>45.634600000000006</v>
      </c>
      <c r="G6" s="843">
        <v>111.92879499999999</v>
      </c>
      <c r="H6" s="843">
        <v>66.502200000000016</v>
      </c>
      <c r="I6" s="843">
        <v>50.085500000000003</v>
      </c>
      <c r="J6" s="843">
        <v>50.600300000000004</v>
      </c>
      <c r="K6" s="843">
        <v>128.40112360841113</v>
      </c>
      <c r="L6" s="843">
        <v>139.718898</v>
      </c>
      <c r="M6" s="843">
        <v>146.55805799999999</v>
      </c>
      <c r="N6" s="843">
        <v>46.225322919999996</v>
      </c>
      <c r="O6" s="843">
        <v>57.799699999999994</v>
      </c>
      <c r="P6" s="843">
        <f t="shared" ref="P6:P16" si="0">SUM(B6:O6)</f>
        <v>1143.362462598411</v>
      </c>
      <c r="Q6" s="843">
        <v>21.844296182222639</v>
      </c>
      <c r="R6" s="895">
        <f t="shared" ref="R6:R16" si="1">SUM(P6:Q6)</f>
        <v>1165.2067587806337</v>
      </c>
      <c r="S6" s="27"/>
      <c r="T6" s="27"/>
      <c r="U6" s="28"/>
      <c r="V6" s="2"/>
      <c r="W6" s="3"/>
      <c r="X6" s="3"/>
      <c r="Y6" s="3"/>
      <c r="Z6" s="3"/>
      <c r="AA6" s="3"/>
      <c r="AB6" s="3"/>
    </row>
    <row r="7" spans="1:28" ht="12" customHeight="1">
      <c r="A7" s="745" t="str">
        <f>'6.1'!A11</f>
        <v>březen</v>
      </c>
      <c r="B7" s="846">
        <v>35.563185880000006</v>
      </c>
      <c r="C7" s="846">
        <v>134.9615</v>
      </c>
      <c r="D7" s="846">
        <v>68.355500000000006</v>
      </c>
      <c r="E7" s="846">
        <v>42.365100000000005</v>
      </c>
      <c r="F7" s="846">
        <v>41.212300000000006</v>
      </c>
      <c r="G7" s="846">
        <v>103.576481</v>
      </c>
      <c r="H7" s="846">
        <v>58.8581</v>
      </c>
      <c r="I7" s="846">
        <v>45.486400000000003</v>
      </c>
      <c r="J7" s="846">
        <v>46.405399999999993</v>
      </c>
      <c r="K7" s="846">
        <v>110.07688595523615</v>
      </c>
      <c r="L7" s="846">
        <v>127.679396</v>
      </c>
      <c r="M7" s="846">
        <v>159.07567499999996</v>
      </c>
      <c r="N7" s="846">
        <v>41.502144110000003</v>
      </c>
      <c r="O7" s="846">
        <v>55.284699999999994</v>
      </c>
      <c r="P7" s="846">
        <f t="shared" si="0"/>
        <v>1070.4027679452361</v>
      </c>
      <c r="Q7" s="846">
        <v>20.771465420680027</v>
      </c>
      <c r="R7" s="896">
        <f t="shared" si="1"/>
        <v>1091.1742333659161</v>
      </c>
      <c r="S7" s="300"/>
      <c r="T7" s="27"/>
      <c r="U7" s="28"/>
      <c r="V7" s="2"/>
      <c r="W7" s="3"/>
      <c r="X7" s="3"/>
      <c r="Y7" s="3"/>
      <c r="Z7" s="3"/>
      <c r="AA7" s="3"/>
      <c r="AB7" s="3"/>
    </row>
    <row r="8" spans="1:28" ht="12" customHeight="1">
      <c r="A8" s="739" t="str">
        <f>'6.1'!A12</f>
        <v>duben</v>
      </c>
      <c r="B8" s="840">
        <v>29.08692211</v>
      </c>
      <c r="C8" s="840">
        <v>99.524000000000001</v>
      </c>
      <c r="D8" s="840">
        <v>61.550199999999997</v>
      </c>
      <c r="E8" s="840">
        <v>32.470199999999998</v>
      </c>
      <c r="F8" s="840">
        <v>32.023800000000001</v>
      </c>
      <c r="G8" s="840">
        <v>84.242546000000004</v>
      </c>
      <c r="H8" s="840">
        <v>45.024700000000003</v>
      </c>
      <c r="I8" s="840">
        <v>35.0914</v>
      </c>
      <c r="J8" s="840">
        <v>36.538299999999992</v>
      </c>
      <c r="K8" s="840">
        <v>82.667128255914719</v>
      </c>
      <c r="L8" s="840">
        <v>106.147627</v>
      </c>
      <c r="M8" s="840">
        <v>148.58924199999998</v>
      </c>
      <c r="N8" s="840">
        <v>31.696424879999999</v>
      </c>
      <c r="O8" s="840">
        <v>42.215900000000005</v>
      </c>
      <c r="P8" s="840">
        <f t="shared" si="0"/>
        <v>866.86839024591484</v>
      </c>
      <c r="Q8" s="840">
        <v>15.347523094243934</v>
      </c>
      <c r="R8" s="894">
        <f t="shared" si="1"/>
        <v>882.21591334015875</v>
      </c>
      <c r="S8" s="27"/>
      <c r="T8" s="27"/>
      <c r="U8" s="28"/>
      <c r="V8" s="2"/>
      <c r="W8" s="3"/>
      <c r="X8" s="3"/>
      <c r="Y8" s="3"/>
      <c r="Z8" s="3"/>
      <c r="AA8" s="3"/>
      <c r="AB8" s="3"/>
    </row>
    <row r="9" spans="1:28" ht="12" customHeight="1">
      <c r="A9" s="742" t="str">
        <f>'6.1'!A13</f>
        <v>květen</v>
      </c>
      <c r="B9" s="843">
        <v>20.745174329999994</v>
      </c>
      <c r="C9" s="843">
        <v>59.308999999999997</v>
      </c>
      <c r="D9" s="843">
        <v>58.124099999999999</v>
      </c>
      <c r="E9" s="843">
        <v>21.945899999999998</v>
      </c>
      <c r="F9" s="843">
        <v>22.418100000000003</v>
      </c>
      <c r="G9" s="843">
        <v>62.838266999999995</v>
      </c>
      <c r="H9" s="843">
        <v>31.697400000000002</v>
      </c>
      <c r="I9" s="843">
        <v>25.170200000000001</v>
      </c>
      <c r="J9" s="843">
        <v>25.831099999999996</v>
      </c>
      <c r="K9" s="843">
        <v>51.347901146507404</v>
      </c>
      <c r="L9" s="843">
        <v>76.16762700000001</v>
      </c>
      <c r="M9" s="843">
        <v>70.083296999999988</v>
      </c>
      <c r="N9" s="843">
        <v>21.256635670000001</v>
      </c>
      <c r="O9" s="843">
        <v>28.834299999999999</v>
      </c>
      <c r="P9" s="843">
        <f t="shared" si="0"/>
        <v>575.76900214650743</v>
      </c>
      <c r="Q9" s="843">
        <v>7.3519629786090501</v>
      </c>
      <c r="R9" s="895">
        <f t="shared" si="1"/>
        <v>583.12096512511653</v>
      </c>
      <c r="S9" s="27"/>
      <c r="T9" s="27"/>
      <c r="U9" s="28"/>
      <c r="V9" s="2"/>
      <c r="W9" s="3"/>
      <c r="X9" s="3"/>
      <c r="Y9" s="3"/>
      <c r="Z9" s="3"/>
      <c r="AA9" s="3"/>
      <c r="AB9" s="3"/>
    </row>
    <row r="10" spans="1:28" ht="12" customHeight="1">
      <c r="A10" s="745" t="str">
        <f>'6.1'!A14</f>
        <v>červen</v>
      </c>
      <c r="B10" s="846">
        <v>10.7438751</v>
      </c>
      <c r="C10" s="846">
        <v>31.233699999999995</v>
      </c>
      <c r="D10" s="846">
        <v>49.316499999999998</v>
      </c>
      <c r="E10" s="846">
        <v>12.3917</v>
      </c>
      <c r="F10" s="846">
        <v>11.476000000000001</v>
      </c>
      <c r="G10" s="846">
        <v>43.813268000000001</v>
      </c>
      <c r="H10" s="846">
        <v>18.696399999999997</v>
      </c>
      <c r="I10" s="846">
        <v>15.661499999999998</v>
      </c>
      <c r="J10" s="846">
        <v>15.454700000000001</v>
      </c>
      <c r="K10" s="846">
        <v>20.041882590060819</v>
      </c>
      <c r="L10" s="846">
        <v>53.093035999999998</v>
      </c>
      <c r="M10" s="846">
        <v>100.60220999999999</v>
      </c>
      <c r="N10" s="846">
        <v>12.266714909999997</v>
      </c>
      <c r="O10" s="846">
        <v>18.090699999999998</v>
      </c>
      <c r="P10" s="846">
        <f t="shared" si="0"/>
        <v>412.88218660006078</v>
      </c>
      <c r="Q10" s="846">
        <v>2.3773943544282843</v>
      </c>
      <c r="R10" s="896">
        <f t="shared" si="1"/>
        <v>415.25958095448908</v>
      </c>
      <c r="S10" s="27"/>
      <c r="T10" s="27"/>
      <c r="U10" s="28"/>
      <c r="V10" s="2"/>
      <c r="W10" s="3"/>
      <c r="X10" s="3"/>
      <c r="Y10" s="3"/>
      <c r="Z10" s="3"/>
      <c r="AA10" s="3"/>
      <c r="AB10" s="3"/>
    </row>
    <row r="11" spans="1:28" ht="12" customHeight="1">
      <c r="A11" s="739" t="str">
        <f>'6.1'!A15</f>
        <v>červenec</v>
      </c>
      <c r="B11" s="840">
        <v>9.8698423599999998</v>
      </c>
      <c r="C11" s="840">
        <v>28.671500000000002</v>
      </c>
      <c r="D11" s="840">
        <v>50.735900000000001</v>
      </c>
      <c r="E11" s="840">
        <v>10.35</v>
      </c>
      <c r="F11" s="840">
        <v>10.418100000000001</v>
      </c>
      <c r="G11" s="840">
        <v>39.911727000000006</v>
      </c>
      <c r="H11" s="840">
        <v>17.397599999999997</v>
      </c>
      <c r="I11" s="840">
        <v>15.397699999999999</v>
      </c>
      <c r="J11" s="840">
        <v>13.421199999999999</v>
      </c>
      <c r="K11" s="840">
        <v>20.357356853447609</v>
      </c>
      <c r="L11" s="840">
        <v>49.551096000000008</v>
      </c>
      <c r="M11" s="840">
        <v>90.260420000000011</v>
      </c>
      <c r="N11" s="840">
        <v>10.834359640000002</v>
      </c>
      <c r="O11" s="840">
        <v>15.428100000000002</v>
      </c>
      <c r="P11" s="840">
        <f t="shared" si="0"/>
        <v>382.60490185344764</v>
      </c>
      <c r="Q11" s="840">
        <v>-0.33741062492855634</v>
      </c>
      <c r="R11" s="894">
        <f t="shared" si="1"/>
        <v>382.26749122851908</v>
      </c>
      <c r="S11" s="27"/>
      <c r="T11" s="27"/>
      <c r="U11" s="28"/>
      <c r="V11" s="2"/>
      <c r="W11" s="3"/>
      <c r="X11" s="3"/>
      <c r="Y11" s="3"/>
      <c r="Z11" s="3"/>
      <c r="AA11" s="3"/>
      <c r="AB11" s="3"/>
    </row>
    <row r="12" spans="1:28" ht="12" customHeight="1">
      <c r="A12" s="742" t="str">
        <f>'6.1'!A16</f>
        <v>srpen</v>
      </c>
      <c r="B12" s="843">
        <v>11.060671679999997</v>
      </c>
      <c r="C12" s="843">
        <v>32.138599999999997</v>
      </c>
      <c r="D12" s="843">
        <v>52.168500000000002</v>
      </c>
      <c r="E12" s="843">
        <v>11.8971</v>
      </c>
      <c r="F12" s="843">
        <v>11.644399999999999</v>
      </c>
      <c r="G12" s="843">
        <v>39.339520000000007</v>
      </c>
      <c r="H12" s="843">
        <v>19.265900000000002</v>
      </c>
      <c r="I12" s="843">
        <v>16.0136</v>
      </c>
      <c r="J12" s="843">
        <v>16.1218</v>
      </c>
      <c r="K12" s="843">
        <v>20.746264854847396</v>
      </c>
      <c r="L12" s="843">
        <v>54.405748999999986</v>
      </c>
      <c r="M12" s="843">
        <v>50.39402599999999</v>
      </c>
      <c r="N12" s="843">
        <v>12.417187309999999</v>
      </c>
      <c r="O12" s="843">
        <v>15.961600000000001</v>
      </c>
      <c r="P12" s="843">
        <f t="shared" si="0"/>
        <v>363.57491884484733</v>
      </c>
      <c r="Q12" s="843">
        <v>-0.13420204737838715</v>
      </c>
      <c r="R12" s="895">
        <f t="shared" si="1"/>
        <v>363.44071679746895</v>
      </c>
      <c r="S12" s="27"/>
      <c r="T12" s="27"/>
      <c r="U12" s="28"/>
      <c r="V12" s="2"/>
      <c r="W12" s="3"/>
      <c r="X12" s="3"/>
      <c r="Y12" s="3"/>
      <c r="Z12" s="3"/>
      <c r="AA12" s="3"/>
      <c r="AB12" s="3"/>
    </row>
    <row r="13" spans="1:28" ht="12" customHeight="1">
      <c r="A13" s="745" t="str">
        <f>'6.1'!A17</f>
        <v>září</v>
      </c>
      <c r="B13" s="846">
        <v>13.219368069999998</v>
      </c>
      <c r="C13" s="846">
        <v>39.262</v>
      </c>
      <c r="D13" s="846">
        <v>41.558999999999997</v>
      </c>
      <c r="E13" s="846">
        <v>14.952700000000002</v>
      </c>
      <c r="F13" s="846">
        <v>14.6404</v>
      </c>
      <c r="G13" s="846">
        <v>46.147173000000002</v>
      </c>
      <c r="H13" s="846">
        <v>22.270699999999998</v>
      </c>
      <c r="I13" s="846">
        <v>17.341000000000001</v>
      </c>
      <c r="J13" s="846">
        <v>18.4361</v>
      </c>
      <c r="K13" s="846">
        <v>27.137370701731232</v>
      </c>
      <c r="L13" s="846">
        <v>60.269646999999999</v>
      </c>
      <c r="M13" s="846">
        <v>76.764488</v>
      </c>
      <c r="N13" s="846">
        <v>14.775859919999997</v>
      </c>
      <c r="O13" s="846">
        <v>19.2698</v>
      </c>
      <c r="P13" s="846">
        <f t="shared" si="0"/>
        <v>426.04560669173128</v>
      </c>
      <c r="Q13" s="846">
        <v>3.1184919131336364</v>
      </c>
      <c r="R13" s="896">
        <f t="shared" si="1"/>
        <v>429.16409860486493</v>
      </c>
      <c r="S13" s="27"/>
      <c r="T13" s="27"/>
      <c r="U13" s="28"/>
      <c r="V13" s="2"/>
      <c r="W13" s="3"/>
      <c r="X13" s="3"/>
      <c r="Y13" s="3"/>
      <c r="Z13" s="3"/>
      <c r="AA13" s="3"/>
      <c r="AB13" s="3"/>
    </row>
    <row r="14" spans="1:28" ht="12" customHeight="1">
      <c r="A14" s="739" t="str">
        <f>'6.1'!A18</f>
        <v>říjen</v>
      </c>
      <c r="B14" s="840">
        <v>24.44089172</v>
      </c>
      <c r="C14" s="840">
        <v>94.32419999999999</v>
      </c>
      <c r="D14" s="840">
        <v>56.398799999999987</v>
      </c>
      <c r="E14" s="840">
        <v>28.099399999999999</v>
      </c>
      <c r="F14" s="840">
        <v>25.6492</v>
      </c>
      <c r="G14" s="840">
        <v>71.526028999999994</v>
      </c>
      <c r="H14" s="840">
        <v>40.054200000000002</v>
      </c>
      <c r="I14" s="840">
        <v>30.258099999999999</v>
      </c>
      <c r="J14" s="840">
        <v>31.913599999999999</v>
      </c>
      <c r="K14" s="840">
        <v>67.309840310956844</v>
      </c>
      <c r="L14" s="840">
        <v>98.437788999999995</v>
      </c>
      <c r="M14" s="840">
        <v>75.994638999999992</v>
      </c>
      <c r="N14" s="840">
        <v>26.94645629</v>
      </c>
      <c r="O14" s="840">
        <v>33.684899999999999</v>
      </c>
      <c r="P14" s="840">
        <f t="shared" si="0"/>
        <v>705.03804532095671</v>
      </c>
      <c r="Q14" s="840">
        <v>5.6072597421111503</v>
      </c>
      <c r="R14" s="894">
        <f t="shared" si="1"/>
        <v>710.64530506306789</v>
      </c>
      <c r="S14" s="27"/>
      <c r="T14" s="27"/>
      <c r="U14" s="28"/>
      <c r="V14" s="2"/>
      <c r="W14" s="3"/>
      <c r="X14" s="3"/>
      <c r="Y14" s="3"/>
      <c r="Z14" s="3"/>
      <c r="AA14" s="3"/>
      <c r="AB14" s="3"/>
    </row>
    <row r="15" spans="1:28" ht="12" customHeight="1">
      <c r="A15" s="742" t="str">
        <f>'6.1'!A19</f>
        <v>listopad</v>
      </c>
      <c r="B15" s="843">
        <v>33.7814537</v>
      </c>
      <c r="C15" s="843">
        <v>128.27579999999998</v>
      </c>
      <c r="D15" s="843">
        <v>61.690800000000003</v>
      </c>
      <c r="E15" s="843">
        <v>38.445</v>
      </c>
      <c r="F15" s="843">
        <v>37.019400000000005</v>
      </c>
      <c r="G15" s="843">
        <v>88.013120999999984</v>
      </c>
      <c r="H15" s="843">
        <v>54.939800000000005</v>
      </c>
      <c r="I15" s="843">
        <v>40.723799999999997</v>
      </c>
      <c r="J15" s="843">
        <v>42.569300000000005</v>
      </c>
      <c r="K15" s="843">
        <v>101.63878787706633</v>
      </c>
      <c r="L15" s="843">
        <v>123.60322799999999</v>
      </c>
      <c r="M15" s="843">
        <v>130.32207399999999</v>
      </c>
      <c r="N15" s="843">
        <v>38.0224403</v>
      </c>
      <c r="O15" s="843">
        <v>46.010100000000001</v>
      </c>
      <c r="P15" s="843">
        <f t="shared" si="0"/>
        <v>965.05510487706624</v>
      </c>
      <c r="Q15" s="843">
        <v>11.186822010817647</v>
      </c>
      <c r="R15" s="895">
        <f t="shared" si="1"/>
        <v>976.24192688788389</v>
      </c>
      <c r="S15" s="27"/>
      <c r="T15" s="27"/>
      <c r="U15" s="28"/>
      <c r="V15" s="2"/>
      <c r="W15" s="3"/>
      <c r="X15" s="3"/>
      <c r="Y15" s="3"/>
      <c r="Z15" s="3"/>
      <c r="AA15" s="3"/>
      <c r="AB15" s="3"/>
    </row>
    <row r="16" spans="1:28" ht="12" customHeight="1">
      <c r="A16" s="745" t="str">
        <f>'6.1'!A20</f>
        <v>prosinec</v>
      </c>
      <c r="B16" s="846">
        <v>37.846154330000005</v>
      </c>
      <c r="C16" s="846">
        <v>159.77539999999999</v>
      </c>
      <c r="D16" s="846">
        <v>67.3583</v>
      </c>
      <c r="E16" s="846">
        <v>47.259599999999999</v>
      </c>
      <c r="F16" s="846">
        <v>45.672500000000007</v>
      </c>
      <c r="G16" s="846">
        <v>113.18363299999999</v>
      </c>
      <c r="H16" s="846">
        <v>68.180000000000007</v>
      </c>
      <c r="I16" s="846">
        <v>49.749700000000004</v>
      </c>
      <c r="J16" s="846">
        <v>50.784599999999998</v>
      </c>
      <c r="K16" s="846">
        <v>126.17100127228481</v>
      </c>
      <c r="L16" s="846">
        <v>142.89576600000004</v>
      </c>
      <c r="M16" s="846">
        <v>130.23435700000002</v>
      </c>
      <c r="N16" s="846">
        <v>46.117742660000005</v>
      </c>
      <c r="O16" s="846">
        <v>59.377099999999992</v>
      </c>
      <c r="P16" s="846">
        <f t="shared" si="0"/>
        <v>1144.6058542622848</v>
      </c>
      <c r="Q16" s="846">
        <v>17.282251340222235</v>
      </c>
      <c r="R16" s="896">
        <f t="shared" si="1"/>
        <v>1161.888105602507</v>
      </c>
      <c r="S16" s="27"/>
      <c r="T16" s="27"/>
      <c r="U16" s="28"/>
      <c r="V16" s="2"/>
      <c r="W16" s="3"/>
      <c r="X16" s="3"/>
      <c r="Y16" s="3"/>
      <c r="Z16" s="3"/>
      <c r="AA16" s="3"/>
      <c r="AB16" s="3"/>
    </row>
    <row r="17" spans="1:33" ht="12" customHeight="1">
      <c r="A17" s="739" t="str">
        <f>'6.1'!A21</f>
        <v>I. čtvrtletí</v>
      </c>
      <c r="B17" s="840">
        <f>SUM(B5:B7)</f>
        <v>114.85564498000001</v>
      </c>
      <c r="C17" s="840">
        <f>SUM(C5:C7)</f>
        <v>450.93939999999998</v>
      </c>
      <c r="D17" s="840">
        <f t="shared" ref="D17:J17" si="2">SUM(D5:D7)</f>
        <v>198.93029999999999</v>
      </c>
      <c r="E17" s="840">
        <f t="shared" si="2"/>
        <v>140.51689999999999</v>
      </c>
      <c r="F17" s="840">
        <f t="shared" si="2"/>
        <v>137.84030000000001</v>
      </c>
      <c r="G17" s="840">
        <f t="shared" si="2"/>
        <v>336.29546399999998</v>
      </c>
      <c r="H17" s="840">
        <f t="shared" si="2"/>
        <v>198.42790000000002</v>
      </c>
      <c r="I17" s="840">
        <f t="shared" si="2"/>
        <v>151.64580000000001</v>
      </c>
      <c r="J17" s="840">
        <f t="shared" si="2"/>
        <v>151.78449999999998</v>
      </c>
      <c r="K17" s="840">
        <f>SUM(K5:K7)</f>
        <v>377.32327316996754</v>
      </c>
      <c r="L17" s="840">
        <f t="shared" ref="L17:R17" si="3">SUM(L5:L7)</f>
        <v>422.888149</v>
      </c>
      <c r="M17" s="840">
        <f t="shared" si="3"/>
        <v>469.51428899999996</v>
      </c>
      <c r="N17" s="840">
        <f t="shared" si="3"/>
        <v>138.45359099000001</v>
      </c>
      <c r="O17" s="840">
        <f t="shared" si="3"/>
        <v>176.20499999999998</v>
      </c>
      <c r="P17" s="840">
        <f t="shared" si="3"/>
        <v>3465.6205111399672</v>
      </c>
      <c r="Q17" s="840">
        <f t="shared" si="3"/>
        <v>63.869631058246668</v>
      </c>
      <c r="R17" s="894">
        <f t="shared" si="3"/>
        <v>3529.490142198214</v>
      </c>
      <c r="T17" s="27"/>
      <c r="U17" s="28"/>
      <c r="V17" s="2"/>
      <c r="W17" s="3"/>
      <c r="X17" s="3"/>
      <c r="Y17" s="3"/>
      <c r="Z17" s="3"/>
      <c r="AA17" s="3"/>
      <c r="AB17" s="3"/>
    </row>
    <row r="18" spans="1:33" ht="12" customHeight="1">
      <c r="A18" s="742" t="str">
        <f>'6.1'!A22</f>
        <v>II. čtvrtletí</v>
      </c>
      <c r="B18" s="843">
        <f>SUM(B8:B10)</f>
        <v>60.575971539999998</v>
      </c>
      <c r="C18" s="843">
        <f>SUM(C8:C10)</f>
        <v>190.0667</v>
      </c>
      <c r="D18" s="843">
        <f t="shared" ref="D18:J18" si="4">SUM(D8:D10)</f>
        <v>168.99079999999998</v>
      </c>
      <c r="E18" s="843">
        <f t="shared" si="4"/>
        <v>66.8078</v>
      </c>
      <c r="F18" s="843">
        <f t="shared" si="4"/>
        <v>65.917900000000003</v>
      </c>
      <c r="G18" s="843">
        <f t="shared" si="4"/>
        <v>190.894081</v>
      </c>
      <c r="H18" s="843">
        <f t="shared" si="4"/>
        <v>95.418500000000009</v>
      </c>
      <c r="I18" s="843">
        <f t="shared" si="4"/>
        <v>75.923100000000005</v>
      </c>
      <c r="J18" s="843">
        <f t="shared" si="4"/>
        <v>77.824099999999987</v>
      </c>
      <c r="K18" s="843">
        <f>SUM(K8:K10)</f>
        <v>154.05691199248295</v>
      </c>
      <c r="L18" s="843">
        <f t="shared" ref="L18:R18" si="5">SUM(L8:L10)</f>
        <v>235.40829000000002</v>
      </c>
      <c r="M18" s="843">
        <f t="shared" si="5"/>
        <v>319.27474899999993</v>
      </c>
      <c r="N18" s="843">
        <f t="shared" si="5"/>
        <v>65.219775459999994</v>
      </c>
      <c r="O18" s="843">
        <f t="shared" si="5"/>
        <v>89.140900000000002</v>
      </c>
      <c r="P18" s="843">
        <f t="shared" si="5"/>
        <v>1855.519578992483</v>
      </c>
      <c r="Q18" s="843">
        <f t="shared" si="5"/>
        <v>25.076880427281267</v>
      </c>
      <c r="R18" s="895">
        <f t="shared" si="5"/>
        <v>1880.5964594197644</v>
      </c>
      <c r="T18" s="27"/>
      <c r="U18" s="28"/>
      <c r="V18" s="2"/>
      <c r="W18" s="3"/>
      <c r="X18" s="3"/>
      <c r="Y18" s="3"/>
      <c r="Z18" s="3"/>
      <c r="AA18" s="3"/>
      <c r="AB18" s="3"/>
    </row>
    <row r="19" spans="1:33" ht="12" customHeight="1">
      <c r="A19" s="742" t="str">
        <f>'6.1'!A23</f>
        <v>III. čtvrtletí</v>
      </c>
      <c r="B19" s="843">
        <f>SUM(B11:B13)</f>
        <v>34.149882109999993</v>
      </c>
      <c r="C19" s="843">
        <f>SUM(C11:C13)</f>
        <v>100.07210000000001</v>
      </c>
      <c r="D19" s="843">
        <f t="shared" ref="D19:J19" si="6">SUM(D11:D13)</f>
        <v>144.46340000000001</v>
      </c>
      <c r="E19" s="843">
        <f t="shared" si="6"/>
        <v>37.199800000000003</v>
      </c>
      <c r="F19" s="843">
        <f t="shared" si="6"/>
        <v>36.7029</v>
      </c>
      <c r="G19" s="843">
        <f t="shared" si="6"/>
        <v>125.39842000000002</v>
      </c>
      <c r="H19" s="843">
        <f t="shared" si="6"/>
        <v>58.934199999999997</v>
      </c>
      <c r="I19" s="843">
        <f t="shared" si="6"/>
        <v>48.752299999999998</v>
      </c>
      <c r="J19" s="843">
        <f t="shared" si="6"/>
        <v>47.979100000000003</v>
      </c>
      <c r="K19" s="843">
        <f>SUM(K11:K13)</f>
        <v>68.240992410026237</v>
      </c>
      <c r="L19" s="843">
        <f t="shared" ref="L19:R19" si="7">SUM(L11:L13)</f>
        <v>164.22649199999998</v>
      </c>
      <c r="M19" s="843">
        <f t="shared" si="7"/>
        <v>217.41893400000001</v>
      </c>
      <c r="N19" s="843">
        <f t="shared" si="7"/>
        <v>38.02740687</v>
      </c>
      <c r="O19" s="843">
        <f t="shared" si="7"/>
        <v>50.659500000000008</v>
      </c>
      <c r="P19" s="843">
        <f t="shared" si="7"/>
        <v>1172.2254273900262</v>
      </c>
      <c r="Q19" s="843">
        <f t="shared" si="7"/>
        <v>2.646879240826693</v>
      </c>
      <c r="R19" s="895">
        <f t="shared" si="7"/>
        <v>1174.872306630853</v>
      </c>
      <c r="T19" s="27"/>
      <c r="U19" s="28"/>
      <c r="V19" s="3"/>
      <c r="W19" s="3"/>
      <c r="X19" s="3"/>
      <c r="Y19" s="3"/>
      <c r="Z19" s="3"/>
      <c r="AA19" s="3"/>
      <c r="AB19" s="3"/>
    </row>
    <row r="20" spans="1:33" ht="12" customHeight="1">
      <c r="A20" s="745" t="str">
        <f>'6.1'!A24</f>
        <v>IV. čtvrtletí</v>
      </c>
      <c r="B20" s="846">
        <f>SUM(B14:B16)</f>
        <v>96.068499750000001</v>
      </c>
      <c r="C20" s="846">
        <f>SUM(C14:C16)</f>
        <v>382.37539999999996</v>
      </c>
      <c r="D20" s="846">
        <f t="shared" ref="D20:J20" si="8">SUM(D14:D16)</f>
        <v>185.4479</v>
      </c>
      <c r="E20" s="846">
        <f t="shared" si="8"/>
        <v>113.804</v>
      </c>
      <c r="F20" s="846">
        <f t="shared" si="8"/>
        <v>108.34110000000001</v>
      </c>
      <c r="G20" s="846">
        <f t="shared" si="8"/>
        <v>272.72278299999994</v>
      </c>
      <c r="H20" s="846">
        <f t="shared" si="8"/>
        <v>163.17400000000001</v>
      </c>
      <c r="I20" s="846">
        <f t="shared" si="8"/>
        <v>120.7316</v>
      </c>
      <c r="J20" s="846">
        <f t="shared" si="8"/>
        <v>125.2675</v>
      </c>
      <c r="K20" s="846">
        <f>SUM(K14:K16)</f>
        <v>295.11962946030798</v>
      </c>
      <c r="L20" s="846">
        <f t="shared" ref="L20:R20" si="9">SUM(L14:L16)</f>
        <v>364.93678299999999</v>
      </c>
      <c r="M20" s="846">
        <f t="shared" si="9"/>
        <v>336.55106999999998</v>
      </c>
      <c r="N20" s="846">
        <f t="shared" si="9"/>
        <v>111.08663925</v>
      </c>
      <c r="O20" s="846">
        <f t="shared" si="9"/>
        <v>139.07209999999998</v>
      </c>
      <c r="P20" s="846">
        <f t="shared" si="9"/>
        <v>2814.6990044603081</v>
      </c>
      <c r="Q20" s="846">
        <f t="shared" si="9"/>
        <v>34.076333093151035</v>
      </c>
      <c r="R20" s="896">
        <f t="shared" si="9"/>
        <v>2848.7753375534589</v>
      </c>
      <c r="T20" s="27"/>
      <c r="U20" s="28"/>
    </row>
    <row r="21" spans="1:33" ht="12" customHeight="1">
      <c r="A21" s="739" t="str">
        <f>'6.1'!A25</f>
        <v>I. pololetí</v>
      </c>
      <c r="B21" s="840">
        <f>SUM(B5:B10)</f>
        <v>175.43161652000001</v>
      </c>
      <c r="C21" s="840">
        <f>SUM(C5:C10)</f>
        <v>641.00609999999995</v>
      </c>
      <c r="D21" s="840">
        <f t="shared" ref="D21:J21" si="10">SUM(D5:D10)</f>
        <v>367.92110000000002</v>
      </c>
      <c r="E21" s="840">
        <f t="shared" si="10"/>
        <v>207.32470000000001</v>
      </c>
      <c r="F21" s="840">
        <f t="shared" si="10"/>
        <v>203.75820000000002</v>
      </c>
      <c r="G21" s="840">
        <f t="shared" si="10"/>
        <v>527.18954499999995</v>
      </c>
      <c r="H21" s="840">
        <f t="shared" si="10"/>
        <v>293.84640000000002</v>
      </c>
      <c r="I21" s="840">
        <f t="shared" si="10"/>
        <v>227.56889999999999</v>
      </c>
      <c r="J21" s="840">
        <f t="shared" si="10"/>
        <v>229.60859999999997</v>
      </c>
      <c r="K21" s="840">
        <f>SUM(K5:K10)</f>
        <v>531.38018516245052</v>
      </c>
      <c r="L21" s="840">
        <f t="shared" ref="L21:R21" si="11">SUM(L5:L10)</f>
        <v>658.29643899999996</v>
      </c>
      <c r="M21" s="840">
        <f t="shared" si="11"/>
        <v>788.78903800000001</v>
      </c>
      <c r="N21" s="840">
        <f t="shared" si="11"/>
        <v>203.67336645</v>
      </c>
      <c r="O21" s="840">
        <f t="shared" si="11"/>
        <v>265.34590000000003</v>
      </c>
      <c r="P21" s="840">
        <f t="shared" si="11"/>
        <v>5321.1400901324505</v>
      </c>
      <c r="Q21" s="840">
        <f t="shared" si="11"/>
        <v>88.94651148552795</v>
      </c>
      <c r="R21" s="894">
        <f t="shared" si="11"/>
        <v>5410.086601617978</v>
      </c>
      <c r="T21" s="27"/>
      <c r="U21" s="28"/>
    </row>
    <row r="22" spans="1:33" ht="12" customHeight="1">
      <c r="A22" s="745" t="str">
        <f>'6.1'!A26</f>
        <v>II. pololetí</v>
      </c>
      <c r="B22" s="846">
        <f>SUM(B11:B16)</f>
        <v>130.21838185999999</v>
      </c>
      <c r="C22" s="846">
        <f>SUM(C11:C16)</f>
        <v>482.44749999999999</v>
      </c>
      <c r="D22" s="846">
        <f t="shared" ref="D22:J22" si="12">SUM(D11:D16)</f>
        <v>329.91129999999998</v>
      </c>
      <c r="E22" s="846">
        <f t="shared" si="12"/>
        <v>151.00380000000001</v>
      </c>
      <c r="F22" s="846">
        <f t="shared" si="12"/>
        <v>145.04400000000001</v>
      </c>
      <c r="G22" s="846">
        <f t="shared" si="12"/>
        <v>398.12120299999998</v>
      </c>
      <c r="H22" s="846">
        <f t="shared" si="12"/>
        <v>222.10820000000001</v>
      </c>
      <c r="I22" s="846">
        <f t="shared" si="12"/>
        <v>169.48390000000001</v>
      </c>
      <c r="J22" s="846">
        <f t="shared" si="12"/>
        <v>173.2466</v>
      </c>
      <c r="K22" s="846">
        <f>SUM(K11:K16)</f>
        <v>363.36062187033423</v>
      </c>
      <c r="L22" s="846">
        <f t="shared" ref="L22:R22" si="13">SUM(L11:L16)</f>
        <v>529.163275</v>
      </c>
      <c r="M22" s="846">
        <f t="shared" si="13"/>
        <v>553.97000400000002</v>
      </c>
      <c r="N22" s="846">
        <f t="shared" si="13"/>
        <v>149.11404612000001</v>
      </c>
      <c r="O22" s="846">
        <f t="shared" si="13"/>
        <v>189.73159999999999</v>
      </c>
      <c r="P22" s="846">
        <f t="shared" si="13"/>
        <v>3986.9244318503343</v>
      </c>
      <c r="Q22" s="846">
        <f t="shared" si="13"/>
        <v>36.723212333977727</v>
      </c>
      <c r="R22" s="896">
        <f t="shared" si="13"/>
        <v>4023.647644184312</v>
      </c>
      <c r="T22" s="27"/>
      <c r="U22" s="28"/>
    </row>
    <row r="23" spans="1:33" ht="12" customHeight="1">
      <c r="A23" s="728" t="str">
        <f>'6.1'!A27</f>
        <v>rok</v>
      </c>
      <c r="B23" s="858">
        <f>SUM(B5:B16)</f>
        <v>305.64999838</v>
      </c>
      <c r="C23" s="858">
        <f t="shared" ref="C23:R23" si="14">SUM(C5:C16)</f>
        <v>1123.4535999999998</v>
      </c>
      <c r="D23" s="858">
        <f t="shared" si="14"/>
        <v>697.83239999999989</v>
      </c>
      <c r="E23" s="858">
        <f t="shared" si="14"/>
        <v>358.32849999999996</v>
      </c>
      <c r="F23" s="858">
        <f t="shared" si="14"/>
        <v>348.80220000000003</v>
      </c>
      <c r="G23" s="858">
        <f t="shared" si="14"/>
        <v>925.31074799999988</v>
      </c>
      <c r="H23" s="858">
        <f t="shared" si="14"/>
        <v>515.95460000000003</v>
      </c>
      <c r="I23" s="858">
        <f t="shared" si="14"/>
        <v>397.05279999999999</v>
      </c>
      <c r="J23" s="858">
        <f t="shared" si="14"/>
        <v>402.85519999999997</v>
      </c>
      <c r="K23" s="858">
        <f t="shared" si="14"/>
        <v>894.74080703278469</v>
      </c>
      <c r="L23" s="858">
        <f t="shared" si="14"/>
        <v>1187.4597140000001</v>
      </c>
      <c r="M23" s="858">
        <f t="shared" si="14"/>
        <v>1342.7590419999999</v>
      </c>
      <c r="N23" s="858">
        <f t="shared" si="14"/>
        <v>352.78741257000001</v>
      </c>
      <c r="O23" s="858">
        <f t="shared" si="14"/>
        <v>455.07749999999999</v>
      </c>
      <c r="P23" s="858">
        <f t="shared" si="14"/>
        <v>9308.0645219827838</v>
      </c>
      <c r="Q23" s="858">
        <f t="shared" si="14"/>
        <v>125.66972381950569</v>
      </c>
      <c r="R23" s="1356">
        <f t="shared" si="14"/>
        <v>9433.7342458022904</v>
      </c>
      <c r="T23" s="27"/>
      <c r="U23" s="28"/>
    </row>
    <row r="24" spans="1:33" ht="15" customHeight="1">
      <c r="A24" s="560"/>
      <c r="B24" s="560"/>
      <c r="C24" s="560"/>
      <c r="D24" s="560"/>
      <c r="E24" s="560"/>
      <c r="F24" s="560"/>
      <c r="G24" s="560"/>
      <c r="H24" s="560"/>
      <c r="I24" s="560"/>
      <c r="J24" s="560"/>
      <c r="K24" s="560"/>
      <c r="L24" s="560"/>
      <c r="M24" s="560"/>
      <c r="N24" s="560"/>
      <c r="O24" s="560"/>
      <c r="P24" s="560"/>
      <c r="Q24" s="560"/>
      <c r="R24" s="560"/>
      <c r="S24" s="598"/>
    </row>
    <row r="25" spans="1:33" ht="15" customHeight="1">
      <c r="A25" s="1816" t="s">
        <v>546</v>
      </c>
      <c r="B25" s="1816"/>
      <c r="C25" s="1816"/>
      <c r="D25" s="1816"/>
      <c r="E25" s="1816"/>
      <c r="F25" s="1816"/>
      <c r="G25" s="1816"/>
      <c r="H25" s="1816"/>
      <c r="I25" s="1816"/>
      <c r="J25" s="1816"/>
      <c r="K25" s="1816"/>
      <c r="L25" s="1816"/>
      <c r="M25" s="1816"/>
      <c r="N25" s="1816"/>
      <c r="O25" s="1816"/>
      <c r="P25" s="1816"/>
      <c r="Q25" s="1816"/>
      <c r="R25" s="1816"/>
      <c r="S25" s="598"/>
    </row>
    <row r="26" spans="1:33" s="148" customFormat="1" ht="5.0999999999999996" customHeight="1">
      <c r="A26" s="529"/>
      <c r="B26" s="1044" t="str">
        <f>B4</f>
        <v xml:space="preserve"> Jihočeský</v>
      </c>
      <c r="C26" s="1044" t="str">
        <f t="shared" ref="C26:O26" si="15">C4</f>
        <v xml:space="preserve"> Jihomoravský</v>
      </c>
      <c r="D26" s="1044" t="str">
        <f t="shared" si="15"/>
        <v xml:space="preserve"> Karlovarský</v>
      </c>
      <c r="E26" s="1044" t="str">
        <f t="shared" si="15"/>
        <v xml:space="preserve"> Královéhradecký</v>
      </c>
      <c r="F26" s="1044" t="str">
        <f t="shared" si="15"/>
        <v xml:space="preserve"> Liberecký</v>
      </c>
      <c r="G26" s="1044" t="str">
        <f t="shared" si="15"/>
        <v xml:space="preserve"> Moravskoslezský</v>
      </c>
      <c r="H26" s="1044" t="str">
        <f t="shared" si="15"/>
        <v xml:space="preserve"> Olomoucký</v>
      </c>
      <c r="I26" s="1044" t="str">
        <f t="shared" si="15"/>
        <v xml:space="preserve"> Pardubický</v>
      </c>
      <c r="J26" s="1044" t="str">
        <f t="shared" si="15"/>
        <v xml:space="preserve"> Plzeňský</v>
      </c>
      <c r="K26" s="1044" t="str">
        <f t="shared" si="15"/>
        <v xml:space="preserve"> Hlavní město Praha</v>
      </c>
      <c r="L26" s="1044" t="str">
        <f t="shared" si="15"/>
        <v xml:space="preserve"> Středočeský</v>
      </c>
      <c r="M26" s="1044" t="str">
        <f t="shared" si="15"/>
        <v xml:space="preserve"> Ústecký</v>
      </c>
      <c r="N26" s="1044" t="str">
        <f t="shared" si="15"/>
        <v xml:space="preserve"> Vysočina</v>
      </c>
      <c r="O26" s="1044" t="str">
        <f t="shared" si="15"/>
        <v xml:space="preserve"> Zlínský</v>
      </c>
      <c r="P26" s="1044"/>
      <c r="Q26" s="1044"/>
      <c r="R26" s="1044"/>
      <c r="S26" s="1044"/>
    </row>
    <row r="27" spans="1:33" ht="12" customHeight="1">
      <c r="A27" s="505">
        <v>2012</v>
      </c>
      <c r="B27" s="506">
        <v>266.97294206215321</v>
      </c>
      <c r="C27" s="506">
        <v>1110.3409420621533</v>
      </c>
      <c r="D27" s="506">
        <v>231.03194206215321</v>
      </c>
      <c r="E27" s="506">
        <v>338.0239420621532</v>
      </c>
      <c r="F27" s="506">
        <v>348.58294206215317</v>
      </c>
      <c r="G27" s="506">
        <v>938.42694206215322</v>
      </c>
      <c r="H27" s="506">
        <v>462.20494206215318</v>
      </c>
      <c r="I27" s="506">
        <v>382.95294206215317</v>
      </c>
      <c r="J27" s="506">
        <v>389.33294206215317</v>
      </c>
      <c r="K27" s="506">
        <v>948.46294206215327</v>
      </c>
      <c r="L27" s="506">
        <v>985.04694206215322</v>
      </c>
      <c r="M27" s="506">
        <v>777.95894206215326</v>
      </c>
      <c r="N27" s="506">
        <v>383.4539420621532</v>
      </c>
      <c r="O27" s="506">
        <v>447.02594206215321</v>
      </c>
      <c r="P27" s="506">
        <v>8009.819188870144</v>
      </c>
      <c r="Q27" s="506">
        <v>148.4058161801789</v>
      </c>
      <c r="R27" s="1366">
        <v>8158.2250050503235</v>
      </c>
      <c r="S27" s="598"/>
      <c r="T27" s="370"/>
      <c r="U27" s="370"/>
      <c r="V27" s="370"/>
      <c r="W27" s="370"/>
      <c r="X27" s="370"/>
      <c r="Y27" s="370"/>
      <c r="Z27" s="370"/>
      <c r="AA27" s="370"/>
      <c r="AB27" s="370"/>
      <c r="AC27" s="370"/>
      <c r="AD27" s="370"/>
      <c r="AE27" s="370"/>
      <c r="AF27" s="370"/>
      <c r="AG27" s="370"/>
    </row>
    <row r="28" spans="1:33" ht="12" customHeight="1">
      <c r="A28" s="507">
        <v>2013</v>
      </c>
      <c r="B28" s="508">
        <v>267.00997620683597</v>
      </c>
      <c r="C28" s="508">
        <v>1122.6489762068361</v>
      </c>
      <c r="D28" s="508">
        <v>223.63997620683602</v>
      </c>
      <c r="E28" s="508">
        <v>332.145976206836</v>
      </c>
      <c r="F28" s="508">
        <v>357.82997620683602</v>
      </c>
      <c r="G28" s="508">
        <v>911.33697620683608</v>
      </c>
      <c r="H28" s="508">
        <v>458.27197620683597</v>
      </c>
      <c r="I28" s="508">
        <v>357.22597620683598</v>
      </c>
      <c r="J28" s="508">
        <v>384.71397620683598</v>
      </c>
      <c r="K28" s="508">
        <v>968.41997620683605</v>
      </c>
      <c r="L28" s="508">
        <v>1026.8499762068361</v>
      </c>
      <c r="M28" s="508">
        <v>881.43897620683606</v>
      </c>
      <c r="N28" s="508">
        <v>382.48097620683598</v>
      </c>
      <c r="O28" s="508">
        <v>450.43497620683598</v>
      </c>
      <c r="P28" s="508">
        <v>8124.4486668957034</v>
      </c>
      <c r="Q28" s="508">
        <v>152.64574787374585</v>
      </c>
      <c r="R28" s="1367">
        <v>8277.0944147694499</v>
      </c>
      <c r="S28" s="598"/>
      <c r="T28" s="370"/>
      <c r="U28" s="370"/>
      <c r="V28" s="370"/>
      <c r="W28" s="370"/>
      <c r="X28" s="370"/>
      <c r="Y28" s="370"/>
      <c r="Z28" s="370"/>
      <c r="AA28" s="370"/>
      <c r="AB28" s="370"/>
      <c r="AC28" s="370"/>
      <c r="AD28" s="370"/>
      <c r="AE28" s="370"/>
      <c r="AF28" s="370"/>
      <c r="AG28" s="370"/>
    </row>
    <row r="29" spans="1:33" ht="12" customHeight="1">
      <c r="A29" s="257">
        <v>2014</v>
      </c>
      <c r="B29" s="295">
        <v>237.60887250261194</v>
      </c>
      <c r="C29" s="295">
        <v>953.537872502612</v>
      </c>
      <c r="D29" s="295">
        <v>195.81287250261195</v>
      </c>
      <c r="E29" s="295">
        <v>295.30887250261196</v>
      </c>
      <c r="F29" s="295">
        <v>301.83087250261195</v>
      </c>
      <c r="G29" s="295">
        <v>826.92887250261197</v>
      </c>
      <c r="H29" s="295">
        <v>406.33187250261193</v>
      </c>
      <c r="I29" s="295">
        <v>314.46887250261193</v>
      </c>
      <c r="J29" s="295">
        <v>343.03387250261193</v>
      </c>
      <c r="K29" s="295">
        <v>796.96987250261191</v>
      </c>
      <c r="L29" s="295">
        <v>933.27687250261192</v>
      </c>
      <c r="M29" s="295">
        <v>785.80087250261192</v>
      </c>
      <c r="N29" s="295">
        <v>328.19187250261194</v>
      </c>
      <c r="O29" s="295">
        <v>384.00487250261193</v>
      </c>
      <c r="P29" s="295">
        <v>7103.1072150365662</v>
      </c>
      <c r="Q29" s="295">
        <v>177.3125345628485</v>
      </c>
      <c r="R29" s="1368">
        <v>7280.4197495994158</v>
      </c>
      <c r="S29" s="598"/>
      <c r="T29" s="370"/>
      <c r="U29" s="370"/>
      <c r="V29" s="370"/>
      <c r="W29" s="370"/>
      <c r="X29" s="370"/>
      <c r="Y29" s="370"/>
      <c r="Z29" s="370"/>
      <c r="AA29" s="370"/>
      <c r="AB29" s="370"/>
      <c r="AC29" s="370"/>
      <c r="AD29" s="370"/>
      <c r="AE29" s="370"/>
      <c r="AF29" s="370"/>
      <c r="AG29" s="370"/>
    </row>
    <row r="30" spans="1:33" ht="12" customHeight="1">
      <c r="A30" s="257">
        <v>2015</v>
      </c>
      <c r="B30" s="295">
        <v>256.49098662569412</v>
      </c>
      <c r="C30" s="295">
        <v>1034.957986625694</v>
      </c>
      <c r="D30" s="295">
        <v>206.74598662569414</v>
      </c>
      <c r="E30" s="295">
        <v>303.66698662569416</v>
      </c>
      <c r="F30" s="295">
        <v>321.82698662569413</v>
      </c>
      <c r="G30" s="295">
        <v>868.28898662569406</v>
      </c>
      <c r="H30" s="295">
        <v>424.93598662569417</v>
      </c>
      <c r="I30" s="295">
        <v>353.57898662569414</v>
      </c>
      <c r="J30" s="295">
        <v>358.32698662569413</v>
      </c>
      <c r="K30" s="295">
        <v>820.34098662569409</v>
      </c>
      <c r="L30" s="295">
        <v>963.11898662569411</v>
      </c>
      <c r="M30" s="295">
        <v>860.11298662569413</v>
      </c>
      <c r="N30" s="295">
        <v>329.97098662569414</v>
      </c>
      <c r="O30" s="295">
        <v>389.24398662569416</v>
      </c>
      <c r="P30" s="295">
        <v>7491.6078127597184</v>
      </c>
      <c r="Q30" s="295">
        <v>115.95682018521987</v>
      </c>
      <c r="R30" s="1368">
        <v>7607.5646329449382</v>
      </c>
      <c r="S30" s="598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0"/>
      <c r="AG30" s="370"/>
    </row>
    <row r="31" spans="1:33" ht="12" customHeight="1">
      <c r="A31" s="505">
        <v>2016</v>
      </c>
      <c r="B31" s="506">
        <v>274.84591988778703</v>
      </c>
      <c r="C31" s="506">
        <v>1087.0979198877869</v>
      </c>
      <c r="D31" s="506">
        <v>218.59291988778699</v>
      </c>
      <c r="E31" s="506">
        <v>325.844919887787</v>
      </c>
      <c r="F31" s="506">
        <v>340.25691988778703</v>
      </c>
      <c r="G31" s="506">
        <v>915.82291988778695</v>
      </c>
      <c r="H31" s="506">
        <v>458.87691988778704</v>
      </c>
      <c r="I31" s="506">
        <v>368.89491988778701</v>
      </c>
      <c r="J31" s="506">
        <v>379.67791988778703</v>
      </c>
      <c r="K31" s="506">
        <v>886.344919887787</v>
      </c>
      <c r="L31" s="506">
        <v>1035.4359198877869</v>
      </c>
      <c r="M31" s="506">
        <v>1098.317919887787</v>
      </c>
      <c r="N31" s="506">
        <v>348.844919887787</v>
      </c>
      <c r="O31" s="506">
        <v>420.15791988778705</v>
      </c>
      <c r="P31" s="506">
        <v>8159.0128784290182</v>
      </c>
      <c r="Q31" s="506">
        <v>96.121355104837562</v>
      </c>
      <c r="R31" s="1366">
        <v>8255.1342335338559</v>
      </c>
      <c r="S31" s="598"/>
      <c r="T31" s="370"/>
      <c r="U31" s="370"/>
      <c r="V31" s="370"/>
      <c r="W31" s="370"/>
      <c r="X31" s="370"/>
      <c r="Y31" s="370"/>
      <c r="Z31" s="370"/>
      <c r="AA31" s="370"/>
      <c r="AB31" s="370"/>
      <c r="AC31" s="370"/>
      <c r="AD31" s="370"/>
      <c r="AE31" s="370"/>
      <c r="AF31" s="370"/>
      <c r="AG31" s="370"/>
    </row>
    <row r="32" spans="1:33" ht="12" customHeight="1">
      <c r="A32" s="507">
        <v>2017</v>
      </c>
      <c r="B32" s="508">
        <v>279.91385512014267</v>
      </c>
      <c r="C32" s="508">
        <v>1125.2696786804322</v>
      </c>
      <c r="D32" s="508">
        <v>222.10284642420908</v>
      </c>
      <c r="E32" s="508">
        <v>351.06345530495935</v>
      </c>
      <c r="F32" s="508">
        <v>349.5550017662523</v>
      </c>
      <c r="G32" s="508">
        <v>910.98990233157679</v>
      </c>
      <c r="H32" s="508">
        <v>479.90002294161627</v>
      </c>
      <c r="I32" s="508">
        <v>397.83733143096401</v>
      </c>
      <c r="J32" s="508">
        <v>392.60095842059661</v>
      </c>
      <c r="K32" s="508">
        <v>912.22504782138594</v>
      </c>
      <c r="L32" s="508">
        <v>1077.7049398817649</v>
      </c>
      <c r="M32" s="508">
        <v>1131.9939891683503</v>
      </c>
      <c r="N32" s="508">
        <v>355.36641062466811</v>
      </c>
      <c r="O32" s="508">
        <v>433.05959417613718</v>
      </c>
      <c r="P32" s="508">
        <v>8419.5830340930552</v>
      </c>
      <c r="Q32" s="508">
        <v>107.89971932586282</v>
      </c>
      <c r="R32" s="1367">
        <v>8527.4827534189189</v>
      </c>
      <c r="S32" s="598"/>
      <c r="T32" s="370"/>
      <c r="U32" s="370"/>
      <c r="V32" s="370"/>
      <c r="W32" s="370"/>
      <c r="X32" s="370"/>
      <c r="Y32" s="370"/>
      <c r="Z32" s="370"/>
      <c r="AA32" s="370"/>
      <c r="AB32" s="370"/>
      <c r="AC32" s="370"/>
      <c r="AD32" s="370"/>
      <c r="AE32" s="370"/>
      <c r="AF32" s="370"/>
      <c r="AG32" s="370"/>
    </row>
    <row r="33" spans="1:33" ht="12" customHeight="1">
      <c r="A33" s="257">
        <v>2018</v>
      </c>
      <c r="B33" s="295">
        <v>271.61604691470001</v>
      </c>
      <c r="C33" s="295">
        <v>1058.7058999999999</v>
      </c>
      <c r="D33" s="295">
        <v>213.16339999999997</v>
      </c>
      <c r="E33" s="295">
        <v>342.08510000000001</v>
      </c>
      <c r="F33" s="295">
        <v>327.18510000000003</v>
      </c>
      <c r="G33" s="295">
        <v>878.00213199999996</v>
      </c>
      <c r="H33" s="295">
        <v>457.59429999999998</v>
      </c>
      <c r="I33" s="295">
        <v>374.92409999999995</v>
      </c>
      <c r="J33" s="295">
        <v>363.91340000000002</v>
      </c>
      <c r="K33" s="295">
        <v>852.04543613082001</v>
      </c>
      <c r="L33" s="295">
        <v>1040.3693189999999</v>
      </c>
      <c r="M33" s="295">
        <v>1118.2678109999999</v>
      </c>
      <c r="N33" s="295">
        <v>334.54324700939998</v>
      </c>
      <c r="O33" s="295">
        <v>418.35169999999999</v>
      </c>
      <c r="P33" s="295">
        <v>8050.7669920549206</v>
      </c>
      <c r="Q33" s="295">
        <v>131.96193493334775</v>
      </c>
      <c r="R33" s="1368">
        <v>8182.7289269882685</v>
      </c>
      <c r="S33" s="598"/>
      <c r="T33" s="370"/>
      <c r="U33" s="370"/>
      <c r="V33" s="370"/>
      <c r="W33" s="370"/>
      <c r="X33" s="370"/>
      <c r="Y33" s="370"/>
      <c r="Z33" s="370"/>
      <c r="AA33" s="370"/>
      <c r="AB33" s="370"/>
      <c r="AC33" s="370"/>
      <c r="AD33" s="370"/>
      <c r="AE33" s="370"/>
      <c r="AF33" s="370"/>
      <c r="AG33" s="370"/>
    </row>
    <row r="34" spans="1:33" ht="12" customHeight="1">
      <c r="A34" s="257">
        <v>2019</v>
      </c>
      <c r="B34" s="295">
        <v>274.70492934000004</v>
      </c>
      <c r="C34" s="295">
        <v>1042.2495999999999</v>
      </c>
      <c r="D34" s="295">
        <v>215.12650000000002</v>
      </c>
      <c r="E34" s="295">
        <v>338.59829999999994</v>
      </c>
      <c r="F34" s="295">
        <v>329.52159999999998</v>
      </c>
      <c r="G34" s="295">
        <v>891.75132800000017</v>
      </c>
      <c r="H34" s="295">
        <v>457.46559999999999</v>
      </c>
      <c r="I34" s="295">
        <v>378.93210000000005</v>
      </c>
      <c r="J34" s="295">
        <v>362.40809999999999</v>
      </c>
      <c r="K34" s="295">
        <v>841.36364172643027</v>
      </c>
      <c r="L34" s="295">
        <v>1047.326669</v>
      </c>
      <c r="M34" s="295">
        <v>1498.4947110000001</v>
      </c>
      <c r="N34" s="295">
        <v>325.12548562000001</v>
      </c>
      <c r="O34" s="295">
        <v>410.33750000000003</v>
      </c>
      <c r="P34" s="295">
        <v>8413.4060646864309</v>
      </c>
      <c r="Q34" s="295">
        <v>151.22340892275878</v>
      </c>
      <c r="R34" s="1368">
        <v>8564.6294736091895</v>
      </c>
      <c r="T34" s="370"/>
      <c r="U34" s="370"/>
      <c r="V34" s="370"/>
      <c r="W34" s="370"/>
      <c r="X34" s="370"/>
      <c r="Y34" s="370"/>
      <c r="Z34" s="370"/>
      <c r="AA34" s="370"/>
      <c r="AB34" s="370"/>
      <c r="AC34" s="370"/>
      <c r="AD34" s="370"/>
      <c r="AE34" s="370"/>
      <c r="AF34" s="370"/>
      <c r="AG34" s="370"/>
    </row>
    <row r="35" spans="1:33" ht="12" customHeight="1">
      <c r="A35" s="505">
        <v>2020</v>
      </c>
      <c r="B35" s="506">
        <v>276.86694703000001</v>
      </c>
      <c r="C35" s="506">
        <v>1036.7784000000001</v>
      </c>
      <c r="D35" s="506">
        <v>438.59219999999993</v>
      </c>
      <c r="E35" s="506">
        <v>328.29259999999999</v>
      </c>
      <c r="F35" s="506">
        <v>314.76650000000006</v>
      </c>
      <c r="G35" s="506">
        <v>881.16408799999999</v>
      </c>
      <c r="H35" s="506">
        <v>465.15780000000001</v>
      </c>
      <c r="I35" s="506">
        <v>371.04899999999998</v>
      </c>
      <c r="J35" s="506">
        <v>362.33820000000003</v>
      </c>
      <c r="K35" s="506">
        <v>807.09032895129201</v>
      </c>
      <c r="L35" s="506">
        <v>1098.2514939999999</v>
      </c>
      <c r="M35" s="506">
        <v>1428.4898469999998</v>
      </c>
      <c r="N35" s="506">
        <v>321.68148098</v>
      </c>
      <c r="O35" s="506">
        <v>421.4717</v>
      </c>
      <c r="P35" s="506">
        <v>8551.9905859612918</v>
      </c>
      <c r="Q35" s="506">
        <v>142.2285872597871</v>
      </c>
      <c r="R35" s="1366">
        <v>8694.2191732210795</v>
      </c>
      <c r="T35" s="370"/>
      <c r="U35" s="370"/>
      <c r="V35" s="37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</row>
    <row r="36" spans="1:33" ht="12" customHeight="1">
      <c r="A36" s="507">
        <v>2021</v>
      </c>
      <c r="B36" s="508">
        <f>B23</f>
        <v>305.64999838</v>
      </c>
      <c r="C36" s="508">
        <f t="shared" ref="C36:O36" si="16">C23</f>
        <v>1123.4535999999998</v>
      </c>
      <c r="D36" s="508">
        <f t="shared" si="16"/>
        <v>697.83239999999989</v>
      </c>
      <c r="E36" s="508">
        <f t="shared" si="16"/>
        <v>358.32849999999996</v>
      </c>
      <c r="F36" s="508">
        <f t="shared" si="16"/>
        <v>348.80220000000003</v>
      </c>
      <c r="G36" s="508">
        <f t="shared" si="16"/>
        <v>925.31074799999988</v>
      </c>
      <c r="H36" s="508">
        <f t="shared" si="16"/>
        <v>515.95460000000003</v>
      </c>
      <c r="I36" s="508">
        <f t="shared" si="16"/>
        <v>397.05279999999999</v>
      </c>
      <c r="J36" s="508">
        <f t="shared" si="16"/>
        <v>402.85519999999997</v>
      </c>
      <c r="K36" s="508">
        <f t="shared" si="16"/>
        <v>894.74080703278469</v>
      </c>
      <c r="L36" s="508">
        <f t="shared" si="16"/>
        <v>1187.4597140000001</v>
      </c>
      <c r="M36" s="508">
        <f t="shared" si="16"/>
        <v>1342.7590419999999</v>
      </c>
      <c r="N36" s="508">
        <f t="shared" si="16"/>
        <v>352.78741257000001</v>
      </c>
      <c r="O36" s="508">
        <f t="shared" si="16"/>
        <v>455.07749999999999</v>
      </c>
      <c r="P36" s="508">
        <f t="shared" ref="P36" si="17">SUM(B36:O36)</f>
        <v>9308.0645219827838</v>
      </c>
      <c r="Q36" s="508">
        <f>Q23</f>
        <v>125.66972381950569</v>
      </c>
      <c r="R36" s="1367">
        <f>P36+Q36</f>
        <v>9433.7342458022904</v>
      </c>
      <c r="S36" s="1045"/>
      <c r="T36" s="1046"/>
      <c r="U36" s="370"/>
      <c r="V36" s="370"/>
      <c r="W36" s="370"/>
      <c r="X36" s="370"/>
      <c r="Y36" s="370"/>
      <c r="Z36" s="370"/>
      <c r="AA36" s="370"/>
      <c r="AB36" s="370"/>
      <c r="AC36" s="370"/>
      <c r="AD36" s="370"/>
      <c r="AE36" s="370"/>
      <c r="AF36" s="370"/>
      <c r="AG36" s="370"/>
    </row>
    <row r="37" spans="1:33" ht="11.1" customHeight="1">
      <c r="A37" s="99"/>
      <c r="B37" s="261"/>
      <c r="C37" s="295"/>
      <c r="D37" s="295"/>
      <c r="E37" s="295"/>
      <c r="F37" s="295"/>
      <c r="G37" s="295"/>
      <c r="H37" s="295"/>
      <c r="I37" s="295"/>
      <c r="J37" s="295"/>
      <c r="K37" s="261"/>
      <c r="L37" s="295"/>
      <c r="M37" s="295"/>
      <c r="N37" s="295"/>
      <c r="O37" s="295"/>
      <c r="P37" s="295"/>
      <c r="Q37" s="295"/>
      <c r="R37" s="295"/>
      <c r="S37" s="1045"/>
      <c r="T37" s="1046"/>
      <c r="U37" s="370"/>
      <c r="V37" s="370"/>
      <c r="W37" s="370"/>
      <c r="X37" s="370"/>
      <c r="Y37" s="370"/>
      <c r="Z37" s="370"/>
      <c r="AA37" s="370"/>
      <c r="AB37" s="370"/>
      <c r="AC37" s="370"/>
      <c r="AD37" s="370"/>
      <c r="AE37" s="370"/>
      <c r="AF37" s="370"/>
      <c r="AG37" s="370"/>
    </row>
    <row r="38" spans="1:33" ht="11.1" customHeight="1">
      <c r="A38" s="1812" t="s">
        <v>534</v>
      </c>
      <c r="B38" s="1812"/>
      <c r="C38" s="1812"/>
      <c r="D38" s="1812"/>
      <c r="E38" s="1812"/>
      <c r="F38" s="1812"/>
      <c r="G38" s="1812"/>
      <c r="H38" s="1812"/>
      <c r="I38" s="1812"/>
      <c r="J38" s="1812"/>
      <c r="K38" s="1812"/>
      <c r="L38" s="1812"/>
      <c r="M38" s="1812"/>
      <c r="N38" s="1812"/>
      <c r="O38" s="1812"/>
      <c r="P38" s="1812"/>
      <c r="Q38" s="1812"/>
      <c r="R38" s="1812"/>
      <c r="S38" s="1045"/>
      <c r="T38" s="1046"/>
      <c r="U38" s="370"/>
      <c r="V38" s="370"/>
      <c r="W38" s="370"/>
      <c r="X38" s="370"/>
      <c r="Y38" s="370"/>
      <c r="Z38" s="370"/>
      <c r="AA38" s="370"/>
      <c r="AB38" s="370"/>
      <c r="AC38" s="370"/>
      <c r="AD38" s="370"/>
      <c r="AE38" s="370"/>
      <c r="AF38" s="370"/>
      <c r="AG38" s="370"/>
    </row>
    <row r="39" spans="1:33" ht="15" customHeight="1">
      <c r="A39" s="1812"/>
      <c r="B39" s="1812"/>
      <c r="C39" s="1812"/>
      <c r="D39" s="1812"/>
      <c r="E39" s="1812"/>
      <c r="F39" s="1812"/>
      <c r="G39" s="1812"/>
      <c r="H39" s="1812"/>
      <c r="I39" s="1812"/>
      <c r="J39" s="1812"/>
      <c r="K39" s="1812"/>
      <c r="L39" s="1812"/>
      <c r="M39" s="1812"/>
      <c r="N39" s="1812"/>
      <c r="O39" s="1812"/>
      <c r="P39" s="1812"/>
      <c r="Q39" s="1812"/>
      <c r="R39" s="1812"/>
      <c r="S39" s="1045"/>
      <c r="T39" s="1045"/>
    </row>
    <row r="40" spans="1:33" ht="11.1" customHeight="1">
      <c r="A40" s="99"/>
      <c r="B40" s="261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61"/>
      <c r="Q40" s="261"/>
      <c r="R40" s="261"/>
      <c r="S40" s="1045"/>
      <c r="T40" s="1045"/>
    </row>
    <row r="41" spans="1:33" ht="11.1" customHeight="1">
      <c r="A41" s="99"/>
      <c r="B41" s="261"/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1045"/>
      <c r="T41" s="1045"/>
    </row>
    <row r="42" spans="1:33" ht="11.1" customHeight="1">
      <c r="A42" s="99"/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1045"/>
      <c r="T42" s="1045"/>
    </row>
    <row r="43" spans="1:33" ht="11.1" customHeight="1">
      <c r="A43" s="99"/>
      <c r="B43" s="261"/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1045"/>
      <c r="T43" s="1045"/>
    </row>
    <row r="44" spans="1:33" ht="11.1" customHeight="1">
      <c r="A44" s="99"/>
      <c r="B44" s="261"/>
      <c r="C44" s="261"/>
      <c r="D44" s="261"/>
      <c r="E44" s="261"/>
      <c r="F44" s="261"/>
      <c r="G44" s="261"/>
      <c r="H44" s="261"/>
      <c r="I44" s="261"/>
      <c r="J44" s="261"/>
      <c r="K44" s="261"/>
      <c r="L44" s="261"/>
      <c r="M44" s="261"/>
      <c r="N44" s="261"/>
      <c r="O44" s="261"/>
      <c r="P44" s="261"/>
      <c r="Q44" s="261"/>
      <c r="R44" s="261"/>
      <c r="S44" s="1045"/>
      <c r="T44" s="1045"/>
    </row>
    <row r="45" spans="1:33" ht="11.1" customHeight="1">
      <c r="A45" s="99"/>
      <c r="B45" s="261"/>
      <c r="C45" s="261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1"/>
      <c r="Q45" s="261"/>
      <c r="R45" s="261"/>
      <c r="S45" s="1045"/>
      <c r="T45" s="1045"/>
    </row>
    <row r="46" spans="1:33">
      <c r="S46" s="1045"/>
      <c r="T46" s="1045"/>
    </row>
    <row r="47" spans="1:33">
      <c r="S47" s="1045"/>
      <c r="T47" s="1045"/>
    </row>
    <row r="48" spans="1:33">
      <c r="S48" s="1045"/>
      <c r="T48" s="1045"/>
    </row>
    <row r="49" spans="1:20">
      <c r="S49" s="1045"/>
      <c r="T49" s="1045"/>
    </row>
    <row r="50" spans="1:20">
      <c r="S50" s="1045"/>
      <c r="T50" s="1045"/>
    </row>
    <row r="51" spans="1:20">
      <c r="S51" s="1045"/>
      <c r="T51" s="1045"/>
    </row>
    <row r="52" spans="1:20">
      <c r="S52" s="1045"/>
      <c r="T52" s="1045"/>
    </row>
    <row r="53" spans="1:20">
      <c r="S53" s="1045"/>
      <c r="T53" s="1045"/>
    </row>
    <row r="54" spans="1:20">
      <c r="S54" s="1045"/>
      <c r="T54" s="1045"/>
    </row>
    <row r="55" spans="1:20">
      <c r="S55" s="1045"/>
      <c r="T55" s="1045"/>
    </row>
    <row r="56" spans="1:20">
      <c r="S56" s="1045"/>
      <c r="T56" s="1045"/>
    </row>
    <row r="57" spans="1:20">
      <c r="S57" s="1045"/>
      <c r="T57" s="1045"/>
    </row>
    <row r="58" spans="1:20">
      <c r="S58" s="1045"/>
      <c r="T58" s="1045"/>
    </row>
    <row r="59" spans="1:20">
      <c r="S59" s="1045"/>
      <c r="T59" s="1045"/>
    </row>
    <row r="60" spans="1:20">
      <c r="S60" s="1045"/>
      <c r="T60" s="1045"/>
    </row>
    <row r="61" spans="1:20">
      <c r="S61" s="1045"/>
      <c r="T61" s="1045"/>
    </row>
    <row r="62" spans="1:20" ht="20.100000000000001" customHeight="1">
      <c r="A62" s="1817" t="s">
        <v>392</v>
      </c>
      <c r="B62" s="1817"/>
      <c r="C62" s="1817"/>
      <c r="D62" s="1817"/>
      <c r="E62" s="1817"/>
      <c r="F62" s="1817"/>
      <c r="G62" s="1817"/>
      <c r="H62" s="1817"/>
      <c r="I62" s="1817"/>
      <c r="J62" s="1817"/>
      <c r="K62" s="1817"/>
      <c r="L62" s="1817"/>
      <c r="M62" s="1817"/>
      <c r="N62" s="1817"/>
      <c r="O62" s="1817"/>
      <c r="P62" s="1817"/>
      <c r="Q62" s="1817"/>
      <c r="R62" s="1817"/>
    </row>
    <row r="63" spans="1:20" ht="79.5">
      <c r="A63" s="480" t="str">
        <f>'6.1'!A6</f>
        <v>Období</v>
      </c>
      <c r="B63" s="521" t="s">
        <v>379</v>
      </c>
      <c r="C63" s="521" t="s">
        <v>369</v>
      </c>
      <c r="D63" s="521" t="s">
        <v>371</v>
      </c>
      <c r="E63" s="521" t="s">
        <v>376</v>
      </c>
      <c r="F63" s="521" t="s">
        <v>378</v>
      </c>
      <c r="G63" s="521" t="s">
        <v>370</v>
      </c>
      <c r="H63" s="521" t="s">
        <v>372</v>
      </c>
      <c r="I63" s="521" t="s">
        <v>375</v>
      </c>
      <c r="J63" s="521" t="s">
        <v>374</v>
      </c>
      <c r="K63" s="521" t="s">
        <v>389</v>
      </c>
      <c r="L63" s="521" t="s">
        <v>368</v>
      </c>
      <c r="M63" s="521" t="s">
        <v>367</v>
      </c>
      <c r="N63" s="521" t="s">
        <v>377</v>
      </c>
      <c r="O63" s="521" t="s">
        <v>373</v>
      </c>
      <c r="P63" s="521" t="s">
        <v>390</v>
      </c>
      <c r="Q63" s="521" t="s">
        <v>391</v>
      </c>
      <c r="R63" s="521" t="s">
        <v>253</v>
      </c>
    </row>
    <row r="64" spans="1:20" ht="12" customHeight="1">
      <c r="A64" s="739" t="str">
        <f>'6.1'!A9</f>
        <v>leden</v>
      </c>
      <c r="B64" s="840">
        <v>456.95537602999991</v>
      </c>
      <c r="C64" s="840">
        <v>1760.6028403</v>
      </c>
      <c r="D64" s="840">
        <v>695.87149222999994</v>
      </c>
      <c r="E64" s="840">
        <v>548.83024771999987</v>
      </c>
      <c r="F64" s="840">
        <v>544.84720625</v>
      </c>
      <c r="G64" s="840">
        <v>1290.3795003499999</v>
      </c>
      <c r="H64" s="840">
        <v>780.70351019999998</v>
      </c>
      <c r="I64" s="840">
        <v>599.13242074000004</v>
      </c>
      <c r="J64" s="840">
        <v>585.29355972999997</v>
      </c>
      <c r="K64" s="840">
        <v>1481.4294717099999</v>
      </c>
      <c r="L64" s="840">
        <v>1661.315807492</v>
      </c>
      <c r="M64" s="840">
        <v>1749.89247417</v>
      </c>
      <c r="N64" s="840">
        <v>541.92007699999976</v>
      </c>
      <c r="O64" s="840">
        <v>674.42245608999997</v>
      </c>
      <c r="P64" s="840">
        <f>SUM(B64:O64)</f>
        <v>13371.596440011999</v>
      </c>
      <c r="Q64" s="840">
        <v>227.18189687966665</v>
      </c>
      <c r="R64" s="894">
        <f>SUM(P64:Q64)</f>
        <v>13598.778336891666</v>
      </c>
    </row>
    <row r="65" spans="1:18" ht="12" customHeight="1">
      <c r="A65" s="742" t="str">
        <f>'6.1'!A10</f>
        <v>únor</v>
      </c>
      <c r="B65" s="843">
        <v>390.20589579999995</v>
      </c>
      <c r="C65" s="843">
        <v>1615.8481601399997</v>
      </c>
      <c r="D65" s="843">
        <v>699.4213552299999</v>
      </c>
      <c r="E65" s="843">
        <v>499.99229269000006</v>
      </c>
      <c r="F65" s="843">
        <v>487.69022876000002</v>
      </c>
      <c r="G65" s="843">
        <v>1195.98070764</v>
      </c>
      <c r="H65" s="843">
        <v>710.69837773000006</v>
      </c>
      <c r="I65" s="843">
        <v>535.25576632000002</v>
      </c>
      <c r="J65" s="843">
        <v>540.75798109999994</v>
      </c>
      <c r="K65" s="843">
        <v>1370.9983734699999</v>
      </c>
      <c r="L65" s="843">
        <v>1493.1388829280002</v>
      </c>
      <c r="M65" s="843">
        <v>1565.1499408600002</v>
      </c>
      <c r="N65" s="843">
        <v>494.05815646999997</v>
      </c>
      <c r="O65" s="843">
        <v>617.69639805000008</v>
      </c>
      <c r="P65" s="843">
        <f t="shared" ref="P65:P75" si="18">SUM(B65:O65)</f>
        <v>12216.892517188</v>
      </c>
      <c r="Q65" s="843">
        <v>233.6086958112472</v>
      </c>
      <c r="R65" s="895">
        <f t="shared" ref="R65:R75" si="19">SUM(P65:Q65)</f>
        <v>12450.501212999246</v>
      </c>
    </row>
    <row r="66" spans="1:18" ht="12" customHeight="1">
      <c r="A66" s="745" t="str">
        <f>'6.1'!A11</f>
        <v>březen</v>
      </c>
      <c r="B66" s="846">
        <v>379.22861898000002</v>
      </c>
      <c r="C66" s="846">
        <v>1440.3260883000003</v>
      </c>
      <c r="D66" s="846">
        <v>729.49735586999998</v>
      </c>
      <c r="E66" s="846">
        <v>452.12525514999999</v>
      </c>
      <c r="F66" s="846">
        <v>439.82326664999999</v>
      </c>
      <c r="G66" s="846">
        <v>1105.12179139</v>
      </c>
      <c r="H66" s="846">
        <v>628.14075208999998</v>
      </c>
      <c r="I66" s="846">
        <v>485.43650225000005</v>
      </c>
      <c r="J66" s="846">
        <v>495.24538397000015</v>
      </c>
      <c r="K66" s="846">
        <v>1173.611849070074</v>
      </c>
      <c r="L66" s="846">
        <v>1362.5980049459999</v>
      </c>
      <c r="M66" s="846">
        <v>1696.6709270199999</v>
      </c>
      <c r="N66" s="846">
        <v>442.87417975</v>
      </c>
      <c r="O66" s="846">
        <v>590.00571216999992</v>
      </c>
      <c r="P66" s="846">
        <f t="shared" si="18"/>
        <v>11420.705687606072</v>
      </c>
      <c r="Q66" s="846">
        <v>221.71689474407239</v>
      </c>
      <c r="R66" s="896">
        <f t="shared" si="19"/>
        <v>11642.422582350146</v>
      </c>
    </row>
    <row r="67" spans="1:18" ht="12" customHeight="1">
      <c r="A67" s="742" t="str">
        <f>'6.1'!A12</f>
        <v>duben</v>
      </c>
      <c r="B67" s="843">
        <v>310.61018460999998</v>
      </c>
      <c r="C67" s="843">
        <v>1062.5327955100001</v>
      </c>
      <c r="D67" s="843">
        <v>657.11920827999995</v>
      </c>
      <c r="E67" s="843">
        <v>346.65555277999999</v>
      </c>
      <c r="F67" s="843">
        <v>341.89092302999995</v>
      </c>
      <c r="G67" s="843">
        <v>899.18757574999995</v>
      </c>
      <c r="H67" s="843">
        <v>480.69086043999999</v>
      </c>
      <c r="I67" s="843">
        <v>374.64141151999991</v>
      </c>
      <c r="J67" s="843">
        <v>390.08719898000004</v>
      </c>
      <c r="K67" s="843">
        <v>882.40853383095885</v>
      </c>
      <c r="L67" s="843">
        <v>1133.2471300339998</v>
      </c>
      <c r="M67" s="843">
        <v>1586.2769665100002</v>
      </c>
      <c r="N67" s="843">
        <v>338.40464834100004</v>
      </c>
      <c r="O67" s="843">
        <v>450.70263486999994</v>
      </c>
      <c r="P67" s="843">
        <f t="shared" si="18"/>
        <v>9254.4556244859577</v>
      </c>
      <c r="Q67" s="843">
        <v>163.95318577538129</v>
      </c>
      <c r="R67" s="895">
        <f t="shared" si="19"/>
        <v>9418.4088102613387</v>
      </c>
    </row>
    <row r="68" spans="1:18" ht="12" customHeight="1">
      <c r="A68" s="742" t="str">
        <f>'6.1'!A13</f>
        <v>květen</v>
      </c>
      <c r="B68" s="843">
        <v>221.66392050999997</v>
      </c>
      <c r="C68" s="843">
        <v>633.29533628999991</v>
      </c>
      <c r="D68" s="843">
        <v>620.64262394000025</v>
      </c>
      <c r="E68" s="843">
        <v>234.33665584000002</v>
      </c>
      <c r="F68" s="843">
        <v>239.37876425999997</v>
      </c>
      <c r="G68" s="843">
        <v>670.78315036999982</v>
      </c>
      <c r="H68" s="843">
        <v>338.46141745</v>
      </c>
      <c r="I68" s="843">
        <v>268.76508723999996</v>
      </c>
      <c r="J68" s="843">
        <v>275.82196344000016</v>
      </c>
      <c r="K68" s="843">
        <v>548.09775326698559</v>
      </c>
      <c r="L68" s="843">
        <v>813.30691680100006</v>
      </c>
      <c r="M68" s="843">
        <v>748.33249136999996</v>
      </c>
      <c r="N68" s="843">
        <v>226.99683767000002</v>
      </c>
      <c r="O68" s="843">
        <v>307.88994678000006</v>
      </c>
      <c r="P68" s="843">
        <f t="shared" si="18"/>
        <v>6147.7728652279857</v>
      </c>
      <c r="Q68" s="843">
        <v>78.607827487587045</v>
      </c>
      <c r="R68" s="895">
        <f t="shared" si="19"/>
        <v>6226.3806927155729</v>
      </c>
    </row>
    <row r="69" spans="1:18" ht="12" customHeight="1">
      <c r="A69" s="742" t="str">
        <f>'6.1'!A14</f>
        <v>červen</v>
      </c>
      <c r="B69" s="843">
        <v>114.74874405000001</v>
      </c>
      <c r="C69" s="843">
        <v>333.74292425000004</v>
      </c>
      <c r="D69" s="843">
        <v>526.96349882999993</v>
      </c>
      <c r="E69" s="843">
        <v>132.40975531000001</v>
      </c>
      <c r="F69" s="843">
        <v>122.62507928000002</v>
      </c>
      <c r="G69" s="843">
        <v>467.96013521999993</v>
      </c>
      <c r="H69" s="843">
        <v>199.77715389000005</v>
      </c>
      <c r="I69" s="843">
        <v>167.34789480999999</v>
      </c>
      <c r="J69" s="843">
        <v>165.13961860000001</v>
      </c>
      <c r="K69" s="843">
        <v>214.0634894410027</v>
      </c>
      <c r="L69" s="843">
        <v>567.31257887800007</v>
      </c>
      <c r="M69" s="843">
        <v>1074.5436939699998</v>
      </c>
      <c r="N69" s="843">
        <v>131.06751402999996</v>
      </c>
      <c r="O69" s="843">
        <v>193.30661380000001</v>
      </c>
      <c r="P69" s="843">
        <f t="shared" si="18"/>
        <v>4411.0086943590031</v>
      </c>
      <c r="Q69" s="843">
        <v>25.503104758402717</v>
      </c>
      <c r="R69" s="895">
        <f t="shared" si="19"/>
        <v>4436.5117991174056</v>
      </c>
    </row>
    <row r="70" spans="1:18" ht="12" customHeight="1">
      <c r="A70" s="739" t="str">
        <f>'6.1'!A15</f>
        <v>červenec</v>
      </c>
      <c r="B70" s="840">
        <v>105.46937403999999</v>
      </c>
      <c r="C70" s="840">
        <v>306.19742447999994</v>
      </c>
      <c r="D70" s="840">
        <v>541.83347136000009</v>
      </c>
      <c r="E70" s="840">
        <v>110.53276577</v>
      </c>
      <c r="F70" s="840">
        <v>111.25919719999999</v>
      </c>
      <c r="G70" s="840">
        <v>426.10330715999999</v>
      </c>
      <c r="H70" s="840">
        <v>185.79740104999999</v>
      </c>
      <c r="I70" s="840">
        <v>164.44071156999996</v>
      </c>
      <c r="J70" s="840">
        <v>143.33105333000006</v>
      </c>
      <c r="K70" s="840">
        <v>217.23002319801301</v>
      </c>
      <c r="L70" s="840">
        <v>529.18484304499998</v>
      </c>
      <c r="M70" s="840">
        <v>963.52025561999983</v>
      </c>
      <c r="N70" s="840">
        <v>115.71381013999998</v>
      </c>
      <c r="O70" s="840">
        <v>164.76436880999998</v>
      </c>
      <c r="P70" s="840">
        <f t="shared" si="18"/>
        <v>4085.3780067730131</v>
      </c>
      <c r="Q70" s="840">
        <v>-3.4382628086162397</v>
      </c>
      <c r="R70" s="894">
        <f t="shared" si="19"/>
        <v>4081.9397439643967</v>
      </c>
    </row>
    <row r="71" spans="1:18" ht="12" customHeight="1">
      <c r="A71" s="742" t="str">
        <f>'6.1'!A16</f>
        <v>srpen</v>
      </c>
      <c r="B71" s="843">
        <v>117.93073355000001</v>
      </c>
      <c r="C71" s="843">
        <v>342.58035329000018</v>
      </c>
      <c r="D71" s="843">
        <v>556.0883911200001</v>
      </c>
      <c r="E71" s="843">
        <v>126.81706000000003</v>
      </c>
      <c r="F71" s="843">
        <v>124.12198890999997</v>
      </c>
      <c r="G71" s="843">
        <v>419.20414634999997</v>
      </c>
      <c r="H71" s="843">
        <v>205.36359256000003</v>
      </c>
      <c r="I71" s="843">
        <v>170.69569664000005</v>
      </c>
      <c r="J71" s="843">
        <v>171.84970600999998</v>
      </c>
      <c r="K71" s="843">
        <v>220.79639732098681</v>
      </c>
      <c r="L71" s="843">
        <v>579.92707084199992</v>
      </c>
      <c r="M71" s="843">
        <v>537.11695253000016</v>
      </c>
      <c r="N71" s="843">
        <v>132.36460909000004</v>
      </c>
      <c r="O71" s="843">
        <v>170.14239668000008</v>
      </c>
      <c r="P71" s="843">
        <f t="shared" si="18"/>
        <v>3874.9990948929876</v>
      </c>
      <c r="Q71" s="843">
        <v>-1.248979259314589</v>
      </c>
      <c r="R71" s="895">
        <f t="shared" si="19"/>
        <v>3873.750115633673</v>
      </c>
    </row>
    <row r="72" spans="1:18" ht="12" customHeight="1">
      <c r="A72" s="745" t="str">
        <f>'6.1'!A17</f>
        <v>září</v>
      </c>
      <c r="B72" s="846">
        <v>141.12983413999999</v>
      </c>
      <c r="C72" s="846">
        <v>418.59604814000005</v>
      </c>
      <c r="D72" s="846">
        <v>443.08509018000007</v>
      </c>
      <c r="E72" s="846">
        <v>159.41937659999996</v>
      </c>
      <c r="F72" s="846">
        <v>156.08918997000001</v>
      </c>
      <c r="G72" s="846">
        <v>491.85433935000003</v>
      </c>
      <c r="H72" s="846">
        <v>237.44050290000007</v>
      </c>
      <c r="I72" s="846">
        <v>184.88253738999995</v>
      </c>
      <c r="J72" s="846">
        <v>196.55773219000005</v>
      </c>
      <c r="K72" s="846">
        <v>288.95873649500032</v>
      </c>
      <c r="L72" s="846">
        <v>642.56346111800008</v>
      </c>
      <c r="M72" s="846">
        <v>818.12835493000011</v>
      </c>
      <c r="N72" s="846">
        <v>157.56188800999999</v>
      </c>
      <c r="O72" s="846">
        <v>205.44751954000003</v>
      </c>
      <c r="P72" s="846">
        <f t="shared" si="18"/>
        <v>4541.7146109530004</v>
      </c>
      <c r="Q72" s="846">
        <v>33.344478740444266</v>
      </c>
      <c r="R72" s="896">
        <f t="shared" si="19"/>
        <v>4575.0590896934445</v>
      </c>
    </row>
    <row r="73" spans="1:18" ht="12" customHeight="1">
      <c r="A73" s="742" t="str">
        <f>'6.1'!A18</f>
        <v>říjen</v>
      </c>
      <c r="B73" s="843">
        <v>261.12289655000001</v>
      </c>
      <c r="C73" s="843">
        <v>1008.9967508500005</v>
      </c>
      <c r="D73" s="843">
        <v>603.30434608000007</v>
      </c>
      <c r="E73" s="843">
        <v>300.58250981999998</v>
      </c>
      <c r="F73" s="843">
        <v>274.3730205899999</v>
      </c>
      <c r="G73" s="843">
        <v>764.92923730000007</v>
      </c>
      <c r="H73" s="843">
        <v>428.46373852000005</v>
      </c>
      <c r="I73" s="843">
        <v>323.67437971999999</v>
      </c>
      <c r="J73" s="843">
        <v>341.38335613999999</v>
      </c>
      <c r="K73" s="843">
        <v>720.32592524098561</v>
      </c>
      <c r="L73" s="843">
        <v>1053.0009668190003</v>
      </c>
      <c r="M73" s="843">
        <v>813.00046545000021</v>
      </c>
      <c r="N73" s="843">
        <v>288.20741507999998</v>
      </c>
      <c r="O73" s="843">
        <v>360.33100339000003</v>
      </c>
      <c r="P73" s="843">
        <f t="shared" si="18"/>
        <v>7541.6960115499851</v>
      </c>
      <c r="Q73" s="843">
        <v>60.112896345644927</v>
      </c>
      <c r="R73" s="895">
        <f t="shared" si="19"/>
        <v>7601.80890789563</v>
      </c>
    </row>
    <row r="74" spans="1:18" ht="12" customHeight="1">
      <c r="A74" s="742" t="str">
        <f>'6.1'!A19</f>
        <v>listopad</v>
      </c>
      <c r="B74" s="843">
        <v>360.67437215000001</v>
      </c>
      <c r="C74" s="843">
        <v>1369.7663530000002</v>
      </c>
      <c r="D74" s="843">
        <v>658.75311613999997</v>
      </c>
      <c r="E74" s="843">
        <v>410.52769206000005</v>
      </c>
      <c r="F74" s="843">
        <v>395.30363333999998</v>
      </c>
      <c r="G74" s="843">
        <v>939.70408447</v>
      </c>
      <c r="H74" s="843">
        <v>586.66300503999992</v>
      </c>
      <c r="I74" s="843">
        <v>434.86155000000002</v>
      </c>
      <c r="J74" s="843">
        <v>454.56834118999996</v>
      </c>
      <c r="K74" s="843">
        <v>1085.0525302980295</v>
      </c>
      <c r="L74" s="843">
        <v>1319.8677887050003</v>
      </c>
      <c r="M74" s="843">
        <v>1391.6169183899999</v>
      </c>
      <c r="N74" s="843">
        <v>406.00618859000002</v>
      </c>
      <c r="O74" s="843">
        <v>491.30959957999994</v>
      </c>
      <c r="P74" s="843">
        <f t="shared" si="18"/>
        <v>10304.675172953028</v>
      </c>
      <c r="Q74" s="843">
        <v>119.6199114372635</v>
      </c>
      <c r="R74" s="895">
        <f t="shared" si="19"/>
        <v>10424.295084390291</v>
      </c>
    </row>
    <row r="75" spans="1:18" ht="12" customHeight="1">
      <c r="A75" s="742" t="str">
        <f>'6.1'!A20</f>
        <v>prosinec</v>
      </c>
      <c r="B75" s="843">
        <v>403.91179039999997</v>
      </c>
      <c r="C75" s="843">
        <v>1706.4068155799998</v>
      </c>
      <c r="D75" s="843">
        <v>719.38995620000003</v>
      </c>
      <c r="E75" s="843">
        <v>504.73328105999997</v>
      </c>
      <c r="F75" s="843">
        <v>487.7841451299999</v>
      </c>
      <c r="G75" s="843">
        <v>1208.5884433999997</v>
      </c>
      <c r="H75" s="843">
        <v>728.16551690000006</v>
      </c>
      <c r="I75" s="843">
        <v>531.3280335899999</v>
      </c>
      <c r="J75" s="843">
        <v>542.38135913999997</v>
      </c>
      <c r="K75" s="843">
        <v>1346.4108952679637</v>
      </c>
      <c r="L75" s="843">
        <v>1526.1233855379999</v>
      </c>
      <c r="M75" s="843">
        <v>1390.83051854</v>
      </c>
      <c r="N75" s="843">
        <v>492.49963267999999</v>
      </c>
      <c r="O75" s="843">
        <v>634.15126363000002</v>
      </c>
      <c r="P75" s="843">
        <f t="shared" si="18"/>
        <v>12222.705037055963</v>
      </c>
      <c r="Q75" s="843">
        <v>184.91555068030974</v>
      </c>
      <c r="R75" s="895">
        <f t="shared" si="19"/>
        <v>12407.620587736272</v>
      </c>
    </row>
    <row r="76" spans="1:18" ht="12" customHeight="1">
      <c r="A76" s="739" t="str">
        <f>'6.1'!A21</f>
        <v>I. čtvrtletí</v>
      </c>
      <c r="B76" s="840">
        <f>SUM(B64:B66)</f>
        <v>1226.3898908099998</v>
      </c>
      <c r="C76" s="840">
        <f>SUM(C64:C66)</f>
        <v>4816.7770887400002</v>
      </c>
      <c r="D76" s="840">
        <f t="shared" ref="D76:J76" si="20">SUM(D64:D66)</f>
        <v>2124.7902033299997</v>
      </c>
      <c r="E76" s="840">
        <f t="shared" si="20"/>
        <v>1500.9477955599998</v>
      </c>
      <c r="F76" s="840">
        <f t="shared" si="20"/>
        <v>1472.3607016600001</v>
      </c>
      <c r="G76" s="840">
        <f t="shared" si="20"/>
        <v>3591.4819993800002</v>
      </c>
      <c r="H76" s="840">
        <f t="shared" si="20"/>
        <v>2119.5426400200004</v>
      </c>
      <c r="I76" s="840">
        <f t="shared" si="20"/>
        <v>1619.8246893100002</v>
      </c>
      <c r="J76" s="840">
        <f t="shared" si="20"/>
        <v>1621.2969247999999</v>
      </c>
      <c r="K76" s="840">
        <f>SUM(K64:K66)</f>
        <v>4026.0396942500738</v>
      </c>
      <c r="L76" s="840">
        <f t="shared" ref="L76:R76" si="21">SUM(L64:L66)</f>
        <v>4517.0526953660001</v>
      </c>
      <c r="M76" s="840">
        <f t="shared" si="21"/>
        <v>5011.7133420500004</v>
      </c>
      <c r="N76" s="840">
        <f t="shared" si="21"/>
        <v>1478.8524132199998</v>
      </c>
      <c r="O76" s="840">
        <f t="shared" si="21"/>
        <v>1882.1245663100001</v>
      </c>
      <c r="P76" s="840">
        <f t="shared" si="21"/>
        <v>37009.19464480607</v>
      </c>
      <c r="Q76" s="840">
        <f t="shared" si="21"/>
        <v>682.50748743498627</v>
      </c>
      <c r="R76" s="894">
        <f t="shared" si="21"/>
        <v>37691.702132241058</v>
      </c>
    </row>
    <row r="77" spans="1:18" ht="12" customHeight="1">
      <c r="A77" s="742" t="str">
        <f>'6.1'!A22</f>
        <v>II. čtvrtletí</v>
      </c>
      <c r="B77" s="843">
        <f>SUM(B67:B69)</f>
        <v>647.02284916999997</v>
      </c>
      <c r="C77" s="843">
        <f>SUM(C67:C69)</f>
        <v>2029.5710560499999</v>
      </c>
      <c r="D77" s="843">
        <f t="shared" ref="D77:J77" si="22">SUM(D67:D69)</f>
        <v>1804.72533105</v>
      </c>
      <c r="E77" s="843">
        <f t="shared" si="22"/>
        <v>713.40196393000008</v>
      </c>
      <c r="F77" s="843">
        <f t="shared" si="22"/>
        <v>703.89476656999989</v>
      </c>
      <c r="G77" s="843">
        <f t="shared" si="22"/>
        <v>2037.9308613399996</v>
      </c>
      <c r="H77" s="843">
        <f t="shared" si="22"/>
        <v>1018.9294317800001</v>
      </c>
      <c r="I77" s="843">
        <f t="shared" si="22"/>
        <v>810.75439356999982</v>
      </c>
      <c r="J77" s="843">
        <f t="shared" si="22"/>
        <v>831.04878102000021</v>
      </c>
      <c r="K77" s="843">
        <f>SUM(K67:K69)</f>
        <v>1644.5697765389473</v>
      </c>
      <c r="L77" s="843">
        <f t="shared" ref="L77:R77" si="23">SUM(L67:L69)</f>
        <v>2513.8666257129998</v>
      </c>
      <c r="M77" s="843">
        <f t="shared" si="23"/>
        <v>3409.1531518500001</v>
      </c>
      <c r="N77" s="843">
        <f t="shared" si="23"/>
        <v>696.46900004100007</v>
      </c>
      <c r="O77" s="843">
        <f t="shared" si="23"/>
        <v>951.89919545000009</v>
      </c>
      <c r="P77" s="843">
        <f t="shared" si="23"/>
        <v>19813.237184072947</v>
      </c>
      <c r="Q77" s="843">
        <f t="shared" si="23"/>
        <v>268.06411802137109</v>
      </c>
      <c r="R77" s="895">
        <f t="shared" si="23"/>
        <v>20081.301302094318</v>
      </c>
    </row>
    <row r="78" spans="1:18" ht="12" customHeight="1">
      <c r="A78" s="742" t="str">
        <f>'6.1'!A23</f>
        <v>III. čtvrtletí</v>
      </c>
      <c r="B78" s="843">
        <f>SUM(B70:B72)</f>
        <v>364.52994173000002</v>
      </c>
      <c r="C78" s="843">
        <f>SUM(C70:C72)</f>
        <v>1067.3738259100001</v>
      </c>
      <c r="D78" s="843">
        <f t="shared" ref="D78:J78" si="24">SUM(D70:D72)</f>
        <v>1541.00695266</v>
      </c>
      <c r="E78" s="843">
        <f t="shared" si="24"/>
        <v>396.76920237000002</v>
      </c>
      <c r="F78" s="843">
        <f t="shared" si="24"/>
        <v>391.47037607999994</v>
      </c>
      <c r="G78" s="843">
        <f t="shared" si="24"/>
        <v>1337.1617928599999</v>
      </c>
      <c r="H78" s="843">
        <f t="shared" si="24"/>
        <v>628.60149651000006</v>
      </c>
      <c r="I78" s="843">
        <f t="shared" si="24"/>
        <v>520.01894559999994</v>
      </c>
      <c r="J78" s="843">
        <f t="shared" si="24"/>
        <v>511.73849153000003</v>
      </c>
      <c r="K78" s="843">
        <f>SUM(K70:K72)</f>
        <v>726.98515701400015</v>
      </c>
      <c r="L78" s="843">
        <f t="shared" ref="L78:R78" si="25">SUM(L70:L72)</f>
        <v>1751.675375005</v>
      </c>
      <c r="M78" s="843">
        <f t="shared" si="25"/>
        <v>2318.76556308</v>
      </c>
      <c r="N78" s="843">
        <f t="shared" si="25"/>
        <v>405.64030723999997</v>
      </c>
      <c r="O78" s="843">
        <f t="shared" si="25"/>
        <v>540.35428503000003</v>
      </c>
      <c r="P78" s="843">
        <f t="shared" si="25"/>
        <v>12502.091712619002</v>
      </c>
      <c r="Q78" s="843">
        <f t="shared" si="25"/>
        <v>28.657236672513438</v>
      </c>
      <c r="R78" s="895">
        <f t="shared" si="25"/>
        <v>12530.748949291514</v>
      </c>
    </row>
    <row r="79" spans="1:18" ht="12" customHeight="1">
      <c r="A79" s="745" t="str">
        <f>'6.1'!A24</f>
        <v>IV. čtvrtletí</v>
      </c>
      <c r="B79" s="846">
        <f>SUM(B73:B75)</f>
        <v>1025.7090591000001</v>
      </c>
      <c r="C79" s="846">
        <f>SUM(C73:C75)</f>
        <v>4085.1699194300008</v>
      </c>
      <c r="D79" s="846">
        <f t="shared" ref="D79:J79" si="26">SUM(D73:D75)</f>
        <v>1981.4474184200003</v>
      </c>
      <c r="E79" s="846">
        <f t="shared" si="26"/>
        <v>1215.8434829399998</v>
      </c>
      <c r="F79" s="846">
        <f t="shared" si="26"/>
        <v>1157.4607990599998</v>
      </c>
      <c r="G79" s="846">
        <f t="shared" si="26"/>
        <v>2913.2217651699998</v>
      </c>
      <c r="H79" s="846">
        <f t="shared" si="26"/>
        <v>1743.2922604600001</v>
      </c>
      <c r="I79" s="846">
        <f t="shared" si="26"/>
        <v>1289.8639633099999</v>
      </c>
      <c r="J79" s="846">
        <f t="shared" si="26"/>
        <v>1338.33305647</v>
      </c>
      <c r="K79" s="846">
        <f>SUM(K73:K75)</f>
        <v>3151.7893508069792</v>
      </c>
      <c r="L79" s="846">
        <f t="shared" ref="L79:R79" si="27">SUM(L73:L75)</f>
        <v>3898.992141062</v>
      </c>
      <c r="M79" s="846">
        <f t="shared" si="27"/>
        <v>3595.44790238</v>
      </c>
      <c r="N79" s="846">
        <f t="shared" si="27"/>
        <v>1186.71323635</v>
      </c>
      <c r="O79" s="846">
        <f t="shared" si="27"/>
        <v>1485.7918666</v>
      </c>
      <c r="P79" s="846">
        <f t="shared" si="27"/>
        <v>30069.076221558975</v>
      </c>
      <c r="Q79" s="846">
        <f t="shared" si="27"/>
        <v>364.64835846321819</v>
      </c>
      <c r="R79" s="896">
        <f t="shared" si="27"/>
        <v>30433.724580022194</v>
      </c>
    </row>
    <row r="80" spans="1:18" ht="12" customHeight="1">
      <c r="A80" s="742" t="str">
        <f>'6.1'!A25</f>
        <v>I. pololetí</v>
      </c>
      <c r="B80" s="843">
        <f>SUM(B64:B69)</f>
        <v>1873.4127399799997</v>
      </c>
      <c r="C80" s="843">
        <f>SUM(C64:C69)</f>
        <v>6846.3481447900003</v>
      </c>
      <c r="D80" s="843">
        <f t="shared" ref="D80:J80" si="28">SUM(D64:D69)</f>
        <v>3929.5155343799997</v>
      </c>
      <c r="E80" s="843">
        <f t="shared" si="28"/>
        <v>2214.3497594899995</v>
      </c>
      <c r="F80" s="843">
        <f t="shared" si="28"/>
        <v>2176.2554682300001</v>
      </c>
      <c r="G80" s="843">
        <f t="shared" si="28"/>
        <v>5629.41286072</v>
      </c>
      <c r="H80" s="843">
        <f t="shared" si="28"/>
        <v>3138.4720718000003</v>
      </c>
      <c r="I80" s="843">
        <f t="shared" si="28"/>
        <v>2430.57908288</v>
      </c>
      <c r="J80" s="843">
        <f t="shared" si="28"/>
        <v>2452.3457058200001</v>
      </c>
      <c r="K80" s="843">
        <f>SUM(K64:K69)</f>
        <v>5670.6094707890206</v>
      </c>
      <c r="L80" s="843">
        <f t="shared" ref="L80:R80" si="29">SUM(L64:L69)</f>
        <v>7030.919321078999</v>
      </c>
      <c r="M80" s="843">
        <f t="shared" si="29"/>
        <v>8420.8664939000009</v>
      </c>
      <c r="N80" s="843">
        <f t="shared" si="29"/>
        <v>2175.3214132609996</v>
      </c>
      <c r="O80" s="843">
        <f t="shared" si="29"/>
        <v>2834.0237617600001</v>
      </c>
      <c r="P80" s="843">
        <f t="shared" si="29"/>
        <v>56822.431828879009</v>
      </c>
      <c r="Q80" s="843">
        <f t="shared" si="29"/>
        <v>950.57160545635736</v>
      </c>
      <c r="R80" s="895">
        <f t="shared" si="29"/>
        <v>57773.003434335376</v>
      </c>
    </row>
    <row r="81" spans="1:18" ht="12" customHeight="1">
      <c r="A81" s="745" t="str">
        <f>'6.1'!A26</f>
        <v>II. pololetí</v>
      </c>
      <c r="B81" s="846">
        <f>SUM(B70:B75)</f>
        <v>1390.2390008299999</v>
      </c>
      <c r="C81" s="846">
        <f>SUM(C70:C75)</f>
        <v>5152.54374534</v>
      </c>
      <c r="D81" s="846">
        <f t="shared" ref="D81:J81" si="30">SUM(D70:D75)</f>
        <v>3522.4543710800003</v>
      </c>
      <c r="E81" s="846">
        <f t="shared" si="30"/>
        <v>1612.61268531</v>
      </c>
      <c r="F81" s="846">
        <f t="shared" si="30"/>
        <v>1548.9311751399996</v>
      </c>
      <c r="G81" s="846">
        <f t="shared" si="30"/>
        <v>4250.3835580299992</v>
      </c>
      <c r="H81" s="846">
        <f t="shared" si="30"/>
        <v>2371.8937569700001</v>
      </c>
      <c r="I81" s="846">
        <f t="shared" si="30"/>
        <v>1809.88290891</v>
      </c>
      <c r="J81" s="846">
        <f t="shared" si="30"/>
        <v>1850.0715479999999</v>
      </c>
      <c r="K81" s="846">
        <f>SUM(K70:K75)</f>
        <v>3878.7745078209791</v>
      </c>
      <c r="L81" s="846">
        <f t="shared" ref="L81:R81" si="31">SUM(L70:L75)</f>
        <v>5650.6675160670002</v>
      </c>
      <c r="M81" s="846">
        <f t="shared" si="31"/>
        <v>5914.2134654599995</v>
      </c>
      <c r="N81" s="846">
        <f t="shared" si="31"/>
        <v>1592.3535435899998</v>
      </c>
      <c r="O81" s="846">
        <f t="shared" si="31"/>
        <v>2026.1461516300001</v>
      </c>
      <c r="P81" s="846">
        <f t="shared" si="31"/>
        <v>42571.167934177982</v>
      </c>
      <c r="Q81" s="846">
        <f t="shared" si="31"/>
        <v>393.30559513573155</v>
      </c>
      <c r="R81" s="896">
        <f t="shared" si="31"/>
        <v>42964.473529313706</v>
      </c>
    </row>
    <row r="82" spans="1:18" ht="12" customHeight="1">
      <c r="A82" s="737" t="str">
        <f>'6.1'!A27</f>
        <v>rok</v>
      </c>
      <c r="B82" s="849">
        <f>SUM(B64:B75)</f>
        <v>3263.6517408099999</v>
      </c>
      <c r="C82" s="849">
        <f>SUM(C64:C75)</f>
        <v>11998.891890130002</v>
      </c>
      <c r="D82" s="849">
        <f t="shared" ref="D82:J82" si="32">SUM(D64:D75)</f>
        <v>7451.9699054599996</v>
      </c>
      <c r="E82" s="849">
        <f t="shared" si="32"/>
        <v>3826.962444799999</v>
      </c>
      <c r="F82" s="849">
        <f t="shared" si="32"/>
        <v>3725.1866433700002</v>
      </c>
      <c r="G82" s="849">
        <f t="shared" si="32"/>
        <v>9879.7964187500002</v>
      </c>
      <c r="H82" s="849">
        <f t="shared" si="32"/>
        <v>5510.36582877</v>
      </c>
      <c r="I82" s="849">
        <f t="shared" si="32"/>
        <v>4240.46199179</v>
      </c>
      <c r="J82" s="849">
        <f t="shared" si="32"/>
        <v>4302.41725382</v>
      </c>
      <c r="K82" s="849">
        <f>SUM(K64:K75)</f>
        <v>9549.3839786099998</v>
      </c>
      <c r="L82" s="849">
        <f t="shared" ref="L82:R82" si="33">SUM(L64:L75)</f>
        <v>12681.586837145998</v>
      </c>
      <c r="M82" s="849">
        <f t="shared" si="33"/>
        <v>14335.079959360004</v>
      </c>
      <c r="N82" s="849">
        <f t="shared" si="33"/>
        <v>3767.6749568509999</v>
      </c>
      <c r="O82" s="849">
        <f t="shared" si="33"/>
        <v>4860.1699133900011</v>
      </c>
      <c r="P82" s="849">
        <f t="shared" si="33"/>
        <v>99393.599763056962</v>
      </c>
      <c r="Q82" s="849">
        <f t="shared" si="33"/>
        <v>1343.8772005920889</v>
      </c>
      <c r="R82" s="1358">
        <f t="shared" si="33"/>
        <v>100737.47696364907</v>
      </c>
    </row>
    <row r="83" spans="1:18" ht="15" customHeight="1">
      <c r="A83" s="560"/>
      <c r="B83" s="560"/>
      <c r="C83" s="560"/>
      <c r="D83" s="560"/>
      <c r="E83" s="560"/>
      <c r="F83" s="560"/>
      <c r="G83" s="560"/>
      <c r="H83" s="560"/>
      <c r="I83" s="560"/>
      <c r="J83" s="560"/>
      <c r="K83" s="560"/>
      <c r="L83" s="560"/>
      <c r="M83" s="560"/>
      <c r="N83" s="560"/>
      <c r="O83" s="560"/>
      <c r="P83" s="560"/>
      <c r="Q83" s="560"/>
      <c r="R83" s="560"/>
    </row>
    <row r="84" spans="1:18" ht="15" customHeight="1">
      <c r="A84" s="1811" t="s">
        <v>393</v>
      </c>
      <c r="B84" s="1811"/>
      <c r="C84" s="1811"/>
      <c r="D84" s="1811"/>
      <c r="E84" s="1811"/>
      <c r="F84" s="1811"/>
      <c r="G84" s="1811"/>
      <c r="H84" s="1811"/>
      <c r="I84" s="1811"/>
      <c r="J84" s="1811"/>
      <c r="K84" s="1811"/>
      <c r="L84" s="1811"/>
      <c r="M84" s="1811"/>
      <c r="N84" s="1811"/>
      <c r="O84" s="1811"/>
      <c r="P84" s="1811"/>
      <c r="Q84" s="1811"/>
      <c r="R84" s="1811"/>
    </row>
    <row r="85" spans="1:18" ht="5.0999999999999996" customHeight="1">
      <c r="A85" s="1459"/>
      <c r="B85" s="1460" t="str">
        <f>B63</f>
        <v xml:space="preserve"> Jihočeský</v>
      </c>
      <c r="C85" s="1460" t="str">
        <f t="shared" ref="C85:O85" si="34">C63</f>
        <v xml:space="preserve"> Jihomoravský</v>
      </c>
      <c r="D85" s="1460" t="str">
        <f t="shared" si="34"/>
        <v xml:space="preserve"> Karlovarský</v>
      </c>
      <c r="E85" s="1460" t="str">
        <f t="shared" si="34"/>
        <v xml:space="preserve"> Královéhradecký</v>
      </c>
      <c r="F85" s="1460" t="str">
        <f t="shared" si="34"/>
        <v xml:space="preserve"> Liberecký</v>
      </c>
      <c r="G85" s="1460" t="str">
        <f t="shared" si="34"/>
        <v xml:space="preserve"> Moravskoslezský</v>
      </c>
      <c r="H85" s="1460" t="str">
        <f t="shared" si="34"/>
        <v xml:space="preserve"> Olomoucký</v>
      </c>
      <c r="I85" s="1460" t="str">
        <f t="shared" si="34"/>
        <v xml:space="preserve"> Pardubický</v>
      </c>
      <c r="J85" s="1460" t="str">
        <f t="shared" si="34"/>
        <v xml:space="preserve"> Plzeňský</v>
      </c>
      <c r="K85" s="1460" t="str">
        <f t="shared" si="34"/>
        <v xml:space="preserve"> Hlavní město Praha</v>
      </c>
      <c r="L85" s="1460" t="str">
        <f t="shared" si="34"/>
        <v xml:space="preserve"> Středočeský</v>
      </c>
      <c r="M85" s="1460" t="str">
        <f t="shared" si="34"/>
        <v xml:space="preserve"> Ústecký</v>
      </c>
      <c r="N85" s="1460" t="str">
        <f t="shared" si="34"/>
        <v xml:space="preserve"> Vysočina</v>
      </c>
      <c r="O85" s="1460" t="str">
        <f t="shared" si="34"/>
        <v xml:space="preserve"> Zlínský</v>
      </c>
      <c r="P85" s="1460" t="s">
        <v>390</v>
      </c>
      <c r="Q85" s="1460" t="s">
        <v>391</v>
      </c>
      <c r="R85" s="1460" t="s">
        <v>253</v>
      </c>
    </row>
    <row r="86" spans="1:18" ht="12" customHeight="1">
      <c r="A86" s="739">
        <v>2012</v>
      </c>
      <c r="B86" s="840">
        <v>2828.7958862934156</v>
      </c>
      <c r="C86" s="840">
        <v>11780.324886293414</v>
      </c>
      <c r="D86" s="872">
        <v>2439.0578862934153</v>
      </c>
      <c r="E86" s="872">
        <v>3569.1478862934155</v>
      </c>
      <c r="F86" s="872">
        <v>3680.2348862934155</v>
      </c>
      <c r="G86" s="872">
        <v>9964.7608862934158</v>
      </c>
      <c r="H86" s="872">
        <v>4907.9928862934157</v>
      </c>
      <c r="I86" s="872">
        <v>4043.5928862934156</v>
      </c>
      <c r="J86" s="872">
        <v>4110.1798862934156</v>
      </c>
      <c r="K86" s="840">
        <v>10009.679886293416</v>
      </c>
      <c r="L86" s="840">
        <v>10400.083886293414</v>
      </c>
      <c r="M86" s="872">
        <v>8212.9418862934144</v>
      </c>
      <c r="N86" s="872">
        <v>4064.3678862934153</v>
      </c>
      <c r="O86" s="872">
        <v>4744.3908862934159</v>
      </c>
      <c r="P86" s="872">
        <v>84755.552408107818</v>
      </c>
      <c r="Q86" s="872">
        <v>1570.2299434706717</v>
      </c>
      <c r="R86" s="892">
        <v>86325.782351578484</v>
      </c>
    </row>
    <row r="87" spans="1:18" ht="12" customHeight="1">
      <c r="A87" s="745">
        <v>2013</v>
      </c>
      <c r="B87" s="846">
        <v>2839.0679271385648</v>
      </c>
      <c r="C87" s="874">
        <v>11957.158927138566</v>
      </c>
      <c r="D87" s="874">
        <v>2373.2309271385648</v>
      </c>
      <c r="E87" s="874">
        <v>3525.5159271385646</v>
      </c>
      <c r="F87" s="874">
        <v>3796.4419271385646</v>
      </c>
      <c r="G87" s="874">
        <v>9700.5319271385652</v>
      </c>
      <c r="H87" s="874">
        <v>4879.3449271385653</v>
      </c>
      <c r="I87" s="874">
        <v>3791.9289271385646</v>
      </c>
      <c r="J87" s="874">
        <v>4081.6949271385647</v>
      </c>
      <c r="K87" s="846">
        <v>10275.621927138565</v>
      </c>
      <c r="L87" s="874">
        <v>10897.292927138566</v>
      </c>
      <c r="M87" s="874">
        <v>9361.0529271385658</v>
      </c>
      <c r="N87" s="874">
        <v>4071.3219271385647</v>
      </c>
      <c r="O87" s="874">
        <v>4796.1549271385647</v>
      </c>
      <c r="P87" s="874">
        <v>86346.360979939898</v>
      </c>
      <c r="Q87" s="874">
        <v>1622.2368157796263</v>
      </c>
      <c r="R87" s="893">
        <v>87968.597795719528</v>
      </c>
    </row>
    <row r="88" spans="1:18" ht="12" customHeight="1">
      <c r="A88" s="742">
        <v>2014</v>
      </c>
      <c r="B88" s="843">
        <v>2525.3859405851535</v>
      </c>
      <c r="C88" s="870">
        <v>10141.374940585154</v>
      </c>
      <c r="D88" s="870">
        <v>2082.6809405851536</v>
      </c>
      <c r="E88" s="870">
        <v>3140.8189405851535</v>
      </c>
      <c r="F88" s="870">
        <v>3210.2309405851538</v>
      </c>
      <c r="G88" s="870">
        <v>8793.2009405851531</v>
      </c>
      <c r="H88" s="870">
        <v>4321.619940585153</v>
      </c>
      <c r="I88" s="870">
        <v>3344.6399405851535</v>
      </c>
      <c r="J88" s="870">
        <v>3648.5009405851538</v>
      </c>
      <c r="K88" s="843">
        <v>8451.9359405851537</v>
      </c>
      <c r="L88" s="870">
        <v>9925.8219405851523</v>
      </c>
      <c r="M88" s="870">
        <v>8357.3099405851517</v>
      </c>
      <c r="N88" s="870">
        <v>3490.3999405851537</v>
      </c>
      <c r="O88" s="870">
        <v>4084.1599405851534</v>
      </c>
      <c r="P88" s="870">
        <v>75518.081168192162</v>
      </c>
      <c r="Q88" s="870">
        <v>1891.0384067976474</v>
      </c>
      <c r="R88" s="891">
        <v>77409.119574989789</v>
      </c>
    </row>
    <row r="89" spans="1:18" ht="12" customHeight="1">
      <c r="A89" s="742">
        <v>2015</v>
      </c>
      <c r="B89" s="843">
        <v>2730.2180524125793</v>
      </c>
      <c r="C89" s="870">
        <v>11029.419052412579</v>
      </c>
      <c r="D89" s="870">
        <v>2204.1930524125792</v>
      </c>
      <c r="E89" s="870">
        <v>3236.7490524125792</v>
      </c>
      <c r="F89" s="870">
        <v>3430.3530524125795</v>
      </c>
      <c r="G89" s="870">
        <v>9255.9870524125781</v>
      </c>
      <c r="H89" s="870">
        <v>4529.5430524125786</v>
      </c>
      <c r="I89" s="870">
        <v>3769.2370524125795</v>
      </c>
      <c r="J89" s="870">
        <v>3819.7370524125795</v>
      </c>
      <c r="K89" s="843">
        <v>8721.509052412579</v>
      </c>
      <c r="L89" s="870">
        <v>10268.005052412578</v>
      </c>
      <c r="M89" s="870">
        <v>9170.6930524125783</v>
      </c>
      <c r="N89" s="870">
        <v>3516.5530524125793</v>
      </c>
      <c r="O89" s="870">
        <v>4148.7490524125797</v>
      </c>
      <c r="P89" s="870">
        <v>79830.945733776098</v>
      </c>
      <c r="Q89" s="870">
        <v>1236.9556900010557</v>
      </c>
      <c r="R89" s="891">
        <v>81067.901423777163</v>
      </c>
    </row>
    <row r="90" spans="1:18" ht="12" customHeight="1">
      <c r="A90" s="739">
        <v>2016</v>
      </c>
      <c r="B90" s="840">
        <v>2937.2289939092698</v>
      </c>
      <c r="C90" s="872">
        <v>11621.44499390927</v>
      </c>
      <c r="D90" s="872">
        <v>2337.4489939092696</v>
      </c>
      <c r="E90" s="872">
        <v>3483.8379939092697</v>
      </c>
      <c r="F90" s="872">
        <v>3637.8319939092694</v>
      </c>
      <c r="G90" s="872">
        <v>9791.2839939092701</v>
      </c>
      <c r="H90" s="872">
        <v>4906.1419939092693</v>
      </c>
      <c r="I90" s="872">
        <v>3944.3669939092697</v>
      </c>
      <c r="J90" s="872">
        <v>4059.7099939092695</v>
      </c>
      <c r="K90" s="840">
        <v>9463.1649939092695</v>
      </c>
      <c r="L90" s="872">
        <v>11072.511993909269</v>
      </c>
      <c r="M90" s="872">
        <v>11738.768993909269</v>
      </c>
      <c r="N90" s="872">
        <v>3729.5669939092695</v>
      </c>
      <c r="O90" s="872">
        <v>4492.2109939092697</v>
      </c>
      <c r="P90" s="872">
        <v>87215.519914729783</v>
      </c>
      <c r="Q90" s="872">
        <v>1027.647302470222</v>
      </c>
      <c r="R90" s="892">
        <v>88243.167217199996</v>
      </c>
    </row>
    <row r="91" spans="1:18" ht="12" customHeight="1">
      <c r="A91" s="745">
        <v>2017</v>
      </c>
      <c r="B91" s="846">
        <v>2988.0864450478575</v>
      </c>
      <c r="C91" s="874">
        <v>12010.297534693756</v>
      </c>
      <c r="D91" s="874">
        <v>2370.6704125037581</v>
      </c>
      <c r="E91" s="874">
        <v>3747.0119206237578</v>
      </c>
      <c r="F91" s="874">
        <v>3731.0284807037574</v>
      </c>
      <c r="G91" s="874">
        <v>9721.1217601837561</v>
      </c>
      <c r="H91" s="874">
        <v>5122.1325402737584</v>
      </c>
      <c r="I91" s="874">
        <v>4246.3764858537588</v>
      </c>
      <c r="J91" s="874">
        <v>4190.4948185837584</v>
      </c>
      <c r="K91" s="846">
        <v>9721.0255715937583</v>
      </c>
      <c r="L91" s="874">
        <v>11502.843147363757</v>
      </c>
      <c r="M91" s="874">
        <v>12077.584808453759</v>
      </c>
      <c r="N91" s="874">
        <v>3793.0804367866576</v>
      </c>
      <c r="O91" s="874">
        <v>4622.2434402637582</v>
      </c>
      <c r="P91" s="874">
        <v>89843.997802929603</v>
      </c>
      <c r="Q91" s="874">
        <v>1152.2239240501822</v>
      </c>
      <c r="R91" s="893">
        <v>90996.221726979798</v>
      </c>
    </row>
    <row r="92" spans="1:18" ht="12" customHeight="1">
      <c r="A92" s="742">
        <v>2018</v>
      </c>
      <c r="B92" s="843">
        <v>2897.2788392100006</v>
      </c>
      <c r="C92" s="870">
        <v>11298.474126139999</v>
      </c>
      <c r="D92" s="870">
        <v>2274.9460970699997</v>
      </c>
      <c r="E92" s="870">
        <v>3650.7505730400007</v>
      </c>
      <c r="F92" s="870">
        <v>3491.73536139</v>
      </c>
      <c r="G92" s="870">
        <v>9368.0227507899999</v>
      </c>
      <c r="H92" s="870">
        <v>4883.5301379699995</v>
      </c>
      <c r="I92" s="870">
        <v>4001.2468278599995</v>
      </c>
      <c r="J92" s="870">
        <v>3883.7256445799999</v>
      </c>
      <c r="K92" s="843">
        <v>9076.9026297438886</v>
      </c>
      <c r="L92" s="870">
        <v>11102.993410569998</v>
      </c>
      <c r="M92" s="870">
        <v>11931.688452409999</v>
      </c>
      <c r="N92" s="870">
        <v>3570.0557432599007</v>
      </c>
      <c r="O92" s="870">
        <v>4464.7078510999991</v>
      </c>
      <c r="P92" s="870">
        <v>85896.058445133793</v>
      </c>
      <c r="Q92" s="870">
        <v>1410.0463273069997</v>
      </c>
      <c r="R92" s="891">
        <v>87306.104772440798</v>
      </c>
    </row>
    <row r="93" spans="1:18" ht="12" customHeight="1">
      <c r="A93" s="742">
        <v>2019</v>
      </c>
      <c r="B93" s="843">
        <v>2938.7715317099996</v>
      </c>
      <c r="C93" s="870">
        <v>11126.26151059</v>
      </c>
      <c r="D93" s="870">
        <v>2296.2346864900001</v>
      </c>
      <c r="E93" s="870">
        <v>3614.3458771000001</v>
      </c>
      <c r="F93" s="870">
        <v>3517.47507898</v>
      </c>
      <c r="G93" s="870">
        <v>9515.7342041800002</v>
      </c>
      <c r="H93" s="870">
        <v>4883.1531025599998</v>
      </c>
      <c r="I93" s="870">
        <v>4044.7886773600007</v>
      </c>
      <c r="J93" s="870">
        <v>3868.42344426</v>
      </c>
      <c r="K93" s="843">
        <v>8968.4875279399985</v>
      </c>
      <c r="L93" s="870">
        <v>11178.17546579</v>
      </c>
      <c r="M93" s="870">
        <v>15978.81664433</v>
      </c>
      <c r="N93" s="870">
        <v>3471.5091645580001</v>
      </c>
      <c r="O93" s="870">
        <v>4380.2426308200002</v>
      </c>
      <c r="P93" s="870">
        <v>89782.419546667996</v>
      </c>
      <c r="Q93" s="870">
        <v>1615.2141925309004</v>
      </c>
      <c r="R93" s="891">
        <v>91397.633739198907</v>
      </c>
    </row>
    <row r="94" spans="1:18" ht="12" customHeight="1">
      <c r="A94" s="739">
        <v>2020</v>
      </c>
      <c r="B94" s="840">
        <v>2958.1357483699999</v>
      </c>
      <c r="C94" s="872">
        <v>11076.37637364</v>
      </c>
      <c r="D94" s="872">
        <v>4690.6196397799995</v>
      </c>
      <c r="E94" s="872">
        <v>3507.5729411199995</v>
      </c>
      <c r="F94" s="872">
        <v>3362.9331719399997</v>
      </c>
      <c r="G94" s="872">
        <v>9413.7053351199993</v>
      </c>
      <c r="H94" s="872">
        <v>4970.2052502899996</v>
      </c>
      <c r="I94" s="872">
        <v>3964.8509234299991</v>
      </c>
      <c r="J94" s="872">
        <v>3871.5028354299998</v>
      </c>
      <c r="K94" s="840">
        <v>8615.0631674000015</v>
      </c>
      <c r="L94" s="872">
        <v>11736.301939708001</v>
      </c>
      <c r="M94" s="872">
        <v>15266.446931240003</v>
      </c>
      <c r="N94" s="872">
        <v>3436.9150452400004</v>
      </c>
      <c r="O94" s="872">
        <v>4503.5743751799992</v>
      </c>
      <c r="P94" s="872">
        <v>91374.203677888014</v>
      </c>
      <c r="Q94" s="872">
        <v>1520.2276741253468</v>
      </c>
      <c r="R94" s="892">
        <v>92894.431352013358</v>
      </c>
    </row>
    <row r="95" spans="1:18" ht="12" customHeight="1">
      <c r="A95" s="745">
        <v>2021</v>
      </c>
      <c r="B95" s="846">
        <f>B82</f>
        <v>3263.6517408099999</v>
      </c>
      <c r="C95" s="846">
        <f t="shared" ref="C95:O95" si="35">C82</f>
        <v>11998.891890130002</v>
      </c>
      <c r="D95" s="846">
        <f t="shared" si="35"/>
        <v>7451.9699054599996</v>
      </c>
      <c r="E95" s="846">
        <f t="shared" si="35"/>
        <v>3826.962444799999</v>
      </c>
      <c r="F95" s="846">
        <f t="shared" si="35"/>
        <v>3725.1866433700002</v>
      </c>
      <c r="G95" s="846">
        <f t="shared" si="35"/>
        <v>9879.7964187500002</v>
      </c>
      <c r="H95" s="846">
        <f t="shared" si="35"/>
        <v>5510.36582877</v>
      </c>
      <c r="I95" s="846">
        <f t="shared" si="35"/>
        <v>4240.46199179</v>
      </c>
      <c r="J95" s="846">
        <f t="shared" si="35"/>
        <v>4302.41725382</v>
      </c>
      <c r="K95" s="846">
        <f t="shared" si="35"/>
        <v>9549.3839786099998</v>
      </c>
      <c r="L95" s="846">
        <f t="shared" si="35"/>
        <v>12681.586837145998</v>
      </c>
      <c r="M95" s="846">
        <f t="shared" si="35"/>
        <v>14335.079959360004</v>
      </c>
      <c r="N95" s="846">
        <f t="shared" si="35"/>
        <v>3767.6749568509999</v>
      </c>
      <c r="O95" s="846">
        <f t="shared" si="35"/>
        <v>4860.1699133900011</v>
      </c>
      <c r="P95" s="874">
        <f>SUM(B95:O95)</f>
        <v>99393.599763057005</v>
      </c>
      <c r="Q95" s="874">
        <f>Q82</f>
        <v>1343.8772005920889</v>
      </c>
      <c r="R95" s="893">
        <f>R82</f>
        <v>100737.47696364907</v>
      </c>
    </row>
    <row r="96" spans="1:18">
      <c r="A96" s="99"/>
      <c r="B96" s="261"/>
      <c r="C96" s="295"/>
      <c r="D96" s="295"/>
      <c r="E96" s="295"/>
      <c r="F96" s="295"/>
      <c r="G96" s="295"/>
      <c r="H96" s="295"/>
      <c r="I96" s="295"/>
      <c r="J96" s="295"/>
      <c r="K96" s="261"/>
      <c r="L96" s="295"/>
      <c r="M96" s="295"/>
      <c r="N96" s="295"/>
      <c r="O96" s="295"/>
      <c r="P96" s="295"/>
      <c r="Q96" s="295"/>
      <c r="R96" s="295"/>
    </row>
    <row r="97" spans="1:20" ht="12.75" customHeight="1">
      <c r="A97" s="99"/>
      <c r="C97" s="589"/>
      <c r="D97" s="589"/>
      <c r="E97" s="589"/>
      <c r="F97" s="589"/>
      <c r="G97" s="589"/>
      <c r="H97" s="589"/>
      <c r="I97" s="589"/>
      <c r="J97" s="589"/>
      <c r="K97" s="589"/>
      <c r="L97" s="589"/>
      <c r="M97" s="589"/>
      <c r="N97" s="589"/>
      <c r="O97" s="589"/>
      <c r="P97" s="589"/>
      <c r="Q97" s="589"/>
      <c r="R97" s="589"/>
    </row>
    <row r="98" spans="1:20" ht="12.75" customHeight="1">
      <c r="A98" s="590" t="s">
        <v>394</v>
      </c>
      <c r="B98" s="589"/>
      <c r="C98" s="589"/>
      <c r="D98" s="589"/>
      <c r="E98" s="589"/>
      <c r="F98" s="589"/>
      <c r="G98" s="589"/>
      <c r="H98" s="589"/>
      <c r="I98" s="589"/>
      <c r="J98" s="589"/>
      <c r="K98" s="589"/>
      <c r="L98" s="589"/>
      <c r="M98" s="589"/>
      <c r="N98" s="589"/>
      <c r="O98" s="589"/>
      <c r="P98" s="589"/>
      <c r="Q98" s="589"/>
      <c r="R98" s="589"/>
      <c r="S98" s="598"/>
      <c r="T98" s="598"/>
    </row>
    <row r="99" spans="1:20">
      <c r="A99" s="99"/>
      <c r="B99" s="261"/>
      <c r="C99" s="261"/>
      <c r="D99" s="261"/>
      <c r="E99" s="261"/>
      <c r="F99" s="261"/>
      <c r="G99" s="261"/>
      <c r="H99" s="261"/>
      <c r="I99" s="261"/>
      <c r="J99" s="261"/>
      <c r="K99" s="261"/>
      <c r="L99" s="261"/>
      <c r="M99" s="261"/>
      <c r="N99" s="261"/>
      <c r="O99" s="261"/>
      <c r="P99" s="261"/>
      <c r="Q99" s="261"/>
      <c r="R99" s="261"/>
      <c r="S99" s="598"/>
      <c r="T99" s="598"/>
    </row>
    <row r="100" spans="1:20">
      <c r="A100" s="99"/>
      <c r="B100" s="261"/>
      <c r="C100" s="261"/>
      <c r="D100" s="261"/>
      <c r="E100" s="261"/>
      <c r="F100" s="261"/>
      <c r="G100" s="261"/>
      <c r="H100" s="261"/>
      <c r="I100" s="261"/>
      <c r="J100" s="261"/>
      <c r="K100" s="261"/>
      <c r="L100" s="261"/>
      <c r="M100" s="261"/>
      <c r="N100" s="261"/>
      <c r="O100" s="261"/>
      <c r="P100" s="261"/>
      <c r="Q100" s="261"/>
      <c r="R100" s="261"/>
      <c r="S100" s="598"/>
      <c r="T100" s="598"/>
    </row>
    <row r="101" spans="1:20">
      <c r="A101" s="99"/>
      <c r="B101" s="261"/>
      <c r="C101" s="261"/>
      <c r="D101" s="261"/>
      <c r="E101" s="261"/>
      <c r="F101" s="261"/>
      <c r="G101" s="261"/>
      <c r="H101" s="261"/>
      <c r="I101" s="261"/>
      <c r="J101" s="261"/>
      <c r="K101" s="261"/>
      <c r="L101" s="261"/>
      <c r="M101" s="261"/>
      <c r="N101" s="261"/>
      <c r="O101" s="261"/>
      <c r="P101" s="261"/>
      <c r="Q101" s="261"/>
      <c r="R101" s="261"/>
      <c r="S101" s="598"/>
      <c r="T101" s="598"/>
    </row>
    <row r="102" spans="1:20">
      <c r="A102" s="99"/>
      <c r="B102" s="261"/>
      <c r="C102" s="261"/>
      <c r="D102" s="261"/>
      <c r="E102" s="261"/>
      <c r="F102" s="261"/>
      <c r="G102" s="261"/>
      <c r="H102" s="261"/>
      <c r="I102" s="261"/>
      <c r="J102" s="261"/>
      <c r="K102" s="261"/>
      <c r="L102" s="261"/>
      <c r="M102" s="261"/>
      <c r="N102" s="261"/>
      <c r="O102" s="261"/>
      <c r="P102" s="261"/>
      <c r="Q102" s="261"/>
      <c r="R102" s="261"/>
      <c r="S102" s="598"/>
      <c r="T102" s="598"/>
    </row>
    <row r="103" spans="1:20">
      <c r="A103" s="99"/>
      <c r="B103" s="261"/>
      <c r="C103" s="261"/>
      <c r="D103" s="261"/>
      <c r="E103" s="261"/>
      <c r="F103" s="261"/>
      <c r="G103" s="261"/>
      <c r="H103" s="261"/>
      <c r="I103" s="261"/>
      <c r="J103" s="261"/>
      <c r="K103" s="261"/>
      <c r="L103" s="261"/>
      <c r="M103" s="261"/>
      <c r="N103" s="261"/>
      <c r="O103" s="261"/>
      <c r="P103" s="261"/>
      <c r="Q103" s="261"/>
      <c r="R103" s="261"/>
      <c r="S103" s="598"/>
      <c r="T103" s="598"/>
    </row>
    <row r="104" spans="1:20">
      <c r="A104" s="99"/>
      <c r="B104" s="261"/>
      <c r="C104" s="261"/>
      <c r="D104" s="261"/>
      <c r="E104" s="261"/>
      <c r="F104" s="261"/>
      <c r="G104" s="261"/>
      <c r="H104" s="261"/>
      <c r="I104" s="261"/>
      <c r="J104" s="261"/>
      <c r="K104" s="261"/>
      <c r="L104" s="261"/>
      <c r="M104" s="261"/>
      <c r="N104" s="261"/>
      <c r="O104" s="261"/>
      <c r="P104" s="261"/>
      <c r="Q104" s="261"/>
      <c r="R104" s="261"/>
      <c r="S104" s="598"/>
      <c r="T104" s="598"/>
    </row>
    <row r="105" spans="1:20">
      <c r="S105" s="598"/>
      <c r="T105" s="598"/>
    </row>
    <row r="106" spans="1:20">
      <c r="S106" s="598"/>
      <c r="T106" s="598"/>
    </row>
    <row r="107" spans="1:20">
      <c r="S107" s="598"/>
      <c r="T107" s="598"/>
    </row>
    <row r="108" spans="1:20">
      <c r="S108" s="598"/>
      <c r="T108" s="598"/>
    </row>
    <row r="109" spans="1:20">
      <c r="S109" s="598"/>
      <c r="T109" s="598"/>
    </row>
    <row r="110" spans="1:20">
      <c r="S110" s="598"/>
      <c r="T110" s="598"/>
    </row>
    <row r="111" spans="1:20">
      <c r="S111" s="598"/>
      <c r="T111" s="598"/>
    </row>
    <row r="112" spans="1:20">
      <c r="S112" s="598"/>
      <c r="T112" s="598"/>
    </row>
    <row r="113" spans="19:20">
      <c r="S113" s="598"/>
      <c r="T113" s="598"/>
    </row>
    <row r="114" spans="19:20">
      <c r="S114" s="598"/>
      <c r="T114" s="598"/>
    </row>
    <row r="115" spans="19:20">
      <c r="S115" s="598"/>
      <c r="T115" s="598"/>
    </row>
    <row r="116" spans="19:20">
      <c r="S116" s="598"/>
      <c r="T116" s="598"/>
    </row>
    <row r="117" spans="19:20">
      <c r="S117" s="598"/>
      <c r="T117" s="598"/>
    </row>
  </sheetData>
  <sortState ref="U7:AB20">
    <sortCondition ref="U7"/>
  </sortState>
  <mergeCells count="7">
    <mergeCell ref="A84:R84"/>
    <mergeCell ref="A38:R39"/>
    <mergeCell ref="A2:I2"/>
    <mergeCell ref="A1:R1"/>
    <mergeCell ref="A3:R3"/>
    <mergeCell ref="A25:R25"/>
    <mergeCell ref="A62:R6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List51"/>
  <dimension ref="A1:AC45"/>
  <sheetViews>
    <sheetView showGridLines="0" view="pageBreakPreview" topLeftCell="A31" zoomScaleNormal="100" zoomScaleSheetLayoutView="100" workbookViewId="0">
      <selection activeCell="D1" sqref="D1"/>
    </sheetView>
  </sheetViews>
  <sheetFormatPr defaultRowHeight="11.25"/>
  <cols>
    <col min="1" max="1" width="9.42578125" style="7" customWidth="1"/>
    <col min="2" max="16" width="6" style="7" customWidth="1"/>
    <col min="17" max="17" width="11.5703125" style="7" customWidth="1"/>
    <col min="18" max="18" width="10.85546875" style="7" bestFit="1" customWidth="1"/>
    <col min="19" max="255" width="9.140625" style="7"/>
    <col min="256" max="268" width="10.7109375" style="7" customWidth="1"/>
    <col min="269" max="511" width="9.140625" style="7"/>
    <col min="512" max="524" width="10.7109375" style="7" customWidth="1"/>
    <col min="525" max="767" width="9.140625" style="7"/>
    <col min="768" max="780" width="10.7109375" style="7" customWidth="1"/>
    <col min="781" max="1023" width="9.140625" style="7"/>
    <col min="1024" max="1036" width="10.7109375" style="7" customWidth="1"/>
    <col min="1037" max="1279" width="9.140625" style="7"/>
    <col min="1280" max="1292" width="10.7109375" style="7" customWidth="1"/>
    <col min="1293" max="1535" width="9.140625" style="7"/>
    <col min="1536" max="1548" width="10.7109375" style="7" customWidth="1"/>
    <col min="1549" max="1791" width="9.140625" style="7"/>
    <col min="1792" max="1804" width="10.7109375" style="7" customWidth="1"/>
    <col min="1805" max="2047" width="9.140625" style="7"/>
    <col min="2048" max="2060" width="10.7109375" style="7" customWidth="1"/>
    <col min="2061" max="2303" width="9.140625" style="7"/>
    <col min="2304" max="2316" width="10.7109375" style="7" customWidth="1"/>
    <col min="2317" max="2559" width="9.140625" style="7"/>
    <col min="2560" max="2572" width="10.7109375" style="7" customWidth="1"/>
    <col min="2573" max="2815" width="9.140625" style="7"/>
    <col min="2816" max="2828" width="10.7109375" style="7" customWidth="1"/>
    <col min="2829" max="3071" width="9.140625" style="7"/>
    <col min="3072" max="3084" width="10.7109375" style="7" customWidth="1"/>
    <col min="3085" max="3327" width="9.140625" style="7"/>
    <col min="3328" max="3340" width="10.7109375" style="7" customWidth="1"/>
    <col min="3341" max="3583" width="9.140625" style="7"/>
    <col min="3584" max="3596" width="10.7109375" style="7" customWidth="1"/>
    <col min="3597" max="3839" width="9.140625" style="7"/>
    <col min="3840" max="3852" width="10.7109375" style="7" customWidth="1"/>
    <col min="3853" max="4095" width="9.140625" style="7"/>
    <col min="4096" max="4108" width="10.7109375" style="7" customWidth="1"/>
    <col min="4109" max="4351" width="9.140625" style="7"/>
    <col min="4352" max="4364" width="10.7109375" style="7" customWidth="1"/>
    <col min="4365" max="4607" width="9.140625" style="7"/>
    <col min="4608" max="4620" width="10.7109375" style="7" customWidth="1"/>
    <col min="4621" max="4863" width="9.140625" style="7"/>
    <col min="4864" max="4876" width="10.7109375" style="7" customWidth="1"/>
    <col min="4877" max="5119" width="9.140625" style="7"/>
    <col min="5120" max="5132" width="10.7109375" style="7" customWidth="1"/>
    <col min="5133" max="5375" width="9.140625" style="7"/>
    <col min="5376" max="5388" width="10.7109375" style="7" customWidth="1"/>
    <col min="5389" max="5631" width="9.140625" style="7"/>
    <col min="5632" max="5644" width="10.7109375" style="7" customWidth="1"/>
    <col min="5645" max="5887" width="9.140625" style="7"/>
    <col min="5888" max="5900" width="10.7109375" style="7" customWidth="1"/>
    <col min="5901" max="6143" width="9.140625" style="7"/>
    <col min="6144" max="6156" width="10.7109375" style="7" customWidth="1"/>
    <col min="6157" max="6399" width="9.140625" style="7"/>
    <col min="6400" max="6412" width="10.7109375" style="7" customWidth="1"/>
    <col min="6413" max="6655" width="9.140625" style="7"/>
    <col min="6656" max="6668" width="10.7109375" style="7" customWidth="1"/>
    <col min="6669" max="6911" width="9.140625" style="7"/>
    <col min="6912" max="6924" width="10.7109375" style="7" customWidth="1"/>
    <col min="6925" max="7167" width="9.140625" style="7"/>
    <col min="7168" max="7180" width="10.7109375" style="7" customWidth="1"/>
    <col min="7181" max="7423" width="9.140625" style="7"/>
    <col min="7424" max="7436" width="10.7109375" style="7" customWidth="1"/>
    <col min="7437" max="7679" width="9.140625" style="7"/>
    <col min="7680" max="7692" width="10.7109375" style="7" customWidth="1"/>
    <col min="7693" max="7935" width="9.140625" style="7"/>
    <col min="7936" max="7948" width="10.7109375" style="7" customWidth="1"/>
    <col min="7949" max="8191" width="9.140625" style="7"/>
    <col min="8192" max="8204" width="10.7109375" style="7" customWidth="1"/>
    <col min="8205" max="8447" width="9.140625" style="7"/>
    <col min="8448" max="8460" width="10.7109375" style="7" customWidth="1"/>
    <col min="8461" max="8703" width="9.140625" style="7"/>
    <col min="8704" max="8716" width="10.7109375" style="7" customWidth="1"/>
    <col min="8717" max="8959" width="9.140625" style="7"/>
    <col min="8960" max="8972" width="10.7109375" style="7" customWidth="1"/>
    <col min="8973" max="9215" width="9.140625" style="7"/>
    <col min="9216" max="9228" width="10.7109375" style="7" customWidth="1"/>
    <col min="9229" max="9471" width="9.140625" style="7"/>
    <col min="9472" max="9484" width="10.7109375" style="7" customWidth="1"/>
    <col min="9485" max="9727" width="9.140625" style="7"/>
    <col min="9728" max="9740" width="10.7109375" style="7" customWidth="1"/>
    <col min="9741" max="9983" width="9.140625" style="7"/>
    <col min="9984" max="9996" width="10.7109375" style="7" customWidth="1"/>
    <col min="9997" max="10239" width="9.140625" style="7"/>
    <col min="10240" max="10252" width="10.7109375" style="7" customWidth="1"/>
    <col min="10253" max="10495" width="9.140625" style="7"/>
    <col min="10496" max="10508" width="10.7109375" style="7" customWidth="1"/>
    <col min="10509" max="10751" width="9.140625" style="7"/>
    <col min="10752" max="10764" width="10.7109375" style="7" customWidth="1"/>
    <col min="10765" max="11007" width="9.140625" style="7"/>
    <col min="11008" max="11020" width="10.7109375" style="7" customWidth="1"/>
    <col min="11021" max="11263" width="9.140625" style="7"/>
    <col min="11264" max="11276" width="10.7109375" style="7" customWidth="1"/>
    <col min="11277" max="11519" width="9.140625" style="7"/>
    <col min="11520" max="11532" width="10.7109375" style="7" customWidth="1"/>
    <col min="11533" max="11775" width="9.140625" style="7"/>
    <col min="11776" max="11788" width="10.7109375" style="7" customWidth="1"/>
    <col min="11789" max="12031" width="9.140625" style="7"/>
    <col min="12032" max="12044" width="10.7109375" style="7" customWidth="1"/>
    <col min="12045" max="12287" width="9.140625" style="7"/>
    <col min="12288" max="12300" width="10.7109375" style="7" customWidth="1"/>
    <col min="12301" max="12543" width="9.140625" style="7"/>
    <col min="12544" max="12556" width="10.7109375" style="7" customWidth="1"/>
    <col min="12557" max="12799" width="9.140625" style="7"/>
    <col min="12800" max="12812" width="10.7109375" style="7" customWidth="1"/>
    <col min="12813" max="13055" width="9.140625" style="7"/>
    <col min="13056" max="13068" width="10.7109375" style="7" customWidth="1"/>
    <col min="13069" max="13311" width="9.140625" style="7"/>
    <col min="13312" max="13324" width="10.7109375" style="7" customWidth="1"/>
    <col min="13325" max="13567" width="9.140625" style="7"/>
    <col min="13568" max="13580" width="10.7109375" style="7" customWidth="1"/>
    <col min="13581" max="13823" width="9.140625" style="7"/>
    <col min="13824" max="13836" width="10.7109375" style="7" customWidth="1"/>
    <col min="13837" max="14079" width="9.140625" style="7"/>
    <col min="14080" max="14092" width="10.7109375" style="7" customWidth="1"/>
    <col min="14093" max="14335" width="9.140625" style="7"/>
    <col min="14336" max="14348" width="10.7109375" style="7" customWidth="1"/>
    <col min="14349" max="14591" width="9.140625" style="7"/>
    <col min="14592" max="14604" width="10.7109375" style="7" customWidth="1"/>
    <col min="14605" max="14847" width="9.140625" style="7"/>
    <col min="14848" max="14860" width="10.7109375" style="7" customWidth="1"/>
    <col min="14861" max="15103" width="9.140625" style="7"/>
    <col min="15104" max="15116" width="10.7109375" style="7" customWidth="1"/>
    <col min="15117" max="15359" width="9.140625" style="7"/>
    <col min="15360" max="15372" width="10.7109375" style="7" customWidth="1"/>
    <col min="15373" max="15615" width="9.140625" style="7"/>
    <col min="15616" max="15628" width="10.7109375" style="7" customWidth="1"/>
    <col min="15629" max="15871" width="9.140625" style="7"/>
    <col min="15872" max="15884" width="10.7109375" style="7" customWidth="1"/>
    <col min="15885" max="16127" width="9.140625" style="7"/>
    <col min="16128" max="16140" width="10.7109375" style="7" customWidth="1"/>
    <col min="16141" max="16384" width="9.140625" style="7"/>
  </cols>
  <sheetData>
    <row r="1" spans="1:24" ht="18" customHeight="1">
      <c r="A1" s="1818" t="s">
        <v>447</v>
      </c>
      <c r="B1" s="1818"/>
      <c r="C1" s="1818"/>
      <c r="D1" s="1818"/>
      <c r="E1" s="1818"/>
      <c r="F1" s="1818"/>
      <c r="G1" s="1818"/>
      <c r="H1" s="1818"/>
      <c r="I1" s="1818"/>
      <c r="J1" s="1818"/>
      <c r="K1" s="1818"/>
      <c r="L1" s="1818"/>
      <c r="M1" s="1818"/>
      <c r="N1" s="1818"/>
      <c r="O1" s="1818"/>
      <c r="P1" s="1818"/>
    </row>
    <row r="2" spans="1:24" ht="9.9499999999999993" customHeight="1">
      <c r="A2" s="1813"/>
      <c r="B2" s="1813"/>
      <c r="C2" s="1813"/>
      <c r="D2" s="1813"/>
      <c r="E2" s="1813"/>
      <c r="F2" s="1813"/>
      <c r="G2" s="1813"/>
      <c r="H2" s="1813"/>
      <c r="I2" s="1813"/>
      <c r="J2" s="1813"/>
      <c r="K2" s="1813"/>
      <c r="L2" s="1813"/>
      <c r="M2" s="1813"/>
      <c r="N2" s="1813"/>
      <c r="O2" s="1813"/>
      <c r="P2" s="1813"/>
      <c r="Q2" s="1813"/>
      <c r="R2" s="1813"/>
    </row>
    <row r="3" spans="1:24" s="160" customFormat="1" ht="15" customHeight="1">
      <c r="A3" s="1819" t="s">
        <v>395</v>
      </c>
      <c r="B3" s="1819"/>
      <c r="C3" s="1819"/>
      <c r="D3" s="1819"/>
      <c r="E3" s="1819"/>
      <c r="F3" s="1819"/>
      <c r="G3" s="1819"/>
      <c r="H3" s="1819"/>
      <c r="I3" s="1819"/>
      <c r="J3" s="1819"/>
      <c r="K3" s="1819"/>
      <c r="L3" s="1819"/>
      <c r="M3" s="1819"/>
      <c r="N3" s="1819"/>
      <c r="O3" s="1819"/>
      <c r="P3" s="1819"/>
    </row>
    <row r="4" spans="1:24" ht="79.5">
      <c r="A4" s="480" t="s">
        <v>133</v>
      </c>
      <c r="B4" s="521" t="s">
        <v>379</v>
      </c>
      <c r="C4" s="521" t="s">
        <v>369</v>
      </c>
      <c r="D4" s="521" t="s">
        <v>371</v>
      </c>
      <c r="E4" s="521" t="s">
        <v>376</v>
      </c>
      <c r="F4" s="521" t="s">
        <v>378</v>
      </c>
      <c r="G4" s="521" t="s">
        <v>370</v>
      </c>
      <c r="H4" s="521" t="s">
        <v>372</v>
      </c>
      <c r="I4" s="521" t="s">
        <v>375</v>
      </c>
      <c r="J4" s="521" t="s">
        <v>374</v>
      </c>
      <c r="K4" s="521" t="s">
        <v>389</v>
      </c>
      <c r="L4" s="521" t="s">
        <v>368</v>
      </c>
      <c r="M4" s="521" t="s">
        <v>367</v>
      </c>
      <c r="N4" s="521" t="s">
        <v>377</v>
      </c>
      <c r="O4" s="521" t="s">
        <v>373</v>
      </c>
      <c r="P4" s="521" t="s">
        <v>253</v>
      </c>
    </row>
    <row r="5" spans="1:24" ht="12" customHeight="1">
      <c r="A5" s="739" t="str">
        <f>'6.1'!A9</f>
        <v>leden</v>
      </c>
      <c r="B5" s="740">
        <v>-1.2935483870967743</v>
      </c>
      <c r="C5" s="740">
        <v>0.34838709677419355</v>
      </c>
      <c r="D5" s="741">
        <v>-1.7193548387096769</v>
      </c>
      <c r="E5" s="741">
        <v>-1.3967741935483871</v>
      </c>
      <c r="F5" s="741">
        <v>-1.0193548387096774</v>
      </c>
      <c r="G5" s="741">
        <v>-0.92903225806451606</v>
      </c>
      <c r="H5" s="741">
        <v>-1.3064516129032253</v>
      </c>
      <c r="I5" s="741">
        <v>-1.1032258064516127</v>
      </c>
      <c r="J5" s="741">
        <v>-0.63548387096774217</v>
      </c>
      <c r="K5" s="740">
        <v>0.89677419354838728</v>
      </c>
      <c r="L5" s="740">
        <v>-0.16451612903225804</v>
      </c>
      <c r="M5" s="741">
        <v>-0.37419354838709679</v>
      </c>
      <c r="N5" s="741">
        <v>-1.4129032258064516</v>
      </c>
      <c r="O5" s="741">
        <v>-1.2032258064516128</v>
      </c>
      <c r="P5" s="1369">
        <v>-0.91290322580645156</v>
      </c>
      <c r="Q5" s="28"/>
      <c r="R5" s="28"/>
    </row>
    <row r="6" spans="1:24" ht="12" customHeight="1">
      <c r="A6" s="742" t="str">
        <f>'6.1'!A10</f>
        <v>únor</v>
      </c>
      <c r="B6" s="743">
        <v>3.2142857142857015E-2</v>
      </c>
      <c r="C6" s="744">
        <v>-6.4285714285713905E-2</v>
      </c>
      <c r="D6" s="744">
        <v>-1.8107142857142857</v>
      </c>
      <c r="E6" s="744">
        <v>-1.7428571428571433</v>
      </c>
      <c r="F6" s="744">
        <v>-0.93214285714285694</v>
      </c>
      <c r="G6" s="744">
        <v>-0.77142857142857124</v>
      </c>
      <c r="H6" s="744">
        <v>-1.2357142857142855</v>
      </c>
      <c r="I6" s="744">
        <v>-1.2142857142857142</v>
      </c>
      <c r="J6" s="744">
        <v>-0.22142857142857214</v>
      </c>
      <c r="K6" s="743">
        <v>0.55000000000000004</v>
      </c>
      <c r="L6" s="744">
        <v>-0.31071428571428578</v>
      </c>
      <c r="M6" s="744">
        <v>-1.3535714285714282</v>
      </c>
      <c r="N6" s="744">
        <v>-0.69642857142857129</v>
      </c>
      <c r="O6" s="744">
        <v>-1.0107142857142859</v>
      </c>
      <c r="P6" s="901">
        <v>-0.7250000000000002</v>
      </c>
      <c r="Q6" s="4"/>
      <c r="R6" s="2"/>
      <c r="S6" s="3"/>
      <c r="T6" s="3"/>
      <c r="U6" s="3"/>
      <c r="V6" s="3"/>
      <c r="W6" s="3"/>
      <c r="X6" s="3"/>
    </row>
    <row r="7" spans="1:24" ht="12" customHeight="1">
      <c r="A7" s="745" t="str">
        <f>'6.1'!A11</f>
        <v>březen</v>
      </c>
      <c r="B7" s="746">
        <v>2.4096774193548387</v>
      </c>
      <c r="C7" s="747">
        <v>3.7935483870967741</v>
      </c>
      <c r="D7" s="747">
        <v>2.2548387096774194</v>
      </c>
      <c r="E7" s="747">
        <v>2.0193548387096776</v>
      </c>
      <c r="F7" s="747">
        <v>2.4483870967741934</v>
      </c>
      <c r="G7" s="747">
        <v>3.2064516129032263</v>
      </c>
      <c r="H7" s="747">
        <v>2.6161290322580646</v>
      </c>
      <c r="I7" s="747">
        <v>2.4709677419354836</v>
      </c>
      <c r="J7" s="747">
        <v>3.209677419354839</v>
      </c>
      <c r="K7" s="746">
        <v>4.8129032258064521</v>
      </c>
      <c r="L7" s="747">
        <v>3.5161290322580636</v>
      </c>
      <c r="M7" s="747">
        <v>3.6580645161290324</v>
      </c>
      <c r="N7" s="747">
        <v>2.2580645161290325</v>
      </c>
      <c r="O7" s="747">
        <v>2.0193548387096771</v>
      </c>
      <c r="P7" s="1370">
        <v>2.8290322580645157</v>
      </c>
      <c r="Q7" s="4"/>
      <c r="R7" s="2"/>
      <c r="S7" s="3"/>
      <c r="T7" s="3"/>
      <c r="U7" s="3"/>
      <c r="V7" s="3"/>
      <c r="W7" s="3"/>
      <c r="X7" s="3"/>
    </row>
    <row r="8" spans="1:24" ht="12" customHeight="1">
      <c r="A8" s="742" t="str">
        <f>'6.1'!A12</f>
        <v>duben</v>
      </c>
      <c r="B8" s="743">
        <v>5.3100000000000005</v>
      </c>
      <c r="C8" s="744">
        <v>7.5633333333333317</v>
      </c>
      <c r="D8" s="744">
        <v>4.1866666666666665</v>
      </c>
      <c r="E8" s="744">
        <v>5.2099999999999991</v>
      </c>
      <c r="F8" s="744">
        <v>5.1099999999999994</v>
      </c>
      <c r="G8" s="744">
        <v>5.8533333333333344</v>
      </c>
      <c r="H8" s="744">
        <v>5.5700000000000012</v>
      </c>
      <c r="I8" s="744">
        <v>5.3866666666666685</v>
      </c>
      <c r="J8" s="744">
        <v>5.873333333333334</v>
      </c>
      <c r="K8" s="743">
        <v>7.4066666666666654</v>
      </c>
      <c r="L8" s="744">
        <v>6.2366666666666672</v>
      </c>
      <c r="M8" s="744">
        <v>5.9566666666666661</v>
      </c>
      <c r="N8" s="744">
        <v>5.1333333333333337</v>
      </c>
      <c r="O8" s="744">
        <v>5.3233333333333341</v>
      </c>
      <c r="P8" s="901">
        <v>5.6766666666666667</v>
      </c>
      <c r="Q8" s="4"/>
      <c r="R8" s="2"/>
      <c r="S8" s="3"/>
      <c r="T8" s="3"/>
      <c r="U8" s="3"/>
      <c r="V8" s="3"/>
      <c r="W8" s="3"/>
      <c r="X8" s="3"/>
    </row>
    <row r="9" spans="1:24" ht="12" customHeight="1">
      <c r="A9" s="742" t="str">
        <f>'6.1'!A13</f>
        <v>květen</v>
      </c>
      <c r="B9" s="743">
        <v>9.9516129032258061</v>
      </c>
      <c r="C9" s="744">
        <v>12.893548387096773</v>
      </c>
      <c r="D9" s="744">
        <v>9.0161290322580658</v>
      </c>
      <c r="E9" s="744">
        <v>10.522580645161291</v>
      </c>
      <c r="F9" s="744">
        <v>10.551612903225807</v>
      </c>
      <c r="G9" s="744">
        <v>12.009677419354841</v>
      </c>
      <c r="H9" s="744">
        <v>11.341935483870966</v>
      </c>
      <c r="I9" s="744">
        <v>10.890322580645162</v>
      </c>
      <c r="J9" s="744">
        <v>10.393548387096773</v>
      </c>
      <c r="K9" s="743">
        <v>12.341935483870964</v>
      </c>
      <c r="L9" s="744">
        <v>11.248387096774195</v>
      </c>
      <c r="M9" s="744">
        <v>10.987096774193551</v>
      </c>
      <c r="N9" s="744">
        <v>10.338709677419356</v>
      </c>
      <c r="O9" s="744">
        <v>11.064516129032262</v>
      </c>
      <c r="P9" s="901">
        <v>10.835483870967742</v>
      </c>
      <c r="Q9" s="4"/>
      <c r="R9" s="2"/>
      <c r="S9" s="3"/>
      <c r="T9" s="3"/>
      <c r="U9" s="3"/>
      <c r="V9" s="3"/>
      <c r="W9" s="3"/>
      <c r="X9" s="3"/>
    </row>
    <row r="10" spans="1:24" ht="12" customHeight="1">
      <c r="A10" s="742" t="str">
        <f>'6.1'!A14</f>
        <v>červen</v>
      </c>
      <c r="B10" s="743">
        <v>18.286666666666669</v>
      </c>
      <c r="C10" s="744">
        <v>20.523333333333333</v>
      </c>
      <c r="D10" s="744">
        <v>17.84333333333333</v>
      </c>
      <c r="E10" s="744">
        <v>18.77333333333333</v>
      </c>
      <c r="F10" s="744">
        <v>18.829999999999995</v>
      </c>
      <c r="G10" s="744">
        <v>19.536666666666658</v>
      </c>
      <c r="H10" s="744">
        <v>18.953333333333333</v>
      </c>
      <c r="I10" s="744">
        <v>18.966666666666665</v>
      </c>
      <c r="J10" s="744">
        <v>19.080000000000002</v>
      </c>
      <c r="K10" s="743">
        <v>21.119999999999994</v>
      </c>
      <c r="L10" s="744">
        <v>19.533333333333335</v>
      </c>
      <c r="M10" s="744">
        <v>19.463333333333331</v>
      </c>
      <c r="N10" s="744">
        <v>18.723333333333333</v>
      </c>
      <c r="O10" s="744">
        <v>18.813333333333333</v>
      </c>
      <c r="P10" s="901">
        <v>19.076666666666668</v>
      </c>
      <c r="Q10" s="4"/>
      <c r="R10" s="2"/>
      <c r="S10" s="3"/>
      <c r="T10" s="3"/>
      <c r="U10" s="3"/>
      <c r="V10" s="3"/>
      <c r="W10" s="3"/>
      <c r="X10" s="3"/>
    </row>
    <row r="11" spans="1:24" ht="12" customHeight="1">
      <c r="A11" s="739" t="str">
        <f>'6.1'!A15</f>
        <v>červenec</v>
      </c>
      <c r="B11" s="740">
        <v>18.035483870967742</v>
      </c>
      <c r="C11" s="741">
        <v>21.245161290322581</v>
      </c>
      <c r="D11" s="741">
        <v>16.696774193548389</v>
      </c>
      <c r="E11" s="741">
        <v>18.751612903225812</v>
      </c>
      <c r="F11" s="741">
        <v>18.429032258064513</v>
      </c>
      <c r="G11" s="741">
        <v>20.338709677419359</v>
      </c>
      <c r="H11" s="741">
        <v>19.606451612903225</v>
      </c>
      <c r="I11" s="741">
        <v>19.061290322580643</v>
      </c>
      <c r="J11" s="741">
        <v>18.248387096774195</v>
      </c>
      <c r="K11" s="740">
        <v>20.532258064516128</v>
      </c>
      <c r="L11" s="741">
        <v>19.170967741935488</v>
      </c>
      <c r="M11" s="741">
        <v>18.92903225806452</v>
      </c>
      <c r="N11" s="741">
        <v>18.667741935483864</v>
      </c>
      <c r="O11" s="741">
        <v>19.758064516129036</v>
      </c>
      <c r="P11" s="1369">
        <v>19.022580645161288</v>
      </c>
      <c r="Q11" s="4"/>
      <c r="R11" s="2"/>
      <c r="S11" s="3"/>
      <c r="T11" s="3"/>
      <c r="U11" s="3"/>
      <c r="V11" s="3"/>
      <c r="W11" s="3"/>
      <c r="X11" s="3"/>
    </row>
    <row r="12" spans="1:24" ht="12" customHeight="1">
      <c r="A12" s="742" t="str">
        <f>'6.1'!A16</f>
        <v>srpen</v>
      </c>
      <c r="B12" s="743">
        <v>15.635483870967743</v>
      </c>
      <c r="C12" s="744">
        <v>18</v>
      </c>
      <c r="D12" s="744">
        <v>14.403225806451617</v>
      </c>
      <c r="E12" s="744">
        <v>15.870967741935486</v>
      </c>
      <c r="F12" s="744">
        <v>15.703225806451611</v>
      </c>
      <c r="G12" s="744">
        <v>17.141935483870967</v>
      </c>
      <c r="H12" s="744">
        <v>16.312903225806448</v>
      </c>
      <c r="I12" s="744">
        <v>16.290322580645164</v>
      </c>
      <c r="J12" s="744">
        <v>16.051612903225806</v>
      </c>
      <c r="K12" s="743">
        <v>17.945161290322581</v>
      </c>
      <c r="L12" s="744">
        <v>16.787096774193543</v>
      </c>
      <c r="M12" s="744">
        <v>16.451612903225808</v>
      </c>
      <c r="N12" s="744">
        <v>15.938709677419359</v>
      </c>
      <c r="O12" s="744">
        <v>16.216129032258063</v>
      </c>
      <c r="P12" s="901">
        <v>16.287096774193547</v>
      </c>
      <c r="Q12" s="4"/>
      <c r="R12" s="2"/>
      <c r="S12" s="3"/>
      <c r="T12" s="3"/>
      <c r="U12" s="3"/>
      <c r="V12" s="3"/>
      <c r="W12" s="3"/>
      <c r="X12" s="3"/>
    </row>
    <row r="13" spans="1:24" ht="12" customHeight="1">
      <c r="A13" s="745" t="str">
        <f>'6.1'!A17</f>
        <v>září</v>
      </c>
      <c r="B13" s="746">
        <v>13.713333333333336</v>
      </c>
      <c r="C13" s="747">
        <v>15.426666666666668</v>
      </c>
      <c r="D13" s="747">
        <v>13.220000000000002</v>
      </c>
      <c r="E13" s="747">
        <v>14.249999999999998</v>
      </c>
      <c r="F13" s="747">
        <v>14.153333333333332</v>
      </c>
      <c r="G13" s="747">
        <v>13.963333333333335</v>
      </c>
      <c r="H13" s="747">
        <v>14.193333333333332</v>
      </c>
      <c r="I13" s="747">
        <v>14.393333333333334</v>
      </c>
      <c r="J13" s="747">
        <v>14.330000000000004</v>
      </c>
      <c r="K13" s="746">
        <v>16.54</v>
      </c>
      <c r="L13" s="747">
        <v>15.126666666666669</v>
      </c>
      <c r="M13" s="747">
        <v>14.949999999999998</v>
      </c>
      <c r="N13" s="747">
        <v>14.026666666666667</v>
      </c>
      <c r="O13" s="747">
        <v>13.4</v>
      </c>
      <c r="P13" s="1370">
        <v>14.373333333333333</v>
      </c>
      <c r="Q13" s="4"/>
      <c r="R13" s="2"/>
      <c r="S13" s="3"/>
      <c r="T13" s="3"/>
      <c r="U13" s="3"/>
      <c r="V13" s="3"/>
      <c r="W13" s="3"/>
      <c r="X13" s="3"/>
    </row>
    <row r="14" spans="1:24" ht="12" customHeight="1">
      <c r="A14" s="739" t="str">
        <f>'6.1'!A18</f>
        <v>říjen</v>
      </c>
      <c r="B14" s="740">
        <v>7.445161290322579</v>
      </c>
      <c r="C14" s="741">
        <v>9.4032258064516139</v>
      </c>
      <c r="D14" s="741">
        <v>6.329032258064518</v>
      </c>
      <c r="E14" s="741">
        <v>8.2677419354838708</v>
      </c>
      <c r="F14" s="741">
        <v>8.3677419354838722</v>
      </c>
      <c r="G14" s="741">
        <v>9.2580645161290303</v>
      </c>
      <c r="H14" s="741">
        <v>8.4999999999999982</v>
      </c>
      <c r="I14" s="741">
        <v>8.5451612903225822</v>
      </c>
      <c r="J14" s="741">
        <v>7.2645161290322573</v>
      </c>
      <c r="K14" s="740">
        <v>9.8677419354838722</v>
      </c>
      <c r="L14" s="741">
        <v>8.5645161290322598</v>
      </c>
      <c r="M14" s="741">
        <v>8.2354838709677445</v>
      </c>
      <c r="N14" s="741">
        <v>7.8935483870967751</v>
      </c>
      <c r="O14" s="741">
        <v>8.1741935483870947</v>
      </c>
      <c r="P14" s="1369">
        <v>8.17741935483871</v>
      </c>
      <c r="Q14" s="4"/>
      <c r="R14" s="2"/>
      <c r="S14" s="3"/>
      <c r="T14" s="3"/>
      <c r="U14" s="3"/>
      <c r="V14" s="3"/>
      <c r="W14" s="3"/>
      <c r="X14" s="3"/>
    </row>
    <row r="15" spans="1:24" ht="12" customHeight="1">
      <c r="A15" s="742" t="str">
        <f>'6.1'!A19</f>
        <v>listopad</v>
      </c>
      <c r="B15" s="743">
        <v>2.87</v>
      </c>
      <c r="C15" s="744">
        <v>4.8066666666666684</v>
      </c>
      <c r="D15" s="744">
        <v>2.6433333333333326</v>
      </c>
      <c r="E15" s="744">
        <v>3.9199999999999986</v>
      </c>
      <c r="F15" s="744">
        <v>4.2966666666666677</v>
      </c>
      <c r="G15" s="744">
        <v>4.660000000000001</v>
      </c>
      <c r="H15" s="744">
        <v>4.0699999999999994</v>
      </c>
      <c r="I15" s="744">
        <v>4.0599999999999996</v>
      </c>
      <c r="J15" s="744">
        <v>3.3866666666666672</v>
      </c>
      <c r="K15" s="743">
        <v>5.24</v>
      </c>
      <c r="L15" s="744">
        <v>4.3600000000000003</v>
      </c>
      <c r="M15" s="744">
        <v>4.3866666666666658</v>
      </c>
      <c r="N15" s="744">
        <v>3.2533333333333343</v>
      </c>
      <c r="O15" s="744">
        <v>3.9266666666666654</v>
      </c>
      <c r="P15" s="901">
        <v>3.8100000000000005</v>
      </c>
      <c r="Q15" s="4"/>
      <c r="R15" s="2"/>
      <c r="S15" s="3"/>
      <c r="T15" s="3"/>
      <c r="U15" s="3"/>
      <c r="V15" s="3"/>
      <c r="W15" s="3"/>
      <c r="X15" s="3"/>
    </row>
    <row r="16" spans="1:24" ht="12" customHeight="1">
      <c r="A16" s="745" t="str">
        <f>'6.1'!A20</f>
        <v>prosinec</v>
      </c>
      <c r="B16" s="746">
        <v>0.75483870967741951</v>
      </c>
      <c r="C16" s="747">
        <v>1.1838709677419357</v>
      </c>
      <c r="D16" s="747">
        <v>0.26451612903225802</v>
      </c>
      <c r="E16" s="747">
        <v>-0.47096774193548402</v>
      </c>
      <c r="F16" s="747">
        <v>0.4387096774193549</v>
      </c>
      <c r="G16" s="747">
        <v>3.2258064516129205E-2</v>
      </c>
      <c r="H16" s="747">
        <v>-0.22258064516129034</v>
      </c>
      <c r="I16" s="747">
        <v>0.18709677419354842</v>
      </c>
      <c r="J16" s="747">
        <v>1.2290322580645159</v>
      </c>
      <c r="K16" s="746">
        <v>2.7225806451612904</v>
      </c>
      <c r="L16" s="747">
        <v>1.5774193548387099</v>
      </c>
      <c r="M16" s="747">
        <v>1.3935483870967742</v>
      </c>
      <c r="N16" s="747">
        <v>0.23548387096774184</v>
      </c>
      <c r="O16" s="747">
        <v>-0.49999999999999994</v>
      </c>
      <c r="P16" s="1370">
        <v>0.58387096774193536</v>
      </c>
      <c r="Q16" s="4"/>
      <c r="R16" s="2"/>
      <c r="S16" s="3"/>
      <c r="T16" s="3"/>
      <c r="U16" s="3"/>
      <c r="V16" s="3"/>
      <c r="W16" s="3"/>
      <c r="X16" s="3"/>
    </row>
    <row r="17" spans="1:29" ht="12" customHeight="1">
      <c r="A17" s="742" t="str">
        <f>'6.1'!A21</f>
        <v>I. čtvrtletí</v>
      </c>
      <c r="B17" s="743">
        <f>AVERAGE(B5:B7)</f>
        <v>0.38275729646697382</v>
      </c>
      <c r="C17" s="743">
        <f t="shared" ref="C17:P17" si="0">AVERAGE(C5:C7)</f>
        <v>1.3592165898617512</v>
      </c>
      <c r="D17" s="743">
        <f t="shared" si="0"/>
        <v>-0.42507680491551447</v>
      </c>
      <c r="E17" s="743">
        <f t="shared" si="0"/>
        <v>-0.37342549923195101</v>
      </c>
      <c r="F17" s="743">
        <f t="shared" si="0"/>
        <v>0.16562980030721972</v>
      </c>
      <c r="G17" s="743">
        <f t="shared" si="0"/>
        <v>0.50199692780337968</v>
      </c>
      <c r="H17" s="743">
        <f t="shared" si="0"/>
        <v>2.465437788018458E-2</v>
      </c>
      <c r="I17" s="743">
        <f t="shared" si="0"/>
        <v>5.1152073732718982E-2</v>
      </c>
      <c r="J17" s="743">
        <f t="shared" si="0"/>
        <v>0.78425499231950813</v>
      </c>
      <c r="K17" s="743">
        <f t="shared" si="0"/>
        <v>2.0865591397849466</v>
      </c>
      <c r="L17" s="743">
        <f t="shared" si="0"/>
        <v>1.0136328725038399</v>
      </c>
      <c r="M17" s="743">
        <f t="shared" si="0"/>
        <v>0.64343317972350245</v>
      </c>
      <c r="N17" s="743">
        <f t="shared" si="0"/>
        <v>4.9577572964669837E-2</v>
      </c>
      <c r="O17" s="743">
        <f t="shared" si="0"/>
        <v>-6.4861751152073932E-2</v>
      </c>
      <c r="P17" s="1371">
        <f t="shared" si="0"/>
        <v>0.39704301075268794</v>
      </c>
      <c r="Q17" s="4"/>
      <c r="R17" s="2"/>
      <c r="S17" s="3"/>
      <c r="T17" s="3"/>
      <c r="U17" s="3"/>
      <c r="V17" s="3"/>
      <c r="W17" s="3"/>
      <c r="X17" s="3"/>
    </row>
    <row r="18" spans="1:29" ht="12" customHeight="1">
      <c r="A18" s="742" t="str">
        <f>'6.1'!A22</f>
        <v>II. čtvrtletí</v>
      </c>
      <c r="B18" s="743">
        <f>AVERAGE(B8:B10)</f>
        <v>11.182759856630824</v>
      </c>
      <c r="C18" s="743">
        <f t="shared" ref="C18:P18" si="1">AVERAGE(C8:C10)</f>
        <v>13.660071684587813</v>
      </c>
      <c r="D18" s="743">
        <f t="shared" si="1"/>
        <v>10.348709677419354</v>
      </c>
      <c r="E18" s="743">
        <f t="shared" si="1"/>
        <v>11.501971326164872</v>
      </c>
      <c r="F18" s="743">
        <f t="shared" si="1"/>
        <v>11.497204301075266</v>
      </c>
      <c r="G18" s="743">
        <f t="shared" si="1"/>
        <v>12.466559139784943</v>
      </c>
      <c r="H18" s="743">
        <f t="shared" si="1"/>
        <v>11.955089605734765</v>
      </c>
      <c r="I18" s="743">
        <f t="shared" si="1"/>
        <v>11.7478853046595</v>
      </c>
      <c r="J18" s="743">
        <f t="shared" si="1"/>
        <v>11.782293906810034</v>
      </c>
      <c r="K18" s="743">
        <f t="shared" si="1"/>
        <v>13.622867383512542</v>
      </c>
      <c r="L18" s="743">
        <f t="shared" si="1"/>
        <v>12.3394623655914</v>
      </c>
      <c r="M18" s="743">
        <f t="shared" si="1"/>
        <v>12.135698924731182</v>
      </c>
      <c r="N18" s="743">
        <f t="shared" si="1"/>
        <v>11.398458781362008</v>
      </c>
      <c r="O18" s="743">
        <f t="shared" si="1"/>
        <v>11.733727598566309</v>
      </c>
      <c r="P18" s="1371">
        <f t="shared" si="1"/>
        <v>11.86293906810036</v>
      </c>
      <c r="Q18" s="4"/>
      <c r="R18" s="2"/>
      <c r="S18" s="3"/>
      <c r="T18" s="3"/>
      <c r="U18" s="3"/>
      <c r="V18" s="3"/>
      <c r="W18" s="3"/>
      <c r="X18" s="3"/>
    </row>
    <row r="19" spans="1:29" ht="12" customHeight="1">
      <c r="A19" s="742" t="str">
        <f>'6.1'!A23</f>
        <v>III. čtvrtletí</v>
      </c>
      <c r="B19" s="743">
        <f>AVERAGE(B11:B13)</f>
        <v>15.794767025089607</v>
      </c>
      <c r="C19" s="743">
        <f t="shared" ref="C19:P19" si="2">AVERAGE(C11:C13)</f>
        <v>18.22394265232975</v>
      </c>
      <c r="D19" s="743">
        <f t="shared" si="2"/>
        <v>14.773333333333335</v>
      </c>
      <c r="E19" s="743">
        <f t="shared" si="2"/>
        <v>16.290860215053765</v>
      </c>
      <c r="F19" s="743">
        <f t="shared" si="2"/>
        <v>16.095197132616487</v>
      </c>
      <c r="G19" s="743">
        <f t="shared" si="2"/>
        <v>17.14799283154122</v>
      </c>
      <c r="H19" s="743">
        <f t="shared" si="2"/>
        <v>16.704229390681004</v>
      </c>
      <c r="I19" s="743">
        <f t="shared" si="2"/>
        <v>16.581648745519715</v>
      </c>
      <c r="J19" s="743">
        <f t="shared" si="2"/>
        <v>16.21</v>
      </c>
      <c r="K19" s="743">
        <f t="shared" si="2"/>
        <v>18.339139784946237</v>
      </c>
      <c r="L19" s="743">
        <f t="shared" si="2"/>
        <v>17.028243727598564</v>
      </c>
      <c r="M19" s="743">
        <f t="shared" si="2"/>
        <v>16.776881720430108</v>
      </c>
      <c r="N19" s="743">
        <f t="shared" si="2"/>
        <v>16.211039426523296</v>
      </c>
      <c r="O19" s="743">
        <f t="shared" si="2"/>
        <v>16.458064516129031</v>
      </c>
      <c r="P19" s="1371">
        <f t="shared" si="2"/>
        <v>16.56100358422939</v>
      </c>
      <c r="Q19" s="5"/>
      <c r="R19" s="3"/>
      <c r="S19" s="3"/>
      <c r="T19" s="3"/>
      <c r="U19" s="3"/>
      <c r="V19" s="3"/>
      <c r="W19" s="3"/>
      <c r="X19" s="3"/>
    </row>
    <row r="20" spans="1:29" ht="12" customHeight="1">
      <c r="A20" s="742" t="str">
        <f>'6.1'!A24</f>
        <v>IV. čtvrtletí</v>
      </c>
      <c r="B20" s="743">
        <f>AVERAGE(B14:B16)</f>
        <v>3.6899999999999995</v>
      </c>
      <c r="C20" s="743">
        <f t="shared" ref="C20:P20" si="3">AVERAGE(C14:C16)</f>
        <v>5.1312544802867395</v>
      </c>
      <c r="D20" s="743">
        <f t="shared" si="3"/>
        <v>3.0789605734767025</v>
      </c>
      <c r="E20" s="743">
        <f t="shared" si="3"/>
        <v>3.9055913978494616</v>
      </c>
      <c r="F20" s="743">
        <f t="shared" si="3"/>
        <v>4.3677060931899652</v>
      </c>
      <c r="G20" s="743">
        <f t="shared" si="3"/>
        <v>4.6501075268817207</v>
      </c>
      <c r="H20" s="743">
        <f t="shared" si="3"/>
        <v>4.1158064516129018</v>
      </c>
      <c r="I20" s="743">
        <f t="shared" si="3"/>
        <v>4.2640860215053769</v>
      </c>
      <c r="J20" s="743">
        <f t="shared" si="3"/>
        <v>3.9600716845878132</v>
      </c>
      <c r="K20" s="743">
        <f t="shared" si="3"/>
        <v>5.9434408602150546</v>
      </c>
      <c r="L20" s="743">
        <f t="shared" si="3"/>
        <v>4.8339784946236568</v>
      </c>
      <c r="M20" s="743">
        <f t="shared" si="3"/>
        <v>4.6718996415770624</v>
      </c>
      <c r="N20" s="743">
        <f>AVERAGE(N14:N16)</f>
        <v>3.7941218637992837</v>
      </c>
      <c r="O20" s="743">
        <f t="shared" si="3"/>
        <v>3.8669534050179202</v>
      </c>
      <c r="P20" s="1371">
        <f t="shared" si="3"/>
        <v>4.1904301075268817</v>
      </c>
    </row>
    <row r="21" spans="1:29" ht="12" customHeight="1">
      <c r="A21" s="739" t="str">
        <f>'6.1'!A25</f>
        <v>I. pololetí</v>
      </c>
      <c r="B21" s="740">
        <f>AVERAGE(B5:B10)</f>
        <v>5.7827585765488996</v>
      </c>
      <c r="C21" s="740">
        <f t="shared" ref="C21:P21" si="4">AVERAGE(C5:C10)</f>
        <v>7.5096441372247824</v>
      </c>
      <c r="D21" s="740">
        <f t="shared" si="4"/>
        <v>4.9618164362519197</v>
      </c>
      <c r="E21" s="740">
        <f t="shared" si="4"/>
        <v>5.5642729134664606</v>
      </c>
      <c r="F21" s="740">
        <f t="shared" si="4"/>
        <v>5.8314170506912433</v>
      </c>
      <c r="G21" s="740">
        <f t="shared" si="4"/>
        <v>6.4842780337941619</v>
      </c>
      <c r="H21" s="740">
        <f t="shared" si="4"/>
        <v>5.9898719918074761</v>
      </c>
      <c r="I21" s="740">
        <f t="shared" si="4"/>
        <v>5.8995186891961096</v>
      </c>
      <c r="J21" s="740">
        <f t="shared" si="4"/>
        <v>6.2832744495647717</v>
      </c>
      <c r="K21" s="740">
        <f t="shared" si="4"/>
        <v>7.8547132616487438</v>
      </c>
      <c r="L21" s="740">
        <f t="shared" si="4"/>
        <v>6.6765476190476205</v>
      </c>
      <c r="M21" s="740">
        <f t="shared" si="4"/>
        <v>6.3895660522273419</v>
      </c>
      <c r="N21" s="740">
        <f t="shared" si="4"/>
        <v>5.7240181771633383</v>
      </c>
      <c r="O21" s="740">
        <f t="shared" si="4"/>
        <v>5.8344329237071184</v>
      </c>
      <c r="P21" s="1372">
        <f t="shared" si="4"/>
        <v>6.1299910394265238</v>
      </c>
    </row>
    <row r="22" spans="1:29" ht="12" customHeight="1">
      <c r="A22" s="745" t="str">
        <f>'6.1'!A26</f>
        <v>II. pololetí</v>
      </c>
      <c r="B22" s="746">
        <f>AVERAGE(B11:B16)</f>
        <v>9.7423835125448033</v>
      </c>
      <c r="C22" s="746">
        <f t="shared" ref="C22:P22" si="5">AVERAGE(C11:C16)</f>
        <v>11.677598566308246</v>
      </c>
      <c r="D22" s="746">
        <f t="shared" si="5"/>
        <v>8.9261469534050182</v>
      </c>
      <c r="E22" s="746">
        <f t="shared" si="5"/>
        <v>10.098225806451614</v>
      </c>
      <c r="F22" s="746">
        <f t="shared" si="5"/>
        <v>10.231451612903225</v>
      </c>
      <c r="G22" s="746">
        <f t="shared" si="5"/>
        <v>10.899050179211471</v>
      </c>
      <c r="H22" s="746">
        <f t="shared" si="5"/>
        <v>10.410017921146954</v>
      </c>
      <c r="I22" s="746">
        <f t="shared" si="5"/>
        <v>10.422867383512546</v>
      </c>
      <c r="J22" s="746">
        <f t="shared" si="5"/>
        <v>10.085035842293907</v>
      </c>
      <c r="K22" s="746">
        <f t="shared" si="5"/>
        <v>12.141290322580645</v>
      </c>
      <c r="L22" s="746">
        <f t="shared" si="5"/>
        <v>10.931111111111109</v>
      </c>
      <c r="M22" s="746">
        <f t="shared" si="5"/>
        <v>10.724390681003586</v>
      </c>
      <c r="N22" s="746">
        <f t="shared" si="5"/>
        <v>10.00258064516129</v>
      </c>
      <c r="O22" s="746">
        <f t="shared" si="5"/>
        <v>10.162508960573476</v>
      </c>
      <c r="P22" s="1373">
        <f t="shared" si="5"/>
        <v>10.375716845878136</v>
      </c>
    </row>
    <row r="23" spans="1:29" ht="12" customHeight="1">
      <c r="A23" s="737" t="str">
        <f>'6.1'!A27</f>
        <v>rok</v>
      </c>
      <c r="B23" s="738">
        <f>AVERAGE(B5:B16)</f>
        <v>7.7625710445468519</v>
      </c>
      <c r="C23" s="738">
        <f t="shared" ref="C23:P23" si="6">AVERAGE(C5:C16)</f>
        <v>9.5936213517665134</v>
      </c>
      <c r="D23" s="738">
        <f t="shared" si="6"/>
        <v>6.9439816948284694</v>
      </c>
      <c r="E23" s="738">
        <f t="shared" si="6"/>
        <v>7.8312493599590374</v>
      </c>
      <c r="F23" s="738">
        <f t="shared" si="6"/>
        <v>8.0314343317972341</v>
      </c>
      <c r="G23" s="738">
        <f t="shared" si="6"/>
        <v>8.6916641065028148</v>
      </c>
      <c r="H23" s="738">
        <f t="shared" si="6"/>
        <v>8.1999449564772142</v>
      </c>
      <c r="I23" s="738">
        <f t="shared" si="6"/>
        <v>8.1611930363543284</v>
      </c>
      <c r="J23" s="738">
        <f t="shared" si="6"/>
        <v>8.1841551459293402</v>
      </c>
      <c r="K23" s="738">
        <f t="shared" si="6"/>
        <v>9.9980017921146942</v>
      </c>
      <c r="L23" s="738">
        <f t="shared" si="6"/>
        <v>8.8038293650793644</v>
      </c>
      <c r="M23" s="738">
        <f t="shared" si="6"/>
        <v>8.5569783666154642</v>
      </c>
      <c r="N23" s="738">
        <f t="shared" si="6"/>
        <v>7.8632994111623136</v>
      </c>
      <c r="O23" s="738">
        <f t="shared" si="6"/>
        <v>7.9984709421402975</v>
      </c>
      <c r="P23" s="1063">
        <f t="shared" si="6"/>
        <v>8.2528539426523277</v>
      </c>
    </row>
    <row r="24" spans="1:29" ht="15" customHeight="1"/>
    <row r="25" spans="1:29" ht="15" customHeight="1">
      <c r="A25" s="1820" t="s">
        <v>396</v>
      </c>
      <c r="B25" s="1820"/>
      <c r="C25" s="1820"/>
      <c r="D25" s="1820"/>
      <c r="E25" s="1820"/>
      <c r="F25" s="1820"/>
      <c r="G25" s="1820"/>
      <c r="H25" s="1820"/>
      <c r="I25" s="1820"/>
      <c r="J25" s="1820"/>
      <c r="K25" s="1820"/>
      <c r="L25" s="1820"/>
      <c r="M25" s="1820"/>
      <c r="N25" s="1820"/>
      <c r="O25" s="1820"/>
      <c r="P25" s="1820"/>
    </row>
    <row r="26" spans="1:29" s="148" customFormat="1" ht="5.0999999999999996" customHeight="1">
      <c r="A26" s="1461"/>
      <c r="B26" s="1460" t="str">
        <f>B4</f>
        <v xml:space="preserve"> Jihočeský</v>
      </c>
      <c r="C26" s="1460" t="str">
        <f t="shared" ref="C26:O26" si="7">C4</f>
        <v xml:space="preserve"> Jihomoravský</v>
      </c>
      <c r="D26" s="1460" t="str">
        <f t="shared" si="7"/>
        <v xml:space="preserve"> Karlovarský</v>
      </c>
      <c r="E26" s="1460" t="str">
        <f t="shared" si="7"/>
        <v xml:space="preserve"> Královéhradecký</v>
      </c>
      <c r="F26" s="1460" t="str">
        <f t="shared" si="7"/>
        <v xml:space="preserve"> Liberecký</v>
      </c>
      <c r="G26" s="1460" t="str">
        <f t="shared" si="7"/>
        <v xml:space="preserve"> Moravskoslezský</v>
      </c>
      <c r="H26" s="1460" t="str">
        <f t="shared" si="7"/>
        <v xml:space="preserve"> Olomoucký</v>
      </c>
      <c r="I26" s="1460" t="str">
        <f t="shared" si="7"/>
        <v xml:space="preserve"> Pardubický</v>
      </c>
      <c r="J26" s="1460" t="str">
        <f t="shared" si="7"/>
        <v xml:space="preserve"> Plzeňský</v>
      </c>
      <c r="K26" s="1460" t="str">
        <f t="shared" si="7"/>
        <v xml:space="preserve"> Hlavní město Praha</v>
      </c>
      <c r="L26" s="1460" t="str">
        <f t="shared" si="7"/>
        <v xml:space="preserve"> Středočeský</v>
      </c>
      <c r="M26" s="1460" t="str">
        <f t="shared" si="7"/>
        <v xml:space="preserve"> Ústecký</v>
      </c>
      <c r="N26" s="1460" t="str">
        <f t="shared" si="7"/>
        <v xml:space="preserve"> Vysočina</v>
      </c>
      <c r="O26" s="1460" t="str">
        <f t="shared" si="7"/>
        <v xml:space="preserve"> Zlínský</v>
      </c>
      <c r="P26" s="1460" t="s">
        <v>253</v>
      </c>
    </row>
    <row r="27" spans="1:29" ht="12" customHeight="1">
      <c r="A27" s="739">
        <v>2012</v>
      </c>
      <c r="B27" s="740">
        <v>8.2798862934124333</v>
      </c>
      <c r="C27" s="740">
        <v>9.9110684711407728</v>
      </c>
      <c r="D27" s="741">
        <v>6.9587866147571367</v>
      </c>
      <c r="E27" s="741">
        <v>8.1907094302311219</v>
      </c>
      <c r="F27" s="741">
        <v>7.9750268817204306</v>
      </c>
      <c r="G27" s="741">
        <v>9.0199975281176616</v>
      </c>
      <c r="H27" s="741">
        <v>8.6406871832900745</v>
      </c>
      <c r="I27" s="741">
        <v>8.3170813249289317</v>
      </c>
      <c r="J27" s="741">
        <v>8.7542788283277719</v>
      </c>
      <c r="K27" s="740">
        <v>10.443106229143492</v>
      </c>
      <c r="L27" s="740">
        <v>9.1093026201952778</v>
      </c>
      <c r="M27" s="741">
        <v>9.0958450747744397</v>
      </c>
      <c r="N27" s="741">
        <v>8.1359093437152392</v>
      </c>
      <c r="O27" s="741">
        <v>8.7287597330367088</v>
      </c>
      <c r="P27" s="1369">
        <v>8.6999999999999993</v>
      </c>
      <c r="Q27" s="370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370"/>
      <c r="AC27" s="370"/>
    </row>
    <row r="28" spans="1:29" ht="12" customHeight="1">
      <c r="A28" s="745">
        <v>2013</v>
      </c>
      <c r="B28" s="746">
        <v>7.9230136986301352</v>
      </c>
      <c r="C28" s="747">
        <v>9.5830136986301397</v>
      </c>
      <c r="D28" s="747">
        <v>6.7093150684931455</v>
      </c>
      <c r="E28" s="747">
        <v>8.1295890410958958</v>
      </c>
      <c r="F28" s="747">
        <v>7.8575342465753453</v>
      </c>
      <c r="G28" s="747">
        <v>8.8983561643835589</v>
      </c>
      <c r="H28" s="747">
        <v>8.4435616438356185</v>
      </c>
      <c r="I28" s="747">
        <v>8.1504109589041107</v>
      </c>
      <c r="J28" s="747">
        <v>8.1013698630136979</v>
      </c>
      <c r="K28" s="746">
        <v>9.8679452054794456</v>
      </c>
      <c r="L28" s="747">
        <v>8.6679452054794481</v>
      </c>
      <c r="M28" s="747">
        <v>8.5879452054794569</v>
      </c>
      <c r="N28" s="747">
        <v>7.8876712328767171</v>
      </c>
      <c r="O28" s="747">
        <v>8.4430136986301356</v>
      </c>
      <c r="P28" s="1370">
        <v>8.3000000000000007</v>
      </c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370"/>
      <c r="AC28" s="370"/>
    </row>
    <row r="29" spans="1:29" ht="12" customHeight="1">
      <c r="A29" s="742">
        <v>2014</v>
      </c>
      <c r="B29" s="743">
        <v>9.2205479452054835</v>
      </c>
      <c r="C29" s="744">
        <v>10.938082191780827</v>
      </c>
      <c r="D29" s="744">
        <v>8.3956164383561607</v>
      </c>
      <c r="E29" s="744">
        <v>9.690136986301372</v>
      </c>
      <c r="F29" s="744">
        <v>9.5232876712328807</v>
      </c>
      <c r="G29" s="744">
        <v>9.9312328767123308</v>
      </c>
      <c r="H29" s="744">
        <v>9.6671232876712274</v>
      </c>
      <c r="I29" s="744">
        <v>9.6331506849315023</v>
      </c>
      <c r="J29" s="744">
        <v>9.7002739726027407</v>
      </c>
      <c r="K29" s="743">
        <v>11.39506849315069</v>
      </c>
      <c r="L29" s="744">
        <v>10.222739726027401</v>
      </c>
      <c r="M29" s="744">
        <v>10.033150684931506</v>
      </c>
      <c r="N29" s="744">
        <v>9.1528767123287764</v>
      </c>
      <c r="O29" s="744">
        <v>9.9326027397260308</v>
      </c>
      <c r="P29" s="901">
        <v>9.6999999999999993</v>
      </c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370"/>
      <c r="AC29" s="370"/>
    </row>
    <row r="30" spans="1:29" ht="12" customHeight="1">
      <c r="A30" s="742">
        <v>2015</v>
      </c>
      <c r="B30" s="743">
        <v>9.3605479452054912</v>
      </c>
      <c r="C30" s="744">
        <v>10.88328767123288</v>
      </c>
      <c r="D30" s="744">
        <v>8.2572602739726122</v>
      </c>
      <c r="E30" s="744">
        <v>9.4657534246575334</v>
      </c>
      <c r="F30" s="744">
        <v>9.3180821917808085</v>
      </c>
      <c r="G30" s="744">
        <v>9.9487671232876771</v>
      </c>
      <c r="H30" s="744">
        <v>9.5476712328767057</v>
      </c>
      <c r="I30" s="744">
        <v>9.606575342465753</v>
      </c>
      <c r="J30" s="744">
        <v>9.8224657534246589</v>
      </c>
      <c r="K30" s="743">
        <v>11.541643835616442</v>
      </c>
      <c r="L30" s="744">
        <v>10.365479452054798</v>
      </c>
      <c r="M30" s="744">
        <v>10.097260273972603</v>
      </c>
      <c r="N30" s="744">
        <v>9.261369863013698</v>
      </c>
      <c r="O30" s="744">
        <v>9.6117808219178116</v>
      </c>
      <c r="P30" s="901">
        <v>9.8000000000000007</v>
      </c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</row>
    <row r="31" spans="1:29" ht="12" customHeight="1">
      <c r="A31" s="739">
        <v>2016</v>
      </c>
      <c r="B31" s="740">
        <v>8.4830601092896121</v>
      </c>
      <c r="C31" s="741">
        <v>10.159289617486332</v>
      </c>
      <c r="D31" s="741">
        <v>7.674043715846989</v>
      </c>
      <c r="E31" s="741">
        <v>8.7259562841529998</v>
      </c>
      <c r="F31" s="741">
        <v>8.541803278688521</v>
      </c>
      <c r="G31" s="741">
        <v>9.1620218579235022</v>
      </c>
      <c r="H31" s="741">
        <v>8.8612021857923526</v>
      </c>
      <c r="I31" s="741">
        <v>8.8393442622950875</v>
      </c>
      <c r="J31" s="741">
        <v>8.9374316939890761</v>
      </c>
      <c r="K31" s="740">
        <v>10.757103825136609</v>
      </c>
      <c r="L31" s="741">
        <v>9.4855191256830604</v>
      </c>
      <c r="M31" s="741">
        <v>9.404371584699442</v>
      </c>
      <c r="N31" s="741">
        <v>8.4385245901639365</v>
      </c>
      <c r="O31" s="741">
        <v>8.8841530054644799</v>
      </c>
      <c r="P31" s="1369">
        <v>8.9722459037378375</v>
      </c>
      <c r="Q31" s="370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370"/>
      <c r="AC31" s="370"/>
    </row>
    <row r="32" spans="1:29" ht="12" customHeight="1">
      <c r="A32" s="745">
        <v>2017</v>
      </c>
      <c r="B32" s="746">
        <v>8.4599443164362516</v>
      </c>
      <c r="C32" s="747">
        <v>10.187891705069125</v>
      </c>
      <c r="D32" s="747">
        <v>7.657002688172045</v>
      </c>
      <c r="E32" s="747">
        <v>8.4900524833589319</v>
      </c>
      <c r="F32" s="747">
        <v>8.4881995647721453</v>
      </c>
      <c r="G32" s="747">
        <v>8.9379480286738353</v>
      </c>
      <c r="H32" s="747">
        <v>8.6292146697388645</v>
      </c>
      <c r="I32" s="747">
        <v>8.6751939324116734</v>
      </c>
      <c r="J32" s="747">
        <v>8.9431675627240139</v>
      </c>
      <c r="K32" s="746">
        <v>10.687147337429593</v>
      </c>
      <c r="L32" s="747">
        <v>9.3806419610855105</v>
      </c>
      <c r="M32" s="747">
        <v>9.3785394265232966</v>
      </c>
      <c r="N32" s="747">
        <v>8.3757174859190968</v>
      </c>
      <c r="O32" s="747">
        <v>8.5992485919098822</v>
      </c>
      <c r="P32" s="1370">
        <v>8.8161872759856621</v>
      </c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370"/>
    </row>
    <row r="33" spans="1:29" ht="12" customHeight="1">
      <c r="A33" s="742">
        <v>2018</v>
      </c>
      <c r="B33" s="743">
        <v>9.3344233230926772</v>
      </c>
      <c r="C33" s="744">
        <v>11.25991679467486</v>
      </c>
      <c r="D33" s="744">
        <v>8.5774820788530466</v>
      </c>
      <c r="E33" s="744">
        <v>9.8415104966717859</v>
      </c>
      <c r="F33" s="744">
        <v>9.6630382744495655</v>
      </c>
      <c r="G33" s="744">
        <v>9.9610931899641582</v>
      </c>
      <c r="H33" s="744">
        <v>9.6289394521249339</v>
      </c>
      <c r="I33" s="744">
        <v>9.9138453661034305</v>
      </c>
      <c r="J33" s="744">
        <v>9.8752118535586284</v>
      </c>
      <c r="K33" s="743">
        <v>11.716813236047107</v>
      </c>
      <c r="L33" s="744">
        <v>10.508802483358934</v>
      </c>
      <c r="M33" s="744">
        <v>10.240105606758833</v>
      </c>
      <c r="N33" s="744">
        <v>9.4299564772145423</v>
      </c>
      <c r="O33" s="744">
        <v>9.5680849974398345</v>
      </c>
      <c r="P33" s="901">
        <v>9.8751190476190462</v>
      </c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370"/>
      <c r="AC33" s="370"/>
    </row>
    <row r="34" spans="1:29" ht="12" customHeight="1">
      <c r="A34" s="742">
        <v>2019</v>
      </c>
      <c r="B34" s="743">
        <v>9.2429729902713778</v>
      </c>
      <c r="C34" s="744">
        <v>11.022199180747565</v>
      </c>
      <c r="D34" s="744">
        <v>8.5290770609318987</v>
      </c>
      <c r="E34" s="744">
        <v>9.5642121095750117</v>
      </c>
      <c r="F34" s="744">
        <v>9.5788645673323085</v>
      </c>
      <c r="G34" s="744">
        <v>10.174226830517151</v>
      </c>
      <c r="H34" s="744">
        <v>9.6721940604198675</v>
      </c>
      <c r="I34" s="744">
        <v>9.7099769585253437</v>
      </c>
      <c r="J34" s="744">
        <v>9.69127944188428</v>
      </c>
      <c r="K34" s="743">
        <v>11.573257808499742</v>
      </c>
      <c r="L34" s="744">
        <v>10.28830581157194</v>
      </c>
      <c r="M34" s="744">
        <v>10.089240911418329</v>
      </c>
      <c r="N34" s="744">
        <v>9.2364752944188453</v>
      </c>
      <c r="O34" s="744">
        <v>9.4433685355862771</v>
      </c>
      <c r="P34" s="901">
        <v>9.7526875320020494</v>
      </c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0"/>
      <c r="AC34" s="370"/>
    </row>
    <row r="35" spans="1:29" ht="12" customHeight="1">
      <c r="A35" s="739">
        <v>2020</v>
      </c>
      <c r="B35" s="740">
        <v>8.8363524065540204</v>
      </c>
      <c r="C35" s="741">
        <v>10.500929979518689</v>
      </c>
      <c r="D35" s="741">
        <v>8.2805465949820789</v>
      </c>
      <c r="E35" s="741">
        <v>9.1069662058371748</v>
      </c>
      <c r="F35" s="741">
        <v>9.1997727854582703</v>
      </c>
      <c r="G35" s="741">
        <v>9.5240527393753194</v>
      </c>
      <c r="H35" s="741">
        <v>9.2041743471582187</v>
      </c>
      <c r="I35" s="741">
        <v>9.3044060419866881</v>
      </c>
      <c r="J35" s="741">
        <v>9.3268836405529978</v>
      </c>
      <c r="K35" s="740">
        <v>11.296267921146956</v>
      </c>
      <c r="L35" s="741">
        <v>9.9817716333845379</v>
      </c>
      <c r="M35" s="741">
        <v>9.7348412698412687</v>
      </c>
      <c r="N35" s="741">
        <v>8.8239055299539171</v>
      </c>
      <c r="O35" s="741">
        <v>8.9208410138248837</v>
      </c>
      <c r="P35" s="1369">
        <v>9.3390104966717846</v>
      </c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</row>
    <row r="36" spans="1:29" ht="12" customHeight="1">
      <c r="A36" s="745">
        <v>2021</v>
      </c>
      <c r="B36" s="746">
        <f>B23</f>
        <v>7.7625710445468519</v>
      </c>
      <c r="C36" s="746">
        <f t="shared" ref="C36:P36" si="8">C23</f>
        <v>9.5936213517665134</v>
      </c>
      <c r="D36" s="746">
        <f t="shared" si="8"/>
        <v>6.9439816948284694</v>
      </c>
      <c r="E36" s="746">
        <f t="shared" si="8"/>
        <v>7.8312493599590374</v>
      </c>
      <c r="F36" s="746">
        <f t="shared" si="8"/>
        <v>8.0314343317972341</v>
      </c>
      <c r="G36" s="746">
        <f t="shared" si="8"/>
        <v>8.6916641065028148</v>
      </c>
      <c r="H36" s="746">
        <f t="shared" si="8"/>
        <v>8.1999449564772142</v>
      </c>
      <c r="I36" s="746">
        <f t="shared" si="8"/>
        <v>8.1611930363543284</v>
      </c>
      <c r="J36" s="746">
        <f t="shared" si="8"/>
        <v>8.1841551459293402</v>
      </c>
      <c r="K36" s="746">
        <f t="shared" si="8"/>
        <v>9.9980017921146942</v>
      </c>
      <c r="L36" s="746">
        <f t="shared" si="8"/>
        <v>8.8038293650793644</v>
      </c>
      <c r="M36" s="746">
        <f t="shared" si="8"/>
        <v>8.5569783666154642</v>
      </c>
      <c r="N36" s="746">
        <f t="shared" si="8"/>
        <v>7.8632994111623136</v>
      </c>
      <c r="O36" s="746">
        <f>O23</f>
        <v>7.9984709421402975</v>
      </c>
      <c r="P36" s="1373">
        <f t="shared" si="8"/>
        <v>8.2528539426523277</v>
      </c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70"/>
    </row>
    <row r="37" spans="1:29" ht="11.1" customHeight="1">
      <c r="A37" s="99"/>
      <c r="B37" s="261"/>
      <c r="C37" s="295"/>
      <c r="D37" s="295"/>
      <c r="E37" s="295"/>
      <c r="F37" s="295"/>
      <c r="G37" s="295"/>
      <c r="H37" s="295"/>
      <c r="I37" s="295"/>
      <c r="J37" s="295"/>
      <c r="K37" s="261"/>
      <c r="L37" s="295"/>
      <c r="M37" s="295"/>
      <c r="N37" s="295"/>
      <c r="O37" s="295"/>
      <c r="P37" s="295"/>
      <c r="Q37" s="370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370"/>
      <c r="AC37" s="370"/>
    </row>
    <row r="38" spans="1:29" ht="12.75" customHeight="1">
      <c r="A38" s="1812" t="str">
        <f>A25</f>
        <v>Teplota ovzduší podle krajů v ČR v posledních 10 letech (°C)</v>
      </c>
      <c r="B38" s="1812"/>
      <c r="C38" s="1812"/>
      <c r="D38" s="1812"/>
      <c r="E38" s="1812"/>
      <c r="F38" s="1812"/>
      <c r="G38" s="1812"/>
      <c r="H38" s="1812"/>
      <c r="I38" s="1812"/>
      <c r="J38" s="1812"/>
      <c r="K38" s="1812"/>
      <c r="L38" s="1812"/>
      <c r="M38" s="1812"/>
      <c r="N38" s="1812"/>
      <c r="O38" s="1812"/>
      <c r="P38" s="1812"/>
      <c r="Q38" s="370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370"/>
      <c r="AC38" s="370"/>
    </row>
    <row r="39" spans="1:29">
      <c r="A39" s="1812"/>
      <c r="B39" s="1812"/>
      <c r="C39" s="1812"/>
      <c r="D39" s="1812"/>
      <c r="E39" s="1812"/>
      <c r="F39" s="1812"/>
      <c r="G39" s="1812"/>
      <c r="H39" s="1812"/>
      <c r="I39" s="1812"/>
      <c r="J39" s="1812"/>
      <c r="K39" s="1812"/>
      <c r="L39" s="1812"/>
      <c r="M39" s="1812"/>
      <c r="N39" s="1812"/>
      <c r="O39" s="1812"/>
      <c r="P39" s="1812"/>
    </row>
    <row r="40" spans="1:29" ht="11.1" customHeight="1">
      <c r="A40" s="99"/>
      <c r="B40" s="261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61"/>
    </row>
    <row r="41" spans="1:29" ht="11.1" customHeight="1">
      <c r="A41" s="99"/>
      <c r="B41" s="261"/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</row>
    <row r="42" spans="1:29" ht="11.1" customHeight="1">
      <c r="A42" s="99"/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</row>
    <row r="43" spans="1:29" ht="11.1" customHeight="1">
      <c r="A43" s="99"/>
      <c r="B43" s="261"/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</row>
    <row r="44" spans="1:29" ht="11.1" customHeight="1">
      <c r="A44" s="99"/>
      <c r="B44" s="261"/>
      <c r="C44" s="261"/>
      <c r="D44" s="261"/>
      <c r="E44" s="261"/>
      <c r="F44" s="261"/>
      <c r="G44" s="261"/>
      <c r="H44" s="261"/>
      <c r="I44" s="261"/>
      <c r="J44" s="261"/>
      <c r="K44" s="261"/>
      <c r="L44" s="261"/>
      <c r="M44" s="261"/>
      <c r="N44" s="261"/>
      <c r="O44" s="261"/>
      <c r="P44" s="261"/>
    </row>
    <row r="45" spans="1:29" ht="11.1" customHeight="1">
      <c r="A45" s="99"/>
      <c r="B45" s="261"/>
      <c r="C45" s="261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1"/>
    </row>
  </sheetData>
  <mergeCells count="6">
    <mergeCell ref="A38:P39"/>
    <mergeCell ref="A2:I2"/>
    <mergeCell ref="A1:P1"/>
    <mergeCell ref="A3:P3"/>
    <mergeCell ref="A25:P25"/>
    <mergeCell ref="J2:R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List52"/>
  <dimension ref="A1:O145"/>
  <sheetViews>
    <sheetView showGridLines="0" topLeftCell="A145" zoomScaleNormal="100" zoomScaleSheetLayoutView="100" workbookViewId="0">
      <selection activeCell="D1" sqref="D1"/>
    </sheetView>
  </sheetViews>
  <sheetFormatPr defaultColWidth="9.140625" defaultRowHeight="11.25"/>
  <cols>
    <col min="1" max="1" width="6.7109375" style="372" customWidth="1"/>
    <col min="2" max="2" width="1.7109375" style="372" customWidth="1"/>
    <col min="3" max="6" width="11.28515625" style="372" customWidth="1"/>
    <col min="7" max="7" width="11.85546875" style="372" customWidth="1"/>
    <col min="8" max="9" width="11.28515625" style="372" customWidth="1"/>
    <col min="10" max="16384" width="9.140625" style="372"/>
  </cols>
  <sheetData>
    <row r="1" spans="1:9" ht="20.25">
      <c r="A1" s="630" t="s">
        <v>448</v>
      </c>
    </row>
    <row r="2" spans="1:9" ht="5.0999999999999996" customHeight="1"/>
    <row r="3" spans="1:9" ht="36" customHeight="1">
      <c r="A3" s="1822" t="s">
        <v>503</v>
      </c>
      <c r="B3" s="1822"/>
      <c r="C3" s="1822"/>
      <c r="D3" s="1822"/>
      <c r="E3" s="1822"/>
      <c r="F3" s="1822"/>
      <c r="G3" s="1822"/>
      <c r="H3" s="1822"/>
    </row>
    <row r="4" spans="1:9" ht="5.0999999999999996" customHeight="1">
      <c r="A4" s="531"/>
      <c r="B4" s="531"/>
      <c r="C4" s="531"/>
      <c r="D4" s="531"/>
      <c r="E4" s="531"/>
      <c r="F4" s="531"/>
      <c r="G4" s="531"/>
      <c r="H4" s="531"/>
      <c r="I4" s="532"/>
    </row>
    <row r="5" spans="1:9" ht="12" customHeight="1">
      <c r="A5" s="990"/>
      <c r="B5" s="990"/>
      <c r="C5" s="1824" t="s">
        <v>397</v>
      </c>
      <c r="D5" s="1824"/>
      <c r="E5" s="1824"/>
      <c r="F5" s="1824"/>
      <c r="G5" s="1824"/>
      <c r="H5" s="1824" t="s">
        <v>398</v>
      </c>
      <c r="I5" s="1824"/>
    </row>
    <row r="6" spans="1:9" ht="11.25" customHeight="1">
      <c r="A6" s="1825"/>
      <c r="B6" s="1825"/>
      <c r="C6" s="1823" t="s">
        <v>536</v>
      </c>
      <c r="D6" s="1823"/>
      <c r="E6" s="1823" t="s">
        <v>537</v>
      </c>
      <c r="F6" s="1823"/>
      <c r="G6" s="1823"/>
      <c r="H6" s="1823" t="s">
        <v>537</v>
      </c>
      <c r="I6" s="1823"/>
    </row>
    <row r="7" spans="1:9" ht="46.5" customHeight="1">
      <c r="A7" s="991" t="s">
        <v>535</v>
      </c>
      <c r="B7" s="991"/>
      <c r="C7" s="1374" t="s">
        <v>123</v>
      </c>
      <c r="D7" s="1374" t="s">
        <v>124</v>
      </c>
      <c r="E7" s="1374" t="s">
        <v>123</v>
      </c>
      <c r="F7" s="1374" t="s">
        <v>124</v>
      </c>
      <c r="G7" s="992" t="s">
        <v>399</v>
      </c>
      <c r="H7" s="1374" t="s">
        <v>123</v>
      </c>
      <c r="I7" s="1374" t="s">
        <v>124</v>
      </c>
    </row>
    <row r="8" spans="1:9" ht="9.6" customHeight="1">
      <c r="A8" s="993">
        <v>1952</v>
      </c>
      <c r="B8" s="993"/>
      <c r="C8" s="994">
        <v>600.92100000000005</v>
      </c>
      <c r="D8" s="994">
        <v>2866.3931699999998</v>
      </c>
      <c r="E8" s="994">
        <v>36.161999999999999</v>
      </c>
      <c r="F8" s="994">
        <v>379.70099999999996</v>
      </c>
      <c r="G8" s="995">
        <v>2795</v>
      </c>
      <c r="H8" s="996">
        <v>1.06</v>
      </c>
      <c r="I8" s="996">
        <v>11.141999999999999</v>
      </c>
    </row>
    <row r="9" spans="1:9" ht="9.6" customHeight="1">
      <c r="A9" s="997">
        <v>1953</v>
      </c>
      <c r="B9" s="997"/>
      <c r="C9" s="998">
        <v>657.17600000000004</v>
      </c>
      <c r="D9" s="998">
        <v>3134.7295199999999</v>
      </c>
      <c r="E9" s="998">
        <v>51.475999999999999</v>
      </c>
      <c r="F9" s="998">
        <v>540.49800000000005</v>
      </c>
      <c r="G9" s="999">
        <v>3426</v>
      </c>
      <c r="H9" s="1000">
        <v>2.2000000000000002</v>
      </c>
      <c r="I9" s="1000">
        <v>23.122</v>
      </c>
    </row>
    <row r="10" spans="1:9" ht="9.6" customHeight="1">
      <c r="A10" s="997">
        <v>1954</v>
      </c>
      <c r="B10" s="997"/>
      <c r="C10" s="998">
        <v>707.37099999999998</v>
      </c>
      <c r="D10" s="998">
        <v>3374.1596699999996</v>
      </c>
      <c r="E10" s="998">
        <v>67.126000000000005</v>
      </c>
      <c r="F10" s="998">
        <v>704.82300000000009</v>
      </c>
      <c r="G10" s="999">
        <v>3745</v>
      </c>
      <c r="H10" s="1000">
        <v>3.61</v>
      </c>
      <c r="I10" s="1000">
        <v>37.9711</v>
      </c>
    </row>
    <row r="11" spans="1:9" ht="9.6" customHeight="1">
      <c r="A11" s="997">
        <v>1955</v>
      </c>
      <c r="B11" s="997"/>
      <c r="C11" s="998">
        <v>753.92899999999997</v>
      </c>
      <c r="D11" s="998">
        <v>3596.2413299999994</v>
      </c>
      <c r="E11" s="998">
        <v>74.230999999999995</v>
      </c>
      <c r="F11" s="998">
        <v>779.42549999999994</v>
      </c>
      <c r="G11" s="999">
        <v>3805</v>
      </c>
      <c r="H11" s="1000">
        <v>4.92</v>
      </c>
      <c r="I11" s="1000">
        <v>51.807599999999994</v>
      </c>
    </row>
    <row r="12" spans="1:9" ht="9.6" customHeight="1">
      <c r="A12" s="997">
        <v>1956</v>
      </c>
      <c r="B12" s="997"/>
      <c r="C12" s="998">
        <v>834.91899999999998</v>
      </c>
      <c r="D12" s="998">
        <v>3982.5636299999996</v>
      </c>
      <c r="E12" s="998">
        <v>81.486999999999995</v>
      </c>
      <c r="F12" s="998">
        <v>855.61349999999993</v>
      </c>
      <c r="G12" s="999">
        <v>5256</v>
      </c>
      <c r="H12" s="1000">
        <v>6.03</v>
      </c>
      <c r="I12" s="1000">
        <v>63.495899999999999</v>
      </c>
    </row>
    <row r="13" spans="1:9" ht="9.6" customHeight="1">
      <c r="A13" s="997">
        <v>1957</v>
      </c>
      <c r="B13" s="997"/>
      <c r="C13" s="998">
        <v>895.73400000000004</v>
      </c>
      <c r="D13" s="998">
        <v>4272.6511799999998</v>
      </c>
      <c r="E13" s="998">
        <v>534.26099999999997</v>
      </c>
      <c r="F13" s="998">
        <v>5609.7404999999999</v>
      </c>
      <c r="G13" s="999">
        <v>5987</v>
      </c>
      <c r="H13" s="1000">
        <v>7.05</v>
      </c>
      <c r="I13" s="1000">
        <v>73.61</v>
      </c>
    </row>
    <row r="14" spans="1:9" ht="9.6" customHeight="1">
      <c r="A14" s="997">
        <v>1958</v>
      </c>
      <c r="B14" s="997"/>
      <c r="C14" s="998">
        <v>927.6</v>
      </c>
      <c r="D14" s="998">
        <v>4424.652</v>
      </c>
      <c r="E14" s="998">
        <v>765.55100000000004</v>
      </c>
      <c r="F14" s="998">
        <v>8038.2855000000009</v>
      </c>
      <c r="G14" s="999">
        <v>7105</v>
      </c>
      <c r="H14" s="1000">
        <v>8.3000000000000007</v>
      </c>
      <c r="I14" s="1000">
        <v>87.399000000000001</v>
      </c>
    </row>
    <row r="15" spans="1:9" ht="9.6" customHeight="1">
      <c r="A15" s="997">
        <v>1959</v>
      </c>
      <c r="B15" s="997"/>
      <c r="C15" s="998">
        <v>972.07799999999997</v>
      </c>
      <c r="D15" s="998">
        <v>4636.8120599999993</v>
      </c>
      <c r="E15" s="998">
        <v>910.76800000000003</v>
      </c>
      <c r="F15" s="998">
        <v>9563.0640000000003</v>
      </c>
      <c r="G15" s="999">
        <v>10287</v>
      </c>
      <c r="H15" s="1000">
        <v>8.1</v>
      </c>
      <c r="I15" s="1000">
        <v>85.292999999999992</v>
      </c>
    </row>
    <row r="16" spans="1:9" ht="9.6" customHeight="1">
      <c r="A16" s="997">
        <v>1960</v>
      </c>
      <c r="B16" s="997"/>
      <c r="C16" s="998">
        <v>1076.9880000000001</v>
      </c>
      <c r="D16" s="998">
        <v>5137.2327599999999</v>
      </c>
      <c r="E16" s="998">
        <v>841.90899999999999</v>
      </c>
      <c r="F16" s="998">
        <v>8840.0445</v>
      </c>
      <c r="G16" s="999">
        <v>14892</v>
      </c>
      <c r="H16" s="1000">
        <v>7.2</v>
      </c>
      <c r="I16" s="1000">
        <v>75.816000000000003</v>
      </c>
    </row>
    <row r="17" spans="1:9" ht="9.6" customHeight="1">
      <c r="A17" s="1001">
        <v>1961</v>
      </c>
      <c r="B17" s="1001"/>
      <c r="C17" s="1002">
        <v>1183.2529999999999</v>
      </c>
      <c r="D17" s="1002">
        <v>5644.1168099999995</v>
      </c>
      <c r="E17" s="1002">
        <v>790.12599999999998</v>
      </c>
      <c r="F17" s="1002">
        <v>8296.3230000000003</v>
      </c>
      <c r="G17" s="1003">
        <v>19021</v>
      </c>
      <c r="H17" s="1004">
        <v>5.7</v>
      </c>
      <c r="I17" s="1004">
        <v>60.121000000000002</v>
      </c>
    </row>
    <row r="18" spans="1:9" ht="9.6" customHeight="1">
      <c r="A18" s="993">
        <v>1962</v>
      </c>
      <c r="B18" s="993"/>
      <c r="C18" s="994">
        <v>1334.8240000000001</v>
      </c>
      <c r="D18" s="994">
        <v>6367.1104799999994</v>
      </c>
      <c r="E18" s="994">
        <v>567.35799999999995</v>
      </c>
      <c r="F18" s="994">
        <v>5957.2589999999991</v>
      </c>
      <c r="G18" s="995">
        <v>22853</v>
      </c>
      <c r="H18" s="996">
        <v>3.9</v>
      </c>
      <c r="I18" s="996">
        <v>41.066999999999993</v>
      </c>
    </row>
    <row r="19" spans="1:9" ht="9.6" customHeight="1">
      <c r="A19" s="997">
        <v>1963</v>
      </c>
      <c r="B19" s="997"/>
      <c r="C19" s="998">
        <v>1473.625</v>
      </c>
      <c r="D19" s="998">
        <v>7029.1912499999989</v>
      </c>
      <c r="E19" s="998">
        <v>504.28699999999998</v>
      </c>
      <c r="F19" s="998">
        <v>5295.0135</v>
      </c>
      <c r="G19" s="999">
        <v>26283</v>
      </c>
      <c r="H19" s="1000">
        <v>5.21</v>
      </c>
      <c r="I19" s="1000">
        <v>54.861299999999993</v>
      </c>
    </row>
    <row r="20" spans="1:9" ht="9.6" customHeight="1">
      <c r="A20" s="997">
        <v>1964</v>
      </c>
      <c r="B20" s="997"/>
      <c r="C20" s="998">
        <v>1580.328</v>
      </c>
      <c r="D20" s="998">
        <v>7538.1645599999993</v>
      </c>
      <c r="E20" s="998">
        <v>399.09699999999998</v>
      </c>
      <c r="F20" s="998">
        <v>4190.5185000000001</v>
      </c>
      <c r="G20" s="999">
        <v>28424</v>
      </c>
      <c r="H20" s="1000">
        <v>3.96</v>
      </c>
      <c r="I20" s="1000">
        <v>41.698799999999999</v>
      </c>
    </row>
    <row r="21" spans="1:9" ht="9.6" customHeight="1">
      <c r="A21" s="997">
        <v>1965</v>
      </c>
      <c r="B21" s="997"/>
      <c r="C21" s="998">
        <v>1698.5830000000001</v>
      </c>
      <c r="D21" s="998">
        <v>8102.2409099999995</v>
      </c>
      <c r="E21" s="998">
        <v>277.63400000000001</v>
      </c>
      <c r="F21" s="998">
        <v>2915.1570000000002</v>
      </c>
      <c r="G21" s="999">
        <v>31901</v>
      </c>
      <c r="H21" s="1000">
        <v>5.2</v>
      </c>
      <c r="I21" s="1000">
        <v>54.756</v>
      </c>
    </row>
    <row r="22" spans="1:9" ht="9.6" customHeight="1">
      <c r="A22" s="997">
        <v>1966</v>
      </c>
      <c r="B22" s="997"/>
      <c r="C22" s="998">
        <v>1724.538</v>
      </c>
      <c r="D22" s="998">
        <v>8226.0462599999992</v>
      </c>
      <c r="E22" s="998">
        <v>364.98099999999999</v>
      </c>
      <c r="F22" s="998">
        <v>3832.3004999999998</v>
      </c>
      <c r="G22" s="999">
        <v>36123</v>
      </c>
      <c r="H22" s="1000">
        <v>4.4000000000000004</v>
      </c>
      <c r="I22" s="1000">
        <v>46.332000000000001</v>
      </c>
    </row>
    <row r="23" spans="1:9" ht="9.6" customHeight="1">
      <c r="A23" s="997">
        <v>1967</v>
      </c>
      <c r="B23" s="997"/>
      <c r="C23" s="998">
        <v>1908.095</v>
      </c>
      <c r="D23" s="998">
        <v>9101.6131499999992</v>
      </c>
      <c r="E23" s="998">
        <v>308.68099999999998</v>
      </c>
      <c r="F23" s="998">
        <v>3241.1504999999997</v>
      </c>
      <c r="G23" s="999">
        <v>39717</v>
      </c>
      <c r="H23" s="1000">
        <v>5.76</v>
      </c>
      <c r="I23" s="1000">
        <v>60.652799999999992</v>
      </c>
    </row>
    <row r="24" spans="1:9" ht="9.6" customHeight="1">
      <c r="A24" s="997">
        <v>1968</v>
      </c>
      <c r="B24" s="997"/>
      <c r="C24" s="998">
        <v>2095.4520000000002</v>
      </c>
      <c r="D24" s="998">
        <v>9995.3060399999995</v>
      </c>
      <c r="E24" s="998">
        <v>403.839</v>
      </c>
      <c r="F24" s="998">
        <v>4240.3095000000003</v>
      </c>
      <c r="G24" s="999">
        <v>43308</v>
      </c>
      <c r="H24" s="1000">
        <v>6.5</v>
      </c>
      <c r="I24" s="1000">
        <v>68.444999999999993</v>
      </c>
    </row>
    <row r="25" spans="1:9" ht="9.6" customHeight="1">
      <c r="A25" s="997">
        <v>1969</v>
      </c>
      <c r="B25" s="997"/>
      <c r="C25" s="998">
        <v>2347.1680000000001</v>
      </c>
      <c r="D25" s="998">
        <v>11195.99136</v>
      </c>
      <c r="E25" s="998">
        <v>458.06599999999997</v>
      </c>
      <c r="F25" s="998">
        <v>4809.6929999999993</v>
      </c>
      <c r="G25" s="999">
        <v>48351</v>
      </c>
      <c r="H25" s="1000">
        <v>7.35</v>
      </c>
      <c r="I25" s="1000">
        <v>77.542500000000004</v>
      </c>
    </row>
    <row r="26" spans="1:9" ht="9.6" customHeight="1">
      <c r="A26" s="997">
        <v>1970</v>
      </c>
      <c r="B26" s="997"/>
      <c r="C26" s="998">
        <v>2510.194</v>
      </c>
      <c r="D26" s="998">
        <v>11973.625379999999</v>
      </c>
      <c r="E26" s="998">
        <v>514.97900000000004</v>
      </c>
      <c r="F26" s="998">
        <v>5407.2795000000006</v>
      </c>
      <c r="G26" s="999">
        <v>60818</v>
      </c>
      <c r="H26" s="1000">
        <v>6.9</v>
      </c>
      <c r="I26" s="1000">
        <v>72.795000000000002</v>
      </c>
    </row>
    <row r="27" spans="1:9" ht="9.6" customHeight="1">
      <c r="A27" s="1001">
        <v>1971</v>
      </c>
      <c r="B27" s="1001"/>
      <c r="C27" s="1002">
        <v>2745.89</v>
      </c>
      <c r="D27" s="1002">
        <v>13097.895299999998</v>
      </c>
      <c r="E27" s="1002">
        <v>551.71400000000006</v>
      </c>
      <c r="F27" s="1002">
        <v>5792.9970000000003</v>
      </c>
      <c r="G27" s="1003">
        <v>74529</v>
      </c>
      <c r="H27" s="1004">
        <v>8.34</v>
      </c>
      <c r="I27" s="1004">
        <v>87.987000000000009</v>
      </c>
    </row>
    <row r="28" spans="1:9" ht="9.6" customHeight="1">
      <c r="A28" s="993">
        <v>1972</v>
      </c>
      <c r="B28" s="993"/>
      <c r="C28" s="994">
        <v>3031.0239999999999</v>
      </c>
      <c r="D28" s="994">
        <v>14457.984479999997</v>
      </c>
      <c r="E28" s="994">
        <v>583.92499999999995</v>
      </c>
      <c r="F28" s="994">
        <v>6131.2124999999996</v>
      </c>
      <c r="G28" s="995">
        <v>96718</v>
      </c>
      <c r="H28" s="996">
        <v>9.3800000000000008</v>
      </c>
      <c r="I28" s="996">
        <v>98.959000000000017</v>
      </c>
    </row>
    <row r="29" spans="1:9" ht="9.6" customHeight="1">
      <c r="A29" s="997">
        <v>1973</v>
      </c>
      <c r="B29" s="997"/>
      <c r="C29" s="998">
        <v>3129.33</v>
      </c>
      <c r="D29" s="998">
        <v>14926.904099999998</v>
      </c>
      <c r="E29" s="998">
        <v>656.73</v>
      </c>
      <c r="F29" s="998">
        <v>6895.665</v>
      </c>
      <c r="G29" s="999">
        <v>127621</v>
      </c>
      <c r="H29" s="1000">
        <v>11.38</v>
      </c>
      <c r="I29" s="1000">
        <v>120.05900000000001</v>
      </c>
    </row>
    <row r="30" spans="1:9" ht="9.6" customHeight="1">
      <c r="A30" s="997">
        <v>1974</v>
      </c>
      <c r="B30" s="997"/>
      <c r="C30" s="998">
        <v>3159.0070000000001</v>
      </c>
      <c r="D30" s="998">
        <v>15068.463389999999</v>
      </c>
      <c r="E30" s="998">
        <v>826.072</v>
      </c>
      <c r="F30" s="998">
        <v>8673.7559999999994</v>
      </c>
      <c r="G30" s="999">
        <v>169462</v>
      </c>
      <c r="H30" s="1000">
        <v>13.02</v>
      </c>
      <c r="I30" s="1000">
        <v>137.36100000000002</v>
      </c>
    </row>
    <row r="31" spans="1:9" ht="9.6" customHeight="1">
      <c r="A31" s="997">
        <v>1975</v>
      </c>
      <c r="B31" s="997"/>
      <c r="C31" s="998">
        <v>3321.3820000000001</v>
      </c>
      <c r="D31" s="998">
        <v>15842.992139999998</v>
      </c>
      <c r="E31" s="998">
        <v>1075.9380000000001</v>
      </c>
      <c r="F31" s="998">
        <v>11297.349000000002</v>
      </c>
      <c r="G31" s="999">
        <v>221695</v>
      </c>
      <c r="H31" s="1000">
        <v>15.2</v>
      </c>
      <c r="I31" s="1000">
        <v>160.36000000000001</v>
      </c>
    </row>
    <row r="32" spans="1:9" ht="9.6" customHeight="1">
      <c r="A32" s="997">
        <v>1976</v>
      </c>
      <c r="B32" s="997"/>
      <c r="C32" s="998">
        <v>3392.1750000000002</v>
      </c>
      <c r="D32" s="998">
        <v>16180.67475</v>
      </c>
      <c r="E32" s="998">
        <v>1415.117</v>
      </c>
      <c r="F32" s="998">
        <v>14858.728499999999</v>
      </c>
      <c r="G32" s="999">
        <v>267219</v>
      </c>
      <c r="H32" s="1000">
        <v>19.100000000000001</v>
      </c>
      <c r="I32" s="1000">
        <v>201.50500000000002</v>
      </c>
    </row>
    <row r="33" spans="1:9" ht="9.6" customHeight="1">
      <c r="A33" s="997">
        <v>1977</v>
      </c>
      <c r="B33" s="997"/>
      <c r="C33" s="998">
        <v>3420.6529999999998</v>
      </c>
      <c r="D33" s="998">
        <v>16316.514809999997</v>
      </c>
      <c r="E33" s="998">
        <v>1634.9490000000001</v>
      </c>
      <c r="F33" s="998">
        <v>17166.964500000002</v>
      </c>
      <c r="G33" s="999">
        <v>327903</v>
      </c>
      <c r="H33" s="1000">
        <v>20.9</v>
      </c>
      <c r="I33" s="1000">
        <v>220.495</v>
      </c>
    </row>
    <row r="34" spans="1:9" ht="9.6" customHeight="1">
      <c r="A34" s="997">
        <v>1978</v>
      </c>
      <c r="B34" s="997"/>
      <c r="C34" s="998">
        <v>3576.2379999999998</v>
      </c>
      <c r="D34" s="998">
        <v>17058.655259999996</v>
      </c>
      <c r="E34" s="998">
        <v>2011.2940000000001</v>
      </c>
      <c r="F34" s="998">
        <v>21118.587</v>
      </c>
      <c r="G34" s="999">
        <v>398080</v>
      </c>
      <c r="H34" s="1000">
        <v>24.9</v>
      </c>
      <c r="I34" s="1000">
        <v>262.69499999999999</v>
      </c>
    </row>
    <row r="35" spans="1:9" ht="9.6" customHeight="1">
      <c r="A35" s="997">
        <v>1979</v>
      </c>
      <c r="B35" s="997"/>
      <c r="C35" s="998">
        <v>3505.5439999999999</v>
      </c>
      <c r="D35" s="998">
        <v>16721.444879999999</v>
      </c>
      <c r="E35" s="998">
        <v>2501.7310000000002</v>
      </c>
      <c r="F35" s="998">
        <v>26268.175500000001</v>
      </c>
      <c r="G35" s="999">
        <v>472402</v>
      </c>
      <c r="H35" s="1000">
        <v>22.2</v>
      </c>
      <c r="I35" s="1000">
        <v>234.21</v>
      </c>
    </row>
    <row r="36" spans="1:9" ht="9.6" customHeight="1">
      <c r="A36" s="997">
        <v>1980</v>
      </c>
      <c r="B36" s="997"/>
      <c r="C36" s="998">
        <v>3630.1909999999998</v>
      </c>
      <c r="D36" s="998">
        <v>17316.011069999997</v>
      </c>
      <c r="E36" s="998">
        <v>2910.5250000000001</v>
      </c>
      <c r="F36" s="998">
        <v>30560.512500000001</v>
      </c>
      <c r="G36" s="999">
        <v>560875</v>
      </c>
      <c r="H36" s="1000">
        <v>25.4</v>
      </c>
      <c r="I36" s="1000">
        <v>267.97000000000003</v>
      </c>
    </row>
    <row r="37" spans="1:9" ht="9.6" customHeight="1">
      <c r="A37" s="1001">
        <v>1981</v>
      </c>
      <c r="B37" s="1001"/>
      <c r="C37" s="1002">
        <v>3973.4100000000003</v>
      </c>
      <c r="D37" s="1002">
        <v>18953.165700000001</v>
      </c>
      <c r="E37" s="1002">
        <v>3817.5899999999997</v>
      </c>
      <c r="F37" s="1002">
        <v>40084.695</v>
      </c>
      <c r="G37" s="1003">
        <v>758964</v>
      </c>
      <c r="H37" s="1004">
        <v>27.06</v>
      </c>
      <c r="I37" s="1004">
        <v>284.6712</v>
      </c>
    </row>
    <row r="38" spans="1:9" ht="9.6" customHeight="1">
      <c r="A38" s="993">
        <v>1982</v>
      </c>
      <c r="B38" s="993"/>
      <c r="C38" s="994">
        <v>3413.54</v>
      </c>
      <c r="D38" s="994">
        <v>16282.585799999999</v>
      </c>
      <c r="E38" s="994">
        <v>4240.4599999999991</v>
      </c>
      <c r="F38" s="994">
        <v>44524.829999999987</v>
      </c>
      <c r="G38" s="995">
        <v>829673</v>
      </c>
      <c r="H38" s="996">
        <v>28.3</v>
      </c>
      <c r="I38" s="996">
        <v>297.71600000000001</v>
      </c>
    </row>
    <row r="39" spans="1:9" ht="9.6" customHeight="1">
      <c r="A39" s="997">
        <v>1983</v>
      </c>
      <c r="B39" s="997"/>
      <c r="C39" s="998">
        <v>3450.77</v>
      </c>
      <c r="D39" s="998">
        <v>16460.172899999998</v>
      </c>
      <c r="E39" s="998">
        <v>4276.2299999999996</v>
      </c>
      <c r="F39" s="998">
        <v>44900.414999999994</v>
      </c>
      <c r="G39" s="999">
        <v>857475</v>
      </c>
      <c r="H39" s="1000">
        <v>23.11</v>
      </c>
      <c r="I39" s="1000">
        <v>243.1172</v>
      </c>
    </row>
    <row r="40" spans="1:9" ht="9.6" customHeight="1">
      <c r="A40" s="997">
        <v>1984</v>
      </c>
      <c r="B40" s="997"/>
      <c r="C40" s="998">
        <v>3857.75</v>
      </c>
      <c r="D40" s="998">
        <v>18401.467499999999</v>
      </c>
      <c r="E40" s="998">
        <v>4667.25</v>
      </c>
      <c r="F40" s="998">
        <v>49006.125</v>
      </c>
      <c r="G40" s="999">
        <v>975391</v>
      </c>
      <c r="H40" s="1000">
        <v>26.48</v>
      </c>
      <c r="I40" s="1000">
        <v>279.36400000000003</v>
      </c>
    </row>
    <row r="41" spans="1:9" ht="9.6" customHeight="1">
      <c r="A41" s="997">
        <v>1985</v>
      </c>
      <c r="B41" s="997"/>
      <c r="C41" s="998">
        <v>3094.39</v>
      </c>
      <c r="D41" s="998">
        <v>14760.240299999998</v>
      </c>
      <c r="E41" s="998">
        <v>4894.6099999999988</v>
      </c>
      <c r="F41" s="998">
        <v>51393.404999999984</v>
      </c>
      <c r="G41" s="999">
        <v>1052604</v>
      </c>
      <c r="H41" s="1000">
        <v>32.68</v>
      </c>
      <c r="I41" s="1000">
        <v>344.774</v>
      </c>
    </row>
    <row r="42" spans="1:9" ht="9.6" customHeight="1">
      <c r="A42" s="997">
        <v>1986</v>
      </c>
      <c r="B42" s="997"/>
      <c r="C42" s="998">
        <v>2399.37</v>
      </c>
      <c r="D42" s="998">
        <v>11444.994899999998</v>
      </c>
      <c r="E42" s="998">
        <v>5187.6299999999992</v>
      </c>
      <c r="F42" s="998">
        <v>54470.114999999991</v>
      </c>
      <c r="G42" s="999">
        <v>1249146</v>
      </c>
      <c r="H42" s="1000">
        <v>24.73995</v>
      </c>
      <c r="I42" s="1000">
        <v>261.00647250000003</v>
      </c>
    </row>
    <row r="43" spans="1:9" ht="9.6" customHeight="1">
      <c r="A43" s="997">
        <v>1987</v>
      </c>
      <c r="B43" s="997"/>
      <c r="C43" s="998">
        <v>2962</v>
      </c>
      <c r="D43" s="998">
        <v>14128.739999999998</v>
      </c>
      <c r="E43" s="998">
        <v>5443.4099999999989</v>
      </c>
      <c r="F43" s="998">
        <v>57155.804999999986</v>
      </c>
      <c r="G43" s="999">
        <v>1259133</v>
      </c>
      <c r="H43" s="1000">
        <v>29.704000000000001</v>
      </c>
      <c r="I43" s="1000">
        <v>313.37720000000002</v>
      </c>
    </row>
    <row r="44" spans="1:9" ht="9.6" customHeight="1">
      <c r="A44" s="997">
        <v>1988</v>
      </c>
      <c r="B44" s="997"/>
      <c r="C44" s="998">
        <v>2503</v>
      </c>
      <c r="D44" s="998">
        <v>11939.31</v>
      </c>
      <c r="E44" s="998">
        <v>5187.8999999999996</v>
      </c>
      <c r="F44" s="998">
        <v>54472.95</v>
      </c>
      <c r="G44" s="999">
        <v>1330907</v>
      </c>
      <c r="H44" s="1000">
        <v>24.391999999999999</v>
      </c>
      <c r="I44" s="1000">
        <v>257.3356</v>
      </c>
    </row>
    <row r="45" spans="1:9" ht="9.6" customHeight="1">
      <c r="A45" s="997">
        <v>1989</v>
      </c>
      <c r="B45" s="997"/>
      <c r="C45" s="998">
        <v>2183</v>
      </c>
      <c r="D45" s="998">
        <v>10412.91</v>
      </c>
      <c r="E45" s="998">
        <v>5271.4</v>
      </c>
      <c r="F45" s="998">
        <v>55349.7</v>
      </c>
      <c r="G45" s="999">
        <v>1349258</v>
      </c>
      <c r="H45" s="1000">
        <v>30.285</v>
      </c>
      <c r="I45" s="1000">
        <v>319.50675000000001</v>
      </c>
    </row>
    <row r="46" spans="1:9" ht="9.6" customHeight="1">
      <c r="A46" s="997">
        <v>1990</v>
      </c>
      <c r="B46" s="997"/>
      <c r="C46" s="998">
        <v>1895</v>
      </c>
      <c r="D46" s="998">
        <v>9039.15</v>
      </c>
      <c r="E46" s="998">
        <v>7043.2</v>
      </c>
      <c r="F46" s="998">
        <v>73953.599999999991</v>
      </c>
      <c r="G46" s="999">
        <v>1661824</v>
      </c>
      <c r="H46" s="1000">
        <v>30.073780000000003</v>
      </c>
      <c r="I46" s="1000">
        <v>317.27837900000003</v>
      </c>
    </row>
    <row r="47" spans="1:9" ht="9.6" customHeight="1">
      <c r="A47" s="1001">
        <v>1991</v>
      </c>
      <c r="B47" s="1001"/>
      <c r="C47" s="1002">
        <v>1742</v>
      </c>
      <c r="D47" s="1002">
        <v>8309.34</v>
      </c>
      <c r="E47" s="1002">
        <v>6811.8</v>
      </c>
      <c r="F47" s="1002">
        <v>71523.900000000009</v>
      </c>
      <c r="G47" s="1003">
        <v>1761240</v>
      </c>
      <c r="H47" s="1004">
        <v>31.4864</v>
      </c>
      <c r="I47" s="1004">
        <v>332.18152000000003</v>
      </c>
    </row>
    <row r="48" spans="1:9" ht="9.6" customHeight="1">
      <c r="A48" s="993">
        <v>1992</v>
      </c>
      <c r="B48" s="993"/>
      <c r="C48" s="994">
        <v>1553</v>
      </c>
      <c r="D48" s="994">
        <v>7407.8099999999995</v>
      </c>
      <c r="E48" s="994">
        <v>6669.4</v>
      </c>
      <c r="F48" s="994">
        <v>70028.7</v>
      </c>
      <c r="G48" s="995">
        <v>1820752</v>
      </c>
      <c r="H48" s="996">
        <v>29.11</v>
      </c>
      <c r="I48" s="996">
        <v>307.1105</v>
      </c>
    </row>
    <row r="49" spans="1:9" ht="9.6" customHeight="1">
      <c r="A49" s="997">
        <v>1993</v>
      </c>
      <c r="B49" s="997"/>
      <c r="C49" s="998">
        <v>1450</v>
      </c>
      <c r="D49" s="998">
        <v>6916.4999999999991</v>
      </c>
      <c r="E49" s="998">
        <v>6983.1</v>
      </c>
      <c r="F49" s="998">
        <v>73322.55</v>
      </c>
      <c r="G49" s="999">
        <v>1848471</v>
      </c>
      <c r="H49" s="1000">
        <v>42.55</v>
      </c>
      <c r="I49" s="1000">
        <v>448.90249999999997</v>
      </c>
    </row>
    <row r="50" spans="1:9" ht="9.6" customHeight="1">
      <c r="A50" s="997">
        <v>1994</v>
      </c>
      <c r="B50" s="997"/>
      <c r="C50" s="998">
        <v>1136</v>
      </c>
      <c r="D50" s="998">
        <v>5418.7199999999993</v>
      </c>
      <c r="E50" s="998">
        <v>6933.6</v>
      </c>
      <c r="F50" s="998">
        <v>72802.899999999994</v>
      </c>
      <c r="G50" s="999">
        <v>1918896</v>
      </c>
      <c r="H50" s="1000">
        <v>42.1</v>
      </c>
      <c r="I50" s="1000">
        <v>444.15500000000003</v>
      </c>
    </row>
    <row r="51" spans="1:9" ht="9.6" customHeight="1">
      <c r="A51" s="997">
        <v>1995</v>
      </c>
      <c r="B51" s="997"/>
      <c r="C51" s="998">
        <v>791</v>
      </c>
      <c r="D51" s="998">
        <v>3773.0699999999997</v>
      </c>
      <c r="E51" s="998">
        <v>8074.5</v>
      </c>
      <c r="F51" s="998">
        <v>84782.3</v>
      </c>
      <c r="G51" s="999">
        <v>2103695</v>
      </c>
      <c r="H51" s="1000">
        <v>43.9</v>
      </c>
      <c r="I51" s="1000">
        <v>463.14500000000004</v>
      </c>
    </row>
    <row r="52" spans="1:9" ht="9.6" customHeight="1">
      <c r="A52" s="997">
        <v>1996</v>
      </c>
      <c r="B52" s="997" t="s">
        <v>400</v>
      </c>
      <c r="C52" s="998">
        <v>296.3</v>
      </c>
      <c r="D52" s="998">
        <v>1413.3509999999999</v>
      </c>
      <c r="E52" s="998">
        <v>9306.4</v>
      </c>
      <c r="F52" s="998">
        <v>97714.4</v>
      </c>
      <c r="G52" s="999">
        <v>2276683</v>
      </c>
      <c r="H52" s="1000">
        <v>58.46</v>
      </c>
      <c r="I52" s="1000">
        <v>617.33760000000007</v>
      </c>
    </row>
    <row r="53" spans="1:9" ht="9.6" customHeight="1">
      <c r="A53" s="997">
        <v>1997</v>
      </c>
      <c r="B53" s="997"/>
      <c r="C53" s="998"/>
      <c r="D53" s="998"/>
      <c r="E53" s="998">
        <v>9441</v>
      </c>
      <c r="F53" s="998">
        <v>99131.4</v>
      </c>
      <c r="G53" s="999">
        <v>2376002</v>
      </c>
      <c r="H53" s="1000">
        <v>59.3</v>
      </c>
      <c r="I53" s="1000">
        <v>623</v>
      </c>
    </row>
    <row r="54" spans="1:9" ht="9.6" customHeight="1">
      <c r="A54" s="997">
        <v>1998</v>
      </c>
      <c r="B54" s="997"/>
      <c r="C54" s="998"/>
      <c r="D54" s="998"/>
      <c r="E54" s="998">
        <v>9389.6</v>
      </c>
      <c r="F54" s="998">
        <v>98590.799999999886</v>
      </c>
      <c r="G54" s="999">
        <v>2469587</v>
      </c>
      <c r="H54" s="1000">
        <v>57.1</v>
      </c>
      <c r="I54" s="1000">
        <v>599.9</v>
      </c>
    </row>
    <row r="55" spans="1:9" ht="9.6" customHeight="1">
      <c r="A55" s="997">
        <v>1999</v>
      </c>
      <c r="B55" s="997"/>
      <c r="C55" s="998"/>
      <c r="D55" s="998"/>
      <c r="E55" s="998">
        <v>9426.9</v>
      </c>
      <c r="F55" s="998">
        <v>98982.3</v>
      </c>
      <c r="G55" s="999">
        <v>2531808</v>
      </c>
      <c r="H55" s="1000">
        <v>56.1</v>
      </c>
      <c r="I55" s="1000">
        <v>589.4</v>
      </c>
    </row>
    <row r="56" spans="1:9" ht="9.6" customHeight="1">
      <c r="A56" s="997">
        <v>2000</v>
      </c>
      <c r="B56" s="997"/>
      <c r="C56" s="998"/>
      <c r="D56" s="998"/>
      <c r="E56" s="998">
        <v>9147.9</v>
      </c>
      <c r="F56" s="998">
        <v>96052.9</v>
      </c>
      <c r="G56" s="999">
        <v>2601210</v>
      </c>
      <c r="H56" s="1000">
        <v>59</v>
      </c>
      <c r="I56" s="1000">
        <v>619.79999999999995</v>
      </c>
    </row>
    <row r="57" spans="1:9" ht="9.6" customHeight="1">
      <c r="A57" s="1001">
        <v>2001</v>
      </c>
      <c r="B57" s="1001"/>
      <c r="C57" s="1002"/>
      <c r="D57" s="1002"/>
      <c r="E57" s="1002">
        <v>9772.6</v>
      </c>
      <c r="F57" s="1002">
        <v>102611.7</v>
      </c>
      <c r="G57" s="1003">
        <v>2654204</v>
      </c>
      <c r="H57" s="1004">
        <v>62.4</v>
      </c>
      <c r="I57" s="1004">
        <v>655.29999999999995</v>
      </c>
    </row>
    <row r="58" spans="1:9" ht="9.6" customHeight="1">
      <c r="A58" s="993">
        <v>2002</v>
      </c>
      <c r="B58" s="993"/>
      <c r="C58" s="994"/>
      <c r="D58" s="994"/>
      <c r="E58" s="994">
        <v>9542.1</v>
      </c>
      <c r="F58" s="994">
        <v>100193.2</v>
      </c>
      <c r="G58" s="995">
        <v>2692523</v>
      </c>
      <c r="H58" s="996">
        <v>62.3</v>
      </c>
      <c r="I58" s="996">
        <v>655.1</v>
      </c>
    </row>
    <row r="59" spans="1:9" ht="9.6" customHeight="1">
      <c r="A59" s="997">
        <v>2003</v>
      </c>
      <c r="B59" s="997"/>
      <c r="C59" s="998"/>
      <c r="D59" s="998"/>
      <c r="E59" s="998">
        <v>9739.2999999999993</v>
      </c>
      <c r="F59" s="998">
        <v>102600.10000000002</v>
      </c>
      <c r="G59" s="999">
        <v>2737730</v>
      </c>
      <c r="H59" s="1000">
        <v>63.4</v>
      </c>
      <c r="I59" s="1000">
        <v>667.9</v>
      </c>
    </row>
    <row r="60" spans="1:9" ht="9.6" customHeight="1">
      <c r="A60" s="997">
        <v>2004</v>
      </c>
      <c r="B60" s="997"/>
      <c r="C60" s="998"/>
      <c r="D60" s="998"/>
      <c r="E60" s="998">
        <v>9692.2999999999993</v>
      </c>
      <c r="F60" s="998">
        <v>102236.59999999993</v>
      </c>
      <c r="G60" s="999">
        <v>2771690</v>
      </c>
      <c r="H60" s="1000">
        <v>61.7</v>
      </c>
      <c r="I60" s="1000">
        <v>650.79999999999995</v>
      </c>
    </row>
    <row r="61" spans="1:9" ht="9.6" customHeight="1">
      <c r="A61" s="997">
        <v>2005</v>
      </c>
      <c r="B61" s="997"/>
      <c r="C61" s="998"/>
      <c r="D61" s="998"/>
      <c r="E61" s="998">
        <v>9562.7999999999993</v>
      </c>
      <c r="F61" s="998">
        <v>100829.60000000003</v>
      </c>
      <c r="G61" s="999">
        <v>2805705</v>
      </c>
      <c r="H61" s="1000">
        <v>56.9</v>
      </c>
      <c r="I61" s="1000">
        <v>600</v>
      </c>
    </row>
    <row r="62" spans="1:9" ht="9.6" customHeight="1">
      <c r="A62" s="997">
        <v>2006</v>
      </c>
      <c r="B62" s="997"/>
      <c r="C62" s="998"/>
      <c r="D62" s="998"/>
      <c r="E62" s="998">
        <v>9269.4</v>
      </c>
      <c r="F62" s="998">
        <v>97805.90000000014</v>
      </c>
      <c r="G62" s="999">
        <v>2823102</v>
      </c>
      <c r="H62" s="1000">
        <v>67.599999999999994</v>
      </c>
      <c r="I62" s="1000">
        <v>713.3</v>
      </c>
    </row>
    <row r="63" spans="1:9" ht="9.6" customHeight="1">
      <c r="A63" s="997">
        <v>2007</v>
      </c>
      <c r="B63" s="997"/>
      <c r="C63" s="998"/>
      <c r="D63" s="998"/>
      <c r="E63" s="998">
        <v>8652.6</v>
      </c>
      <c r="F63" s="998">
        <v>91290.2</v>
      </c>
      <c r="G63" s="999">
        <v>2845429</v>
      </c>
      <c r="H63" s="1000">
        <v>49.9</v>
      </c>
      <c r="I63" s="1000">
        <v>526.5</v>
      </c>
    </row>
    <row r="64" spans="1:9" ht="9.6" customHeight="1">
      <c r="A64" s="997">
        <v>2008</v>
      </c>
      <c r="B64" s="997"/>
      <c r="C64" s="998"/>
      <c r="D64" s="998"/>
      <c r="E64" s="998">
        <v>8685.2000000000007</v>
      </c>
      <c r="F64" s="998">
        <v>91673.1</v>
      </c>
      <c r="G64" s="999">
        <v>2864576</v>
      </c>
      <c r="H64" s="1000">
        <v>50.8</v>
      </c>
      <c r="I64" s="1000">
        <v>536.19876111085523</v>
      </c>
    </row>
    <row r="65" spans="1:11" ht="9.6" customHeight="1">
      <c r="A65" s="997">
        <v>2009</v>
      </c>
      <c r="B65" s="997"/>
      <c r="C65" s="998"/>
      <c r="D65" s="998"/>
      <c r="E65" s="998">
        <v>8161.3</v>
      </c>
      <c r="F65" s="998">
        <v>86216.2</v>
      </c>
      <c r="G65" s="999">
        <v>2871547</v>
      </c>
      <c r="H65" s="1000">
        <v>57.2</v>
      </c>
      <c r="I65" s="1000">
        <v>604.26238957028909</v>
      </c>
    </row>
    <row r="66" spans="1:11" ht="9.6" customHeight="1">
      <c r="A66" s="997">
        <v>2010</v>
      </c>
      <c r="B66" s="997"/>
      <c r="C66" s="998"/>
      <c r="D66" s="998"/>
      <c r="E66" s="998">
        <v>8979.2000000000007</v>
      </c>
      <c r="F66" s="998">
        <v>95138.4</v>
      </c>
      <c r="G66" s="999">
        <v>2870634</v>
      </c>
      <c r="H66" s="1000">
        <v>57.3</v>
      </c>
      <c r="I66" s="1000">
        <v>607.11759622238048</v>
      </c>
    </row>
    <row r="67" spans="1:11" ht="9.6" customHeight="1">
      <c r="A67" s="1001">
        <v>2011</v>
      </c>
      <c r="B67" s="1001"/>
      <c r="C67" s="1002"/>
      <c r="D67" s="1002"/>
      <c r="E67" s="1002">
        <v>8085.8</v>
      </c>
      <c r="F67" s="1002">
        <v>85645.6</v>
      </c>
      <c r="G67" s="1003">
        <v>2869023</v>
      </c>
      <c r="H67" s="1004">
        <v>52.8</v>
      </c>
      <c r="I67" s="1004">
        <v>559.29421671826628</v>
      </c>
    </row>
    <row r="68" spans="1:11" ht="9.6" customHeight="1">
      <c r="A68" s="993">
        <v>2012</v>
      </c>
      <c r="B68" s="993"/>
      <c r="C68" s="994"/>
      <c r="D68" s="994"/>
      <c r="E68" s="994">
        <v>8158.2250050503235</v>
      </c>
      <c r="F68" s="994">
        <v>86325.782351578484</v>
      </c>
      <c r="G68" s="995">
        <v>2868083.1</v>
      </c>
      <c r="H68" s="996">
        <v>61.6</v>
      </c>
      <c r="I68" s="996">
        <v>651.5</v>
      </c>
    </row>
    <row r="69" spans="1:11" ht="9.6" customHeight="1">
      <c r="A69" s="997">
        <v>2013</v>
      </c>
      <c r="B69" s="997"/>
      <c r="C69" s="998"/>
      <c r="D69" s="998"/>
      <c r="E69" s="998">
        <v>8277.0944147694499</v>
      </c>
      <c r="F69" s="998">
        <v>87968.597795719528</v>
      </c>
      <c r="G69" s="999">
        <v>2860344.9</v>
      </c>
      <c r="H69" s="1000">
        <v>47.333075975303558</v>
      </c>
      <c r="I69" s="1000">
        <v>500.97320100000002</v>
      </c>
    </row>
    <row r="70" spans="1:11" ht="9.6" customHeight="1">
      <c r="A70" s="997">
        <v>2014</v>
      </c>
      <c r="B70" s="997"/>
      <c r="C70" s="998"/>
      <c r="D70" s="998"/>
      <c r="E70" s="998">
        <v>7280.4197495994158</v>
      </c>
      <c r="F70" s="998">
        <v>77409.119574989789</v>
      </c>
      <c r="G70" s="999">
        <v>2849162</v>
      </c>
      <c r="H70" s="1000">
        <v>44.959295144984566</v>
      </c>
      <c r="I70" s="1000">
        <v>478.87262393100002</v>
      </c>
    </row>
    <row r="71" spans="1:11" ht="9.6" customHeight="1">
      <c r="A71" s="997">
        <v>2015</v>
      </c>
      <c r="B71" s="997"/>
      <c r="C71" s="998"/>
      <c r="D71" s="998"/>
      <c r="E71" s="998">
        <v>7607.5646329449373</v>
      </c>
      <c r="F71" s="998">
        <v>81067.901423777163</v>
      </c>
      <c r="G71" s="999">
        <v>2844334</v>
      </c>
      <c r="H71" s="1000">
        <v>42.621557004484409</v>
      </c>
      <c r="I71" s="1000">
        <v>453.14177378571429</v>
      </c>
    </row>
    <row r="72" spans="1:11" ht="9.6" customHeight="1">
      <c r="A72" s="997">
        <v>2016</v>
      </c>
      <c r="B72" s="997"/>
      <c r="C72" s="998"/>
      <c r="D72" s="998"/>
      <c r="E72" s="998">
        <v>8255.1342335338559</v>
      </c>
      <c r="F72" s="998">
        <v>88243.167217199996</v>
      </c>
      <c r="G72" s="999">
        <v>2840473</v>
      </c>
      <c r="H72" s="1000">
        <v>49.288893022251862</v>
      </c>
      <c r="I72" s="1000">
        <v>525.63792570967735</v>
      </c>
    </row>
    <row r="73" spans="1:11" ht="9.6" customHeight="1">
      <c r="A73" s="997">
        <v>2017</v>
      </c>
      <c r="B73" s="997"/>
      <c r="C73" s="998"/>
      <c r="D73" s="998"/>
      <c r="E73" s="998">
        <v>8527.4827534189189</v>
      </c>
      <c r="F73" s="998">
        <v>90996.221726979784</v>
      </c>
      <c r="G73" s="999">
        <v>2844257</v>
      </c>
      <c r="H73" s="1000">
        <v>54.886108595098101</v>
      </c>
      <c r="I73" s="1000">
        <v>585.93818417870966</v>
      </c>
    </row>
    <row r="74" spans="1:11" ht="9.6" customHeight="1">
      <c r="A74" s="997">
        <v>2018</v>
      </c>
      <c r="B74" s="997"/>
      <c r="C74" s="998"/>
      <c r="D74" s="998"/>
      <c r="E74" s="998">
        <v>8182.7561269882699</v>
      </c>
      <c r="F74" s="998">
        <v>87306.411272440775</v>
      </c>
      <c r="G74" s="999">
        <v>2840619</v>
      </c>
      <c r="H74" s="1000">
        <v>55.898593761343584</v>
      </c>
      <c r="I74" s="1000">
        <v>596.21835162664274</v>
      </c>
    </row>
    <row r="75" spans="1:11" ht="9.6" customHeight="1">
      <c r="A75" s="997">
        <v>2019</v>
      </c>
      <c r="B75" s="997"/>
      <c r="C75" s="998"/>
      <c r="D75" s="998"/>
      <c r="E75" s="998">
        <v>8564.6294736291875</v>
      </c>
      <c r="F75" s="998">
        <v>91397.6337371189</v>
      </c>
      <c r="G75" s="999">
        <v>2834509</v>
      </c>
      <c r="H75" s="1000">
        <v>50.803541216034226</v>
      </c>
      <c r="I75" s="1000">
        <v>543.10956524003211</v>
      </c>
    </row>
    <row r="76" spans="1:11" ht="9.6" customHeight="1">
      <c r="A76" s="997">
        <v>2020</v>
      </c>
      <c r="B76" s="997"/>
      <c r="C76" s="998"/>
      <c r="D76" s="998"/>
      <c r="E76" s="998">
        <v>8694.2191732210777</v>
      </c>
      <c r="F76" s="998">
        <v>92894.431352013329</v>
      </c>
      <c r="G76" s="999">
        <v>2829132</v>
      </c>
      <c r="H76" s="1000">
        <v>47.306818891744392</v>
      </c>
      <c r="I76" s="1000">
        <v>505.62823346823734</v>
      </c>
    </row>
    <row r="77" spans="1:11" ht="9.6" customHeight="1">
      <c r="A77" s="1001">
        <v>2021</v>
      </c>
      <c r="B77" s="1001"/>
      <c r="C77" s="1002"/>
      <c r="D77" s="1002"/>
      <c r="E77" s="1002">
        <v>9433.7342178022918</v>
      </c>
      <c r="F77" s="1002">
        <v>100737.4769636491</v>
      </c>
      <c r="G77" s="1003">
        <v>2820013</v>
      </c>
      <c r="H77" s="1004">
        <v>55.065441922179161</v>
      </c>
      <c r="I77" s="1004">
        <v>588.37675065014275</v>
      </c>
      <c r="K77" s="373"/>
    </row>
    <row r="78" spans="1:11">
      <c r="A78" s="372" t="s">
        <v>401</v>
      </c>
    </row>
    <row r="81" spans="1:15" ht="15" customHeight="1">
      <c r="A81" s="662" t="s">
        <v>549</v>
      </c>
      <c r="B81" s="588"/>
      <c r="C81" s="588"/>
      <c r="D81" s="588"/>
      <c r="E81" s="588"/>
      <c r="F81" s="588"/>
      <c r="G81" s="579"/>
      <c r="H81" s="579"/>
      <c r="I81" s="579"/>
      <c r="J81" s="1047"/>
      <c r="K81" s="1047"/>
      <c r="L81" s="375"/>
      <c r="M81" s="375"/>
      <c r="N81" s="375"/>
    </row>
    <row r="82" spans="1:15">
      <c r="C82" s="377"/>
      <c r="D82" s="377"/>
      <c r="E82" s="377"/>
      <c r="F82" s="377"/>
      <c r="G82" s="373"/>
      <c r="H82" s="373"/>
      <c r="L82" s="373"/>
      <c r="M82" s="373"/>
      <c r="N82" s="373"/>
      <c r="O82" s="376"/>
    </row>
    <row r="83" spans="1:15">
      <c r="C83" s="377"/>
      <c r="D83" s="377"/>
      <c r="E83" s="377"/>
      <c r="F83" s="377"/>
      <c r="G83" s="373"/>
      <c r="H83" s="373"/>
      <c r="L83" s="373"/>
      <c r="M83" s="373"/>
      <c r="N83" s="373"/>
      <c r="O83" s="376"/>
    </row>
    <row r="84" spans="1:15">
      <c r="C84" s="377"/>
      <c r="D84" s="377"/>
      <c r="E84" s="377"/>
      <c r="F84" s="377"/>
      <c r="G84" s="373"/>
      <c r="H84" s="373"/>
      <c r="L84" s="373"/>
      <c r="M84" s="373"/>
      <c r="N84" s="373"/>
      <c r="O84" s="376"/>
    </row>
    <row r="85" spans="1:15">
      <c r="C85" s="377"/>
      <c r="D85" s="377"/>
      <c r="E85" s="377"/>
      <c r="F85" s="377"/>
      <c r="G85" s="373"/>
      <c r="H85" s="373"/>
      <c r="L85" s="373"/>
      <c r="M85" s="373"/>
      <c r="N85" s="373"/>
      <c r="O85" s="376"/>
    </row>
    <row r="86" spans="1:15">
      <c r="C86" s="377"/>
      <c r="D86" s="377"/>
      <c r="E86" s="377"/>
      <c r="F86" s="377"/>
      <c r="G86" s="373"/>
      <c r="H86" s="373"/>
      <c r="L86" s="373"/>
      <c r="M86" s="373"/>
      <c r="N86" s="373"/>
      <c r="O86" s="376"/>
    </row>
    <row r="87" spans="1:15">
      <c r="C87" s="377"/>
      <c r="D87" s="377"/>
      <c r="E87" s="377"/>
      <c r="F87" s="377"/>
      <c r="G87" s="373"/>
      <c r="H87" s="373"/>
      <c r="L87" s="373"/>
      <c r="M87" s="373"/>
      <c r="N87" s="373"/>
      <c r="O87" s="376"/>
    </row>
    <row r="88" spans="1:15">
      <c r="C88" s="377"/>
      <c r="D88" s="377"/>
      <c r="E88" s="377"/>
      <c r="F88" s="377"/>
      <c r="G88" s="373"/>
      <c r="H88" s="373"/>
      <c r="L88" s="373"/>
      <c r="M88" s="373"/>
      <c r="N88" s="373"/>
      <c r="O88" s="376"/>
    </row>
    <row r="89" spans="1:15">
      <c r="C89" s="377"/>
      <c r="D89" s="377"/>
      <c r="E89" s="377"/>
      <c r="F89" s="377"/>
      <c r="G89" s="373"/>
      <c r="H89" s="373"/>
      <c r="L89" s="373"/>
      <c r="M89" s="373"/>
      <c r="N89" s="373"/>
      <c r="O89" s="376"/>
    </row>
    <row r="90" spans="1:15">
      <c r="C90" s="377"/>
      <c r="D90" s="377"/>
      <c r="E90" s="377"/>
      <c r="F90" s="377"/>
      <c r="G90" s="373"/>
      <c r="H90" s="373"/>
      <c r="L90" s="373"/>
      <c r="M90" s="373"/>
      <c r="N90" s="373"/>
      <c r="O90" s="376"/>
    </row>
    <row r="91" spans="1:15">
      <c r="C91" s="377"/>
      <c r="D91" s="377"/>
      <c r="E91" s="377"/>
      <c r="F91" s="377"/>
      <c r="G91" s="373"/>
      <c r="H91" s="373"/>
      <c r="L91" s="373"/>
      <c r="M91" s="373"/>
      <c r="N91" s="373"/>
      <c r="O91" s="376"/>
    </row>
    <row r="92" spans="1:15">
      <c r="C92" s="377"/>
      <c r="D92" s="377"/>
      <c r="E92" s="377"/>
      <c r="F92" s="377"/>
      <c r="G92" s="373"/>
      <c r="H92" s="373"/>
      <c r="L92" s="373"/>
      <c r="M92" s="373"/>
      <c r="N92" s="373"/>
      <c r="O92" s="376"/>
    </row>
    <row r="93" spans="1:15">
      <c r="C93" s="377"/>
      <c r="D93" s="377"/>
      <c r="E93" s="377"/>
      <c r="F93" s="377"/>
      <c r="G93" s="373"/>
      <c r="H93" s="373"/>
      <c r="L93" s="373"/>
      <c r="M93" s="373"/>
      <c r="N93" s="373"/>
      <c r="O93" s="376"/>
    </row>
    <row r="94" spans="1:15">
      <c r="C94" s="377"/>
      <c r="D94" s="377"/>
      <c r="E94" s="377"/>
      <c r="F94" s="377"/>
      <c r="G94" s="373"/>
      <c r="H94" s="373"/>
      <c r="L94" s="373"/>
      <c r="M94" s="373"/>
      <c r="N94" s="373"/>
      <c r="O94" s="376"/>
    </row>
    <row r="95" spans="1:15">
      <c r="C95" s="377"/>
      <c r="D95" s="377"/>
      <c r="E95" s="377"/>
      <c r="F95" s="377"/>
      <c r="G95" s="373"/>
      <c r="H95" s="373"/>
      <c r="L95" s="373"/>
      <c r="M95" s="373"/>
      <c r="N95" s="373"/>
      <c r="O95" s="376"/>
    </row>
    <row r="96" spans="1:15">
      <c r="C96" s="377"/>
      <c r="D96" s="377"/>
      <c r="E96" s="377"/>
      <c r="F96" s="377"/>
      <c r="G96" s="373"/>
      <c r="H96" s="373"/>
      <c r="L96" s="373"/>
      <c r="M96" s="373"/>
      <c r="N96" s="373"/>
      <c r="O96" s="376"/>
    </row>
    <row r="97" spans="1:15">
      <c r="C97" s="377"/>
      <c r="D97" s="377"/>
      <c r="E97" s="377"/>
      <c r="F97" s="377"/>
      <c r="G97" s="373"/>
      <c r="H97" s="373"/>
      <c r="L97" s="373"/>
      <c r="M97" s="373"/>
      <c r="N97" s="373"/>
      <c r="O97" s="376"/>
    </row>
    <row r="98" spans="1:15">
      <c r="C98" s="377"/>
      <c r="D98" s="377"/>
      <c r="E98" s="377"/>
      <c r="F98" s="377"/>
      <c r="G98" s="373"/>
      <c r="H98" s="373"/>
      <c r="L98" s="373"/>
      <c r="M98" s="373"/>
      <c r="N98" s="373"/>
      <c r="O98" s="376"/>
    </row>
    <row r="99" spans="1:15">
      <c r="C99" s="377"/>
      <c r="D99" s="377"/>
      <c r="E99" s="377"/>
      <c r="F99" s="377"/>
      <c r="G99" s="373"/>
      <c r="H99" s="373"/>
      <c r="L99" s="373"/>
      <c r="M99" s="373"/>
      <c r="N99" s="373"/>
      <c r="O99" s="376"/>
    </row>
    <row r="100" spans="1:15">
      <c r="C100" s="377"/>
      <c r="D100" s="377"/>
      <c r="E100" s="377"/>
      <c r="F100" s="377"/>
      <c r="G100" s="373"/>
      <c r="H100" s="373"/>
      <c r="L100" s="373"/>
      <c r="M100" s="373"/>
      <c r="N100" s="373"/>
      <c r="O100" s="376"/>
    </row>
    <row r="101" spans="1:15">
      <c r="C101" s="377"/>
      <c r="D101" s="377"/>
      <c r="E101" s="377"/>
      <c r="F101" s="377"/>
      <c r="G101" s="373"/>
      <c r="H101" s="373"/>
      <c r="L101" s="373"/>
      <c r="M101" s="373"/>
      <c r="N101" s="373"/>
      <c r="O101" s="376"/>
    </row>
    <row r="102" spans="1:15">
      <c r="L102" s="373"/>
      <c r="M102" s="373"/>
      <c r="N102" s="373"/>
      <c r="O102" s="376"/>
    </row>
    <row r="103" spans="1:15" ht="12.75" customHeight="1">
      <c r="A103" s="662" t="str">
        <f>'12.1'!G7</f>
        <v>Počet zákazníků v plynárenské soustavě</v>
      </c>
      <c r="B103" s="588"/>
      <c r="C103" s="588"/>
      <c r="D103" s="588"/>
      <c r="E103" s="588"/>
      <c r="F103" s="579"/>
      <c r="G103" s="579"/>
      <c r="H103" s="579"/>
      <c r="I103" s="579"/>
      <c r="L103" s="373"/>
      <c r="M103" s="373"/>
      <c r="N103" s="373"/>
      <c r="O103" s="376"/>
    </row>
    <row r="104" spans="1:15">
      <c r="C104" s="377"/>
      <c r="D104" s="377"/>
      <c r="E104" s="377"/>
      <c r="F104" s="377"/>
      <c r="G104" s="373"/>
      <c r="H104" s="373"/>
      <c r="L104" s="373"/>
      <c r="M104" s="373"/>
      <c r="N104" s="373"/>
      <c r="O104" s="376"/>
    </row>
    <row r="105" spans="1:15">
      <c r="C105" s="377"/>
      <c r="D105" s="377"/>
      <c r="E105" s="377"/>
      <c r="F105" s="377"/>
      <c r="G105" s="373"/>
      <c r="H105" s="373"/>
      <c r="L105" s="373"/>
      <c r="M105" s="373"/>
      <c r="N105" s="373"/>
      <c r="O105" s="376"/>
    </row>
    <row r="106" spans="1:15">
      <c r="C106" s="377"/>
      <c r="D106" s="377"/>
      <c r="E106" s="377"/>
      <c r="F106" s="377"/>
      <c r="G106" s="373"/>
      <c r="H106" s="373"/>
      <c r="L106" s="373"/>
      <c r="M106" s="373"/>
      <c r="N106" s="373"/>
      <c r="O106" s="376"/>
    </row>
    <row r="107" spans="1:15">
      <c r="C107" s="377"/>
      <c r="D107" s="377"/>
      <c r="E107" s="377"/>
      <c r="F107" s="377"/>
      <c r="G107" s="373"/>
      <c r="H107" s="373"/>
      <c r="L107" s="373"/>
      <c r="M107" s="373"/>
      <c r="N107" s="373"/>
      <c r="O107" s="376"/>
    </row>
    <row r="108" spans="1:15">
      <c r="C108" s="377"/>
      <c r="D108" s="377"/>
      <c r="E108" s="377"/>
      <c r="F108" s="377"/>
      <c r="G108" s="373"/>
      <c r="H108" s="373"/>
      <c r="L108" s="373"/>
      <c r="M108" s="373"/>
      <c r="N108" s="373"/>
      <c r="O108" s="376"/>
    </row>
    <row r="109" spans="1:15">
      <c r="C109" s="377"/>
      <c r="D109" s="377"/>
      <c r="E109" s="377"/>
      <c r="F109" s="377"/>
      <c r="G109" s="373"/>
      <c r="H109" s="373"/>
      <c r="L109" s="373"/>
      <c r="M109" s="373"/>
      <c r="N109" s="373"/>
      <c r="O109" s="376"/>
    </row>
    <row r="110" spans="1:15">
      <c r="C110" s="377"/>
      <c r="D110" s="377"/>
      <c r="E110" s="377"/>
      <c r="F110" s="377"/>
      <c r="G110" s="373"/>
      <c r="H110" s="373"/>
      <c r="L110" s="373"/>
      <c r="M110" s="373"/>
      <c r="N110" s="373"/>
      <c r="O110" s="376"/>
    </row>
    <row r="111" spans="1:15">
      <c r="C111" s="377"/>
      <c r="D111" s="377"/>
      <c r="E111" s="377"/>
      <c r="F111" s="377"/>
      <c r="G111" s="373"/>
      <c r="H111" s="373"/>
      <c r="L111" s="373"/>
      <c r="M111" s="373"/>
      <c r="N111" s="373"/>
      <c r="O111" s="376"/>
    </row>
    <row r="112" spans="1:15">
      <c r="C112" s="377"/>
      <c r="D112" s="377"/>
      <c r="E112" s="377"/>
      <c r="F112" s="377"/>
      <c r="G112" s="373"/>
      <c r="H112" s="373"/>
      <c r="L112" s="373"/>
      <c r="M112" s="373"/>
      <c r="N112" s="373"/>
      <c r="O112" s="376"/>
    </row>
    <row r="113" spans="1:15">
      <c r="L113" s="373"/>
      <c r="M113" s="373"/>
      <c r="N113" s="373"/>
      <c r="O113" s="376"/>
    </row>
    <row r="114" spans="1:15">
      <c r="L114" s="373"/>
      <c r="M114" s="373"/>
      <c r="N114" s="373"/>
      <c r="O114" s="376"/>
    </row>
    <row r="115" spans="1:15">
      <c r="C115" s="377"/>
      <c r="D115" s="377"/>
      <c r="E115" s="377"/>
      <c r="F115" s="377"/>
      <c r="G115" s="373"/>
      <c r="H115" s="373"/>
      <c r="L115" s="373"/>
      <c r="M115" s="373"/>
      <c r="N115" s="373"/>
      <c r="O115" s="376"/>
    </row>
    <row r="116" spans="1:15">
      <c r="C116" s="377"/>
      <c r="D116" s="377"/>
      <c r="E116" s="377"/>
      <c r="F116" s="377"/>
      <c r="G116" s="373"/>
      <c r="H116" s="373"/>
      <c r="L116" s="373"/>
      <c r="M116" s="373"/>
      <c r="N116" s="373"/>
      <c r="O116" s="376"/>
    </row>
    <row r="117" spans="1:15">
      <c r="C117" s="377"/>
      <c r="D117" s="377"/>
      <c r="E117" s="377"/>
      <c r="F117" s="377"/>
      <c r="G117" s="373"/>
      <c r="H117" s="373"/>
      <c r="L117" s="373"/>
      <c r="M117" s="373"/>
      <c r="N117" s="373"/>
      <c r="O117" s="376"/>
    </row>
    <row r="118" spans="1:15">
      <c r="C118" s="377"/>
      <c r="D118" s="377"/>
      <c r="E118" s="377"/>
      <c r="F118" s="377"/>
      <c r="G118" s="373"/>
      <c r="H118" s="373"/>
      <c r="L118" s="373"/>
      <c r="M118" s="373"/>
      <c r="N118" s="373"/>
      <c r="O118" s="376"/>
    </row>
    <row r="119" spans="1:15">
      <c r="C119" s="377"/>
      <c r="D119" s="377"/>
      <c r="E119" s="377"/>
      <c r="F119" s="377"/>
      <c r="G119" s="373"/>
      <c r="H119" s="373"/>
      <c r="L119" s="373"/>
      <c r="M119" s="373"/>
      <c r="N119" s="373"/>
      <c r="O119" s="376"/>
    </row>
    <row r="120" spans="1:15">
      <c r="C120" s="377"/>
      <c r="D120" s="377"/>
      <c r="E120" s="377"/>
      <c r="F120" s="377"/>
      <c r="G120" s="373"/>
      <c r="H120" s="373"/>
      <c r="L120" s="373"/>
      <c r="M120" s="373"/>
      <c r="N120" s="373"/>
      <c r="O120" s="376"/>
    </row>
    <row r="121" spans="1:15">
      <c r="C121" s="377"/>
      <c r="D121" s="377"/>
      <c r="E121" s="377"/>
      <c r="F121" s="377"/>
      <c r="G121" s="373"/>
      <c r="H121" s="373"/>
      <c r="L121" s="373"/>
      <c r="M121" s="373"/>
      <c r="N121" s="373"/>
      <c r="O121" s="376"/>
    </row>
    <row r="122" spans="1:15">
      <c r="L122" s="373"/>
      <c r="M122" s="373"/>
      <c r="N122" s="373"/>
      <c r="O122" s="376"/>
    </row>
    <row r="123" spans="1:15">
      <c r="L123" s="373"/>
      <c r="M123" s="373"/>
      <c r="N123" s="373"/>
      <c r="O123" s="376"/>
    </row>
    <row r="124" spans="1:15" ht="14.25">
      <c r="A124" s="1821" t="s">
        <v>550</v>
      </c>
      <c r="B124" s="1821"/>
      <c r="C124" s="1821"/>
      <c r="D124" s="1821"/>
      <c r="E124" s="1821"/>
      <c r="F124" s="1821"/>
      <c r="G124" s="578"/>
      <c r="H124" s="578"/>
      <c r="I124" s="578"/>
      <c r="L124" s="373"/>
      <c r="M124" s="373"/>
      <c r="N124" s="373"/>
      <c r="O124" s="376"/>
    </row>
    <row r="125" spans="1:15">
      <c r="C125" s="377"/>
      <c r="D125" s="377"/>
      <c r="E125" s="377"/>
      <c r="F125" s="377"/>
      <c r="G125" s="373"/>
      <c r="H125" s="373"/>
      <c r="L125" s="373"/>
      <c r="M125" s="373"/>
      <c r="N125" s="373"/>
      <c r="O125" s="376"/>
    </row>
    <row r="126" spans="1:15">
      <c r="B126" s="378"/>
      <c r="C126" s="377"/>
      <c r="D126" s="377"/>
      <c r="E126" s="377"/>
      <c r="F126" s="377"/>
      <c r="G126" s="373"/>
      <c r="H126" s="373"/>
      <c r="L126" s="373"/>
      <c r="M126" s="373"/>
      <c r="N126" s="373"/>
      <c r="O126" s="376"/>
    </row>
    <row r="127" spans="1:15">
      <c r="C127" s="377"/>
      <c r="D127" s="377"/>
      <c r="E127" s="377"/>
      <c r="F127" s="377"/>
      <c r="G127" s="373"/>
      <c r="H127" s="373"/>
      <c r="L127" s="373"/>
      <c r="M127" s="373"/>
      <c r="N127" s="373"/>
      <c r="O127" s="376"/>
    </row>
    <row r="128" spans="1:15">
      <c r="C128" s="377"/>
      <c r="D128" s="377"/>
      <c r="E128" s="377"/>
      <c r="F128" s="377"/>
      <c r="G128" s="373"/>
      <c r="H128" s="373"/>
      <c r="L128" s="373"/>
      <c r="M128" s="373"/>
      <c r="N128" s="373"/>
      <c r="O128" s="376"/>
    </row>
    <row r="129" spans="3:15">
      <c r="C129" s="377"/>
      <c r="D129" s="377"/>
      <c r="E129" s="377"/>
      <c r="F129" s="377"/>
      <c r="G129" s="373"/>
      <c r="H129" s="373"/>
      <c r="L129" s="373"/>
      <c r="M129" s="373"/>
      <c r="N129" s="373"/>
      <c r="O129" s="376"/>
    </row>
    <row r="130" spans="3:15">
      <c r="C130" s="377"/>
      <c r="D130" s="377"/>
      <c r="E130" s="377"/>
      <c r="F130" s="377"/>
      <c r="G130" s="373"/>
      <c r="H130" s="373"/>
      <c r="L130" s="373"/>
      <c r="M130" s="373"/>
      <c r="N130" s="373"/>
      <c r="O130" s="376"/>
    </row>
    <row r="131" spans="3:15">
      <c r="C131" s="377"/>
      <c r="D131" s="377"/>
      <c r="E131" s="377"/>
      <c r="F131" s="377"/>
      <c r="G131" s="373"/>
      <c r="H131" s="373"/>
      <c r="L131" s="373"/>
      <c r="M131" s="373"/>
      <c r="N131" s="373"/>
      <c r="O131" s="376"/>
    </row>
    <row r="132" spans="3:15">
      <c r="C132" s="377"/>
      <c r="D132" s="377"/>
      <c r="E132" s="377"/>
      <c r="F132" s="377"/>
      <c r="G132" s="373"/>
      <c r="H132" s="373"/>
      <c r="L132" s="373"/>
      <c r="M132" s="373"/>
      <c r="N132" s="373"/>
      <c r="O132" s="376"/>
    </row>
    <row r="133" spans="3:15">
      <c r="C133" s="377"/>
      <c r="D133" s="377"/>
      <c r="E133" s="377"/>
      <c r="F133" s="377"/>
      <c r="G133" s="373"/>
      <c r="H133" s="373"/>
      <c r="L133" s="373"/>
      <c r="M133" s="373"/>
      <c r="N133" s="373"/>
      <c r="O133" s="376"/>
    </row>
    <row r="134" spans="3:15">
      <c r="C134" s="377"/>
      <c r="D134" s="377"/>
      <c r="E134" s="377"/>
      <c r="F134" s="377"/>
      <c r="G134" s="373"/>
      <c r="H134" s="373"/>
      <c r="L134" s="373"/>
      <c r="M134" s="373"/>
      <c r="N134" s="373"/>
      <c r="O134" s="376"/>
    </row>
    <row r="135" spans="3:15">
      <c r="C135" s="377"/>
      <c r="D135" s="377"/>
      <c r="E135" s="377"/>
      <c r="F135" s="377"/>
      <c r="G135" s="373"/>
      <c r="H135" s="373"/>
      <c r="L135" s="373"/>
      <c r="M135" s="373"/>
      <c r="N135" s="373"/>
      <c r="O135" s="376"/>
    </row>
    <row r="136" spans="3:15">
      <c r="C136" s="377"/>
      <c r="D136" s="377"/>
      <c r="E136" s="377"/>
      <c r="F136" s="377"/>
      <c r="G136" s="373"/>
      <c r="H136" s="373"/>
      <c r="L136" s="373"/>
      <c r="M136" s="373"/>
      <c r="N136" s="373"/>
      <c r="O136" s="376"/>
    </row>
    <row r="137" spans="3:15">
      <c r="C137" s="377"/>
      <c r="D137" s="377"/>
      <c r="E137" s="377"/>
      <c r="F137" s="377"/>
      <c r="G137" s="373"/>
      <c r="H137" s="373"/>
      <c r="L137" s="373"/>
      <c r="M137" s="373"/>
      <c r="N137" s="373"/>
      <c r="O137" s="376"/>
    </row>
    <row r="138" spans="3:15">
      <c r="C138" s="377"/>
      <c r="D138" s="377"/>
      <c r="E138" s="377"/>
      <c r="F138" s="377"/>
      <c r="G138" s="373"/>
      <c r="H138" s="373"/>
      <c r="L138" s="373"/>
      <c r="M138" s="373"/>
      <c r="N138" s="373"/>
      <c r="O138" s="376"/>
    </row>
    <row r="139" spans="3:15">
      <c r="C139" s="377"/>
      <c r="D139" s="377"/>
      <c r="E139" s="377"/>
      <c r="F139" s="377"/>
      <c r="G139" s="373"/>
      <c r="H139" s="373"/>
      <c r="L139" s="373"/>
      <c r="M139" s="373"/>
      <c r="N139" s="373"/>
      <c r="O139" s="376"/>
    </row>
    <row r="140" spans="3:15">
      <c r="C140" s="377"/>
      <c r="D140" s="377"/>
      <c r="E140" s="377"/>
      <c r="F140" s="377"/>
      <c r="G140" s="373"/>
      <c r="H140" s="373"/>
      <c r="L140" s="373"/>
      <c r="M140" s="373"/>
      <c r="N140" s="373"/>
      <c r="O140" s="376"/>
    </row>
    <row r="141" spans="3:15">
      <c r="C141" s="377"/>
      <c r="D141" s="377"/>
      <c r="E141" s="377"/>
      <c r="F141" s="377"/>
      <c r="G141" s="373"/>
      <c r="H141" s="373"/>
      <c r="L141" s="373"/>
      <c r="M141" s="373"/>
      <c r="N141" s="373"/>
      <c r="O141" s="376"/>
    </row>
    <row r="142" spans="3:15">
      <c r="C142" s="377"/>
      <c r="D142" s="377"/>
      <c r="E142" s="377"/>
      <c r="F142" s="377"/>
      <c r="G142" s="373"/>
      <c r="H142" s="373"/>
      <c r="L142" s="373"/>
      <c r="M142" s="373"/>
      <c r="N142" s="373"/>
      <c r="O142" s="376"/>
    </row>
    <row r="143" spans="3:15">
      <c r="C143" s="377"/>
      <c r="D143" s="377"/>
      <c r="E143" s="377"/>
      <c r="F143" s="377"/>
      <c r="G143" s="373"/>
      <c r="H143" s="373"/>
      <c r="L143" s="373"/>
      <c r="M143" s="373"/>
      <c r="N143" s="373"/>
      <c r="O143" s="376"/>
    </row>
    <row r="144" spans="3:15">
      <c r="L144" s="373"/>
      <c r="M144" s="373"/>
      <c r="N144" s="373"/>
      <c r="O144" s="376"/>
    </row>
    <row r="145" spans="12:15">
      <c r="L145" s="373"/>
      <c r="M145" s="373"/>
      <c r="N145" s="373"/>
      <c r="O145" s="376"/>
    </row>
  </sheetData>
  <mergeCells count="8">
    <mergeCell ref="A124:F124"/>
    <mergeCell ref="A3:H3"/>
    <mergeCell ref="E6:G6"/>
    <mergeCell ref="C5:G5"/>
    <mergeCell ref="A6:B6"/>
    <mergeCell ref="H5:I5"/>
    <mergeCell ref="C6:D6"/>
    <mergeCell ref="H6:I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List54"/>
  <dimension ref="A1:AD127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7.42578125" style="380" customWidth="1"/>
    <col min="2" max="17" width="7.7109375" style="380" customWidth="1"/>
    <col min="18" max="16384" width="9.140625" style="380"/>
  </cols>
  <sheetData>
    <row r="1" spans="1:22" ht="18" customHeight="1">
      <c r="A1" s="1822" t="s">
        <v>449</v>
      </c>
      <c r="B1" s="1822"/>
      <c r="C1" s="1822"/>
      <c r="D1" s="1822"/>
      <c r="E1" s="1822"/>
      <c r="F1" s="1822"/>
      <c r="G1" s="1822"/>
      <c r="H1" s="1822"/>
      <c r="I1" s="1822"/>
      <c r="J1" s="1822"/>
      <c r="K1" s="1822"/>
      <c r="L1" s="1822"/>
      <c r="M1" s="1822"/>
      <c r="N1" s="1822"/>
      <c r="O1" s="1822"/>
      <c r="P1" s="1822"/>
      <c r="Q1" s="1822"/>
    </row>
    <row r="2" spans="1:22" ht="5.0999999999999996" customHeight="1">
      <c r="A2" s="533"/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</row>
    <row r="3" spans="1:22" ht="24" customHeight="1">
      <c r="A3" s="1049"/>
      <c r="B3" s="1827" t="s">
        <v>81</v>
      </c>
      <c r="C3" s="1824"/>
      <c r="D3" s="1824" t="s">
        <v>73</v>
      </c>
      <c r="E3" s="1824"/>
      <c r="F3" s="1824" t="s">
        <v>331</v>
      </c>
      <c r="G3" s="1826"/>
      <c r="H3" s="1827" t="s">
        <v>35</v>
      </c>
      <c r="I3" s="1824"/>
      <c r="J3" s="1824" t="s">
        <v>9</v>
      </c>
      <c r="K3" s="1824"/>
      <c r="L3" s="1824" t="s">
        <v>342</v>
      </c>
      <c r="M3" s="1826"/>
      <c r="N3" s="1827" t="s">
        <v>47</v>
      </c>
      <c r="O3" s="1826"/>
      <c r="P3" s="1824" t="s">
        <v>152</v>
      </c>
      <c r="Q3" s="1824"/>
    </row>
    <row r="4" spans="1:22" ht="15" customHeight="1">
      <c r="A4" s="1830" t="s">
        <v>535</v>
      </c>
      <c r="B4" s="1831" t="s">
        <v>123</v>
      </c>
      <c r="C4" s="1832" t="s">
        <v>124</v>
      </c>
      <c r="D4" s="1832" t="s">
        <v>123</v>
      </c>
      <c r="E4" s="1832" t="s">
        <v>124</v>
      </c>
      <c r="F4" s="1832" t="s">
        <v>123</v>
      </c>
      <c r="G4" s="1833" t="s">
        <v>124</v>
      </c>
      <c r="H4" s="1831" t="s">
        <v>123</v>
      </c>
      <c r="I4" s="1832" t="s">
        <v>124</v>
      </c>
      <c r="J4" s="1832" t="s">
        <v>123</v>
      </c>
      <c r="K4" s="1832" t="s">
        <v>124</v>
      </c>
      <c r="L4" s="1832" t="s">
        <v>123</v>
      </c>
      <c r="M4" s="1833" t="s">
        <v>124</v>
      </c>
      <c r="N4" s="1831" t="s">
        <v>123</v>
      </c>
      <c r="O4" s="1833" t="s">
        <v>124</v>
      </c>
      <c r="P4" s="1832" t="s">
        <v>123</v>
      </c>
      <c r="Q4" s="1832" t="s">
        <v>124</v>
      </c>
    </row>
    <row r="5" spans="1:22" ht="12" customHeight="1">
      <c r="A5" s="1005">
        <v>1952</v>
      </c>
      <c r="B5" s="1294">
        <v>35.366</v>
      </c>
      <c r="C5" s="1006">
        <v>371.34300000000002</v>
      </c>
      <c r="D5" s="1006">
        <v>0</v>
      </c>
      <c r="E5" s="1006">
        <v>0</v>
      </c>
      <c r="F5" s="1007">
        <v>35.366</v>
      </c>
      <c r="G5" s="1295">
        <v>371.34300000000002</v>
      </c>
      <c r="H5" s="1294">
        <v>0.32100000000000001</v>
      </c>
      <c r="I5" s="1006">
        <v>3.3705000000000003</v>
      </c>
      <c r="J5" s="1006">
        <v>0.47499999999999998</v>
      </c>
      <c r="K5" s="1006">
        <v>4.9874999999999998</v>
      </c>
      <c r="L5" s="1007">
        <v>0.79600000000000004</v>
      </c>
      <c r="M5" s="1295">
        <v>8.3580000000000005</v>
      </c>
      <c r="N5" s="1304" t="s">
        <v>402</v>
      </c>
      <c r="O5" s="1375" t="s">
        <v>402</v>
      </c>
      <c r="P5" s="1009">
        <v>36.161999999999999</v>
      </c>
      <c r="Q5" s="1009">
        <v>379.70099999999996</v>
      </c>
      <c r="U5" s="390"/>
      <c r="V5" s="390"/>
    </row>
    <row r="6" spans="1:22" ht="12" customHeight="1">
      <c r="A6" s="1010">
        <v>1953</v>
      </c>
      <c r="B6" s="1296">
        <v>50.468000000000004</v>
      </c>
      <c r="C6" s="1297">
        <v>529.91399999999999</v>
      </c>
      <c r="D6" s="1297">
        <v>0</v>
      </c>
      <c r="E6" s="1297">
        <v>0</v>
      </c>
      <c r="F6" s="1298">
        <v>50.468000000000004</v>
      </c>
      <c r="G6" s="1299">
        <v>529.91399999999999</v>
      </c>
      <c r="H6" s="1296">
        <v>0.29099999999999998</v>
      </c>
      <c r="I6" s="1297">
        <v>3.0554999999999999</v>
      </c>
      <c r="J6" s="1297">
        <v>0.71699999999999997</v>
      </c>
      <c r="K6" s="1297">
        <v>7.5284999999999993</v>
      </c>
      <c r="L6" s="1298">
        <v>1.008</v>
      </c>
      <c r="M6" s="1299">
        <v>10.584</v>
      </c>
      <c r="N6" s="1302" t="s">
        <v>402</v>
      </c>
      <c r="O6" s="1376" t="s">
        <v>402</v>
      </c>
      <c r="P6" s="1011">
        <v>51.475999999999999</v>
      </c>
      <c r="Q6" s="1011">
        <v>540.49800000000005</v>
      </c>
      <c r="U6" s="390"/>
      <c r="V6" s="390"/>
    </row>
    <row r="7" spans="1:22" ht="12" customHeight="1">
      <c r="A7" s="1010">
        <v>1954</v>
      </c>
      <c r="B7" s="1296">
        <v>65.811000000000007</v>
      </c>
      <c r="C7" s="1297">
        <v>691.01550000000009</v>
      </c>
      <c r="D7" s="1297">
        <v>0</v>
      </c>
      <c r="E7" s="1297">
        <v>0</v>
      </c>
      <c r="F7" s="1298">
        <v>65.811000000000007</v>
      </c>
      <c r="G7" s="1299">
        <v>691.01550000000009</v>
      </c>
      <c r="H7" s="1296">
        <v>0.56699999999999995</v>
      </c>
      <c r="I7" s="1297">
        <v>5.9534999999999991</v>
      </c>
      <c r="J7" s="1297">
        <v>0.748</v>
      </c>
      <c r="K7" s="1297">
        <v>7.8540000000000001</v>
      </c>
      <c r="L7" s="1298">
        <v>1.3149999999999999</v>
      </c>
      <c r="M7" s="1299">
        <v>13.807499999999999</v>
      </c>
      <c r="N7" s="1302" t="s">
        <v>402</v>
      </c>
      <c r="O7" s="1376" t="s">
        <v>402</v>
      </c>
      <c r="P7" s="1011">
        <v>67.126000000000005</v>
      </c>
      <c r="Q7" s="1011">
        <v>704.82300000000009</v>
      </c>
      <c r="U7" s="390"/>
      <c r="V7" s="390"/>
    </row>
    <row r="8" spans="1:22" ht="12" customHeight="1">
      <c r="A8" s="1010">
        <v>1955</v>
      </c>
      <c r="B8" s="1296">
        <v>72.899000000000001</v>
      </c>
      <c r="C8" s="1297">
        <v>765.43949999999995</v>
      </c>
      <c r="D8" s="1297">
        <v>0.03</v>
      </c>
      <c r="E8" s="1297">
        <v>0.315</v>
      </c>
      <c r="F8" s="1298">
        <v>72.929000000000002</v>
      </c>
      <c r="G8" s="1299">
        <v>765.75450000000001</v>
      </c>
      <c r="H8" s="1296">
        <v>0.59799999999999998</v>
      </c>
      <c r="I8" s="1297">
        <v>6.2789999999999999</v>
      </c>
      <c r="J8" s="1297">
        <v>0.70399999999999996</v>
      </c>
      <c r="K8" s="1297">
        <v>7.3919999999999995</v>
      </c>
      <c r="L8" s="1298">
        <v>1.302</v>
      </c>
      <c r="M8" s="1299">
        <v>13.670999999999999</v>
      </c>
      <c r="N8" s="1302" t="s">
        <v>402</v>
      </c>
      <c r="O8" s="1376" t="s">
        <v>402</v>
      </c>
      <c r="P8" s="1011">
        <v>74.230999999999995</v>
      </c>
      <c r="Q8" s="1011">
        <v>779.42549999999994</v>
      </c>
      <c r="U8" s="390"/>
      <c r="V8" s="390"/>
    </row>
    <row r="9" spans="1:22" ht="12" customHeight="1">
      <c r="A9" s="1010">
        <v>1956</v>
      </c>
      <c r="B9" s="1296">
        <v>79.253999999999991</v>
      </c>
      <c r="C9" s="1297">
        <v>832.16699999999992</v>
      </c>
      <c r="D9" s="1297">
        <v>0</v>
      </c>
      <c r="E9" s="1297">
        <v>0</v>
      </c>
      <c r="F9" s="1298">
        <v>79.253999999999991</v>
      </c>
      <c r="G9" s="1299">
        <v>832.16699999999992</v>
      </c>
      <c r="H9" s="1296">
        <v>0.95</v>
      </c>
      <c r="I9" s="1297">
        <v>9.9749999999999996</v>
      </c>
      <c r="J9" s="1297">
        <v>1.2829999999999999</v>
      </c>
      <c r="K9" s="1297">
        <v>13.471499999999999</v>
      </c>
      <c r="L9" s="1298">
        <v>2.2329999999999997</v>
      </c>
      <c r="M9" s="1299">
        <v>23.4465</v>
      </c>
      <c r="N9" s="1302" t="s">
        <v>402</v>
      </c>
      <c r="O9" s="1376" t="s">
        <v>402</v>
      </c>
      <c r="P9" s="1011">
        <v>81.486999999999995</v>
      </c>
      <c r="Q9" s="1011">
        <v>855.61349999999993</v>
      </c>
      <c r="U9" s="390"/>
      <c r="V9" s="390"/>
    </row>
    <row r="10" spans="1:22" ht="12" customHeight="1">
      <c r="A10" s="1010">
        <v>1957</v>
      </c>
      <c r="B10" s="1296">
        <v>531.30800000000011</v>
      </c>
      <c r="C10" s="1297">
        <v>5578.7340000000013</v>
      </c>
      <c r="D10" s="1297">
        <v>0.66100000000000003</v>
      </c>
      <c r="E10" s="1297">
        <v>6.9405000000000001</v>
      </c>
      <c r="F10" s="1298">
        <v>531.96900000000005</v>
      </c>
      <c r="G10" s="1299">
        <v>5585.674500000001</v>
      </c>
      <c r="H10" s="1296">
        <v>0.94399999999999995</v>
      </c>
      <c r="I10" s="1297">
        <v>9.911999999999999</v>
      </c>
      <c r="J10" s="1297">
        <v>1.3480000000000001</v>
      </c>
      <c r="K10" s="1297">
        <v>14.154000000000002</v>
      </c>
      <c r="L10" s="1298">
        <v>2.2919999999999998</v>
      </c>
      <c r="M10" s="1299">
        <v>24.066000000000003</v>
      </c>
      <c r="N10" s="1302" t="s">
        <v>402</v>
      </c>
      <c r="O10" s="1376" t="s">
        <v>402</v>
      </c>
      <c r="P10" s="1011">
        <v>534.26099999999997</v>
      </c>
      <c r="Q10" s="1011">
        <v>5609.7404999999999</v>
      </c>
      <c r="U10" s="390"/>
      <c r="V10" s="390"/>
    </row>
    <row r="11" spans="1:22" ht="12" customHeight="1">
      <c r="A11" s="1010">
        <v>1958</v>
      </c>
      <c r="B11" s="1296">
        <v>762.27300000000014</v>
      </c>
      <c r="C11" s="1297">
        <v>8003.8665000000019</v>
      </c>
      <c r="D11" s="1297">
        <v>0.28100000000000003</v>
      </c>
      <c r="E11" s="1297">
        <v>2.9505000000000003</v>
      </c>
      <c r="F11" s="1298">
        <v>762.55400000000009</v>
      </c>
      <c r="G11" s="1299">
        <v>8006.8170000000018</v>
      </c>
      <c r="H11" s="1296">
        <v>1.391</v>
      </c>
      <c r="I11" s="1297">
        <v>14.605499999999999</v>
      </c>
      <c r="J11" s="1297">
        <v>1.6060000000000001</v>
      </c>
      <c r="K11" s="1297">
        <v>16.863</v>
      </c>
      <c r="L11" s="1298">
        <v>2.9969999999999999</v>
      </c>
      <c r="M11" s="1299">
        <v>31.468499999999999</v>
      </c>
      <c r="N11" s="1302" t="s">
        <v>402</v>
      </c>
      <c r="O11" s="1376" t="s">
        <v>402</v>
      </c>
      <c r="P11" s="1011">
        <v>765.55100000000004</v>
      </c>
      <c r="Q11" s="1011">
        <v>8038.2855000000009</v>
      </c>
      <c r="U11" s="390"/>
      <c r="V11" s="390"/>
    </row>
    <row r="12" spans="1:22" ht="12" customHeight="1">
      <c r="A12" s="1010">
        <v>1959</v>
      </c>
      <c r="B12" s="1296">
        <v>906.101</v>
      </c>
      <c r="C12" s="1297">
        <v>9514.0604999999996</v>
      </c>
      <c r="D12" s="1297">
        <v>0.24099999999999999</v>
      </c>
      <c r="E12" s="1297">
        <v>2.5305</v>
      </c>
      <c r="F12" s="1298">
        <v>906.34199999999998</v>
      </c>
      <c r="G12" s="1299">
        <v>9516.5910000000003</v>
      </c>
      <c r="H12" s="1296">
        <v>1.825</v>
      </c>
      <c r="I12" s="1297">
        <v>19.162499999999998</v>
      </c>
      <c r="J12" s="1297">
        <v>2.601</v>
      </c>
      <c r="K12" s="1297">
        <v>27.310500000000001</v>
      </c>
      <c r="L12" s="1298">
        <v>4.4260000000000002</v>
      </c>
      <c r="M12" s="1299">
        <v>46.472999999999999</v>
      </c>
      <c r="N12" s="1302" t="s">
        <v>402</v>
      </c>
      <c r="O12" s="1376" t="s">
        <v>402</v>
      </c>
      <c r="P12" s="1011">
        <v>910.76800000000003</v>
      </c>
      <c r="Q12" s="1011">
        <v>9563.0640000000003</v>
      </c>
      <c r="U12" s="390"/>
      <c r="V12" s="390"/>
    </row>
    <row r="13" spans="1:22" ht="12" customHeight="1">
      <c r="A13" s="1010">
        <v>1960</v>
      </c>
      <c r="B13" s="1296">
        <v>834.87300000000005</v>
      </c>
      <c r="C13" s="1297">
        <v>8766.1665000000012</v>
      </c>
      <c r="D13" s="1297">
        <v>0.189</v>
      </c>
      <c r="E13" s="1297">
        <v>1.9844999999999999</v>
      </c>
      <c r="F13" s="1298">
        <v>835.06200000000001</v>
      </c>
      <c r="G13" s="1299">
        <v>8768.1510000000017</v>
      </c>
      <c r="H13" s="1296">
        <v>2.9060000000000001</v>
      </c>
      <c r="I13" s="1297">
        <v>30.513000000000002</v>
      </c>
      <c r="J13" s="1297">
        <v>3.9409999999999998</v>
      </c>
      <c r="K13" s="1297">
        <v>41.380499999999998</v>
      </c>
      <c r="L13" s="1298">
        <v>6.8469999999999995</v>
      </c>
      <c r="M13" s="1299">
        <v>71.893500000000003</v>
      </c>
      <c r="N13" s="1302" t="s">
        <v>402</v>
      </c>
      <c r="O13" s="1376" t="s">
        <v>402</v>
      </c>
      <c r="P13" s="1011">
        <v>841.90899999999999</v>
      </c>
      <c r="Q13" s="1011">
        <v>8840.0445</v>
      </c>
      <c r="U13" s="390"/>
      <c r="V13" s="390"/>
    </row>
    <row r="14" spans="1:22" ht="12" customHeight="1">
      <c r="A14" s="1012">
        <v>1961</v>
      </c>
      <c r="B14" s="1300">
        <v>778.99300000000005</v>
      </c>
      <c r="C14" s="1013">
        <v>8179.4265000000005</v>
      </c>
      <c r="D14" s="1013">
        <v>0.22800000000000001</v>
      </c>
      <c r="E14" s="1013">
        <v>2.3940000000000001</v>
      </c>
      <c r="F14" s="1014">
        <v>779.221</v>
      </c>
      <c r="G14" s="1301">
        <v>8181.8205000000007</v>
      </c>
      <c r="H14" s="1300">
        <v>4.726</v>
      </c>
      <c r="I14" s="1013">
        <v>49.622999999999998</v>
      </c>
      <c r="J14" s="1013">
        <v>6.1790000000000003</v>
      </c>
      <c r="K14" s="1013">
        <v>64.879500000000007</v>
      </c>
      <c r="L14" s="1014">
        <v>10.905000000000001</v>
      </c>
      <c r="M14" s="1301">
        <v>114.5025</v>
      </c>
      <c r="N14" s="1377" t="s">
        <v>402</v>
      </c>
      <c r="O14" s="1378" t="s">
        <v>402</v>
      </c>
      <c r="P14" s="1016">
        <v>790.12599999999998</v>
      </c>
      <c r="Q14" s="1016">
        <v>8296.3230000000003</v>
      </c>
      <c r="U14" s="390"/>
      <c r="V14" s="390"/>
    </row>
    <row r="15" spans="1:22" ht="12" customHeight="1">
      <c r="A15" s="1005">
        <v>1962</v>
      </c>
      <c r="B15" s="1294">
        <v>552.49400000000003</v>
      </c>
      <c r="C15" s="1006">
        <v>5801.1869999999999</v>
      </c>
      <c r="D15" s="1006">
        <v>0.13600000000000001</v>
      </c>
      <c r="E15" s="1006">
        <v>1.4280000000000002</v>
      </c>
      <c r="F15" s="1007">
        <v>552.63</v>
      </c>
      <c r="G15" s="1295">
        <v>5802.6149999999998</v>
      </c>
      <c r="H15" s="1294">
        <v>5.7560000000000002</v>
      </c>
      <c r="I15" s="1006">
        <v>60.438000000000002</v>
      </c>
      <c r="J15" s="1006">
        <v>8.9719999999999995</v>
      </c>
      <c r="K15" s="1006">
        <v>94.205999999999989</v>
      </c>
      <c r="L15" s="1007">
        <v>14.728</v>
      </c>
      <c r="M15" s="1295">
        <v>154.64400000000001</v>
      </c>
      <c r="N15" s="1304" t="s">
        <v>402</v>
      </c>
      <c r="O15" s="1375" t="s">
        <v>402</v>
      </c>
      <c r="P15" s="1009">
        <v>567.35799999999995</v>
      </c>
      <c r="Q15" s="1009">
        <v>5957.2589999999991</v>
      </c>
      <c r="U15" s="390"/>
      <c r="V15" s="390"/>
    </row>
    <row r="16" spans="1:22" ht="12" customHeight="1">
      <c r="A16" s="1010">
        <v>1963</v>
      </c>
      <c r="B16" s="1296">
        <v>485.608</v>
      </c>
      <c r="C16" s="1297">
        <v>5098.884</v>
      </c>
      <c r="D16" s="1297">
        <v>0.92800000000000005</v>
      </c>
      <c r="E16" s="1297">
        <v>9.7439999999999998</v>
      </c>
      <c r="F16" s="1298">
        <v>486.536</v>
      </c>
      <c r="G16" s="1299">
        <v>5108.6279999999997</v>
      </c>
      <c r="H16" s="1296">
        <v>6.6550000000000002</v>
      </c>
      <c r="I16" s="1297">
        <v>69.877499999999998</v>
      </c>
      <c r="J16" s="1297">
        <v>11.096</v>
      </c>
      <c r="K16" s="1297">
        <v>116.508</v>
      </c>
      <c r="L16" s="1298">
        <v>17.751000000000001</v>
      </c>
      <c r="M16" s="1299">
        <v>186.38549999999998</v>
      </c>
      <c r="N16" s="1302" t="s">
        <v>402</v>
      </c>
      <c r="O16" s="1376" t="s">
        <v>402</v>
      </c>
      <c r="P16" s="1011">
        <v>504.28699999999998</v>
      </c>
      <c r="Q16" s="1011">
        <v>5295.0135</v>
      </c>
      <c r="U16" s="390"/>
      <c r="V16" s="390"/>
    </row>
    <row r="17" spans="1:22" ht="12" customHeight="1">
      <c r="A17" s="1010">
        <v>1964</v>
      </c>
      <c r="B17" s="1296">
        <v>378.59399999999994</v>
      </c>
      <c r="C17" s="1297">
        <v>3975.2369999999992</v>
      </c>
      <c r="D17" s="1297">
        <v>1.216</v>
      </c>
      <c r="E17" s="1297">
        <v>12.767999999999999</v>
      </c>
      <c r="F17" s="1298">
        <v>379.80999999999995</v>
      </c>
      <c r="G17" s="1299">
        <v>3988.0049999999992</v>
      </c>
      <c r="H17" s="1296">
        <v>6.8959999999999999</v>
      </c>
      <c r="I17" s="1297">
        <v>72.408000000000001</v>
      </c>
      <c r="J17" s="1297">
        <v>12.391</v>
      </c>
      <c r="K17" s="1297">
        <v>130.10550000000001</v>
      </c>
      <c r="L17" s="1298">
        <v>19.286999999999999</v>
      </c>
      <c r="M17" s="1299">
        <v>202.51350000000002</v>
      </c>
      <c r="N17" s="1302" t="s">
        <v>402</v>
      </c>
      <c r="O17" s="1376" t="s">
        <v>402</v>
      </c>
      <c r="P17" s="1011">
        <v>399.09699999999998</v>
      </c>
      <c r="Q17" s="1011">
        <v>4190.5185000000001</v>
      </c>
      <c r="U17" s="390"/>
      <c r="V17" s="390"/>
    </row>
    <row r="18" spans="1:22" ht="12" customHeight="1">
      <c r="A18" s="1010">
        <v>1965</v>
      </c>
      <c r="B18" s="1296">
        <v>257.48200000000003</v>
      </c>
      <c r="C18" s="1297">
        <v>2703.5610000000001</v>
      </c>
      <c r="D18" s="1297">
        <v>1.258</v>
      </c>
      <c r="E18" s="1297">
        <v>13.209</v>
      </c>
      <c r="F18" s="1298">
        <v>258.74</v>
      </c>
      <c r="G18" s="1299">
        <v>2716.77</v>
      </c>
      <c r="H18" s="1296">
        <v>6.4130000000000003</v>
      </c>
      <c r="I18" s="1297">
        <v>67.336500000000001</v>
      </c>
      <c r="J18" s="1297">
        <v>12.481</v>
      </c>
      <c r="K18" s="1297">
        <v>131.0505</v>
      </c>
      <c r="L18" s="1298">
        <v>18.893999999999998</v>
      </c>
      <c r="M18" s="1299">
        <v>198.387</v>
      </c>
      <c r="N18" s="1302" t="s">
        <v>402</v>
      </c>
      <c r="O18" s="1376" t="s">
        <v>402</v>
      </c>
      <c r="P18" s="1011">
        <v>277.63400000000001</v>
      </c>
      <c r="Q18" s="1011">
        <v>2915.1570000000002</v>
      </c>
      <c r="U18" s="390"/>
      <c r="V18" s="390"/>
    </row>
    <row r="19" spans="1:22" ht="12" customHeight="1">
      <c r="A19" s="1010">
        <v>1966</v>
      </c>
      <c r="B19" s="1296">
        <v>342.87299999999999</v>
      </c>
      <c r="C19" s="1297">
        <v>3600.1664999999998</v>
      </c>
      <c r="D19" s="1297">
        <v>2.383</v>
      </c>
      <c r="E19" s="1297">
        <v>25.0215</v>
      </c>
      <c r="F19" s="1298">
        <v>345.25599999999997</v>
      </c>
      <c r="G19" s="1299">
        <v>3625.1879999999996</v>
      </c>
      <c r="H19" s="1296">
        <v>6.2619999999999996</v>
      </c>
      <c r="I19" s="1297">
        <v>65.750999999999991</v>
      </c>
      <c r="J19" s="1297">
        <v>13.462999999999999</v>
      </c>
      <c r="K19" s="1297">
        <v>141.36149999999998</v>
      </c>
      <c r="L19" s="1298">
        <v>19.724999999999998</v>
      </c>
      <c r="M19" s="1299">
        <v>207.11249999999995</v>
      </c>
      <c r="N19" s="1302" t="s">
        <v>402</v>
      </c>
      <c r="O19" s="1376" t="s">
        <v>402</v>
      </c>
      <c r="P19" s="1011">
        <v>364.98099999999999</v>
      </c>
      <c r="Q19" s="1011">
        <v>3832.3004999999998</v>
      </c>
      <c r="U19" s="390"/>
      <c r="V19" s="390"/>
    </row>
    <row r="20" spans="1:22" ht="12" customHeight="1">
      <c r="A20" s="1010">
        <v>1967</v>
      </c>
      <c r="B20" s="1296">
        <v>248</v>
      </c>
      <c r="C20" s="1297">
        <v>2604</v>
      </c>
      <c r="D20" s="1297">
        <v>36.781999999999996</v>
      </c>
      <c r="E20" s="1297">
        <v>386.21099999999996</v>
      </c>
      <c r="F20" s="1298">
        <v>284.78199999999998</v>
      </c>
      <c r="G20" s="1299">
        <v>2990.2109999999998</v>
      </c>
      <c r="H20" s="1296">
        <v>7.4359999999999999</v>
      </c>
      <c r="I20" s="1297">
        <v>78.078000000000003</v>
      </c>
      <c r="J20" s="1297">
        <v>16.463000000000001</v>
      </c>
      <c r="K20" s="1297">
        <v>172.86150000000001</v>
      </c>
      <c r="L20" s="1298">
        <v>23.899000000000001</v>
      </c>
      <c r="M20" s="1299">
        <v>250.93950000000001</v>
      </c>
      <c r="N20" s="1302" t="s">
        <v>402</v>
      </c>
      <c r="O20" s="1376" t="s">
        <v>402</v>
      </c>
      <c r="P20" s="1011">
        <v>308.68099999999998</v>
      </c>
      <c r="Q20" s="1011">
        <v>3241.1504999999997</v>
      </c>
      <c r="U20" s="390"/>
      <c r="V20" s="390"/>
    </row>
    <row r="21" spans="1:22" ht="12" customHeight="1">
      <c r="A21" s="1010">
        <v>1968</v>
      </c>
      <c r="B21" s="1296">
        <v>314.29300000000001</v>
      </c>
      <c r="C21" s="1297">
        <v>3300.0765000000001</v>
      </c>
      <c r="D21" s="1297">
        <v>61.588999999999999</v>
      </c>
      <c r="E21" s="1297">
        <v>646.68449999999996</v>
      </c>
      <c r="F21" s="1298">
        <v>375.88200000000001</v>
      </c>
      <c r="G21" s="1299">
        <v>3946.761</v>
      </c>
      <c r="H21" s="1296">
        <v>8.9030000000000005</v>
      </c>
      <c r="I21" s="1297">
        <v>93.481500000000011</v>
      </c>
      <c r="J21" s="1297">
        <v>19.053999999999998</v>
      </c>
      <c r="K21" s="1297">
        <v>200.06699999999998</v>
      </c>
      <c r="L21" s="1298">
        <v>27.957000000000001</v>
      </c>
      <c r="M21" s="1299">
        <v>293.54849999999999</v>
      </c>
      <c r="N21" s="1302" t="s">
        <v>402</v>
      </c>
      <c r="O21" s="1376" t="s">
        <v>402</v>
      </c>
      <c r="P21" s="1011">
        <v>403.839</v>
      </c>
      <c r="Q21" s="1011">
        <v>4240.3095000000003</v>
      </c>
      <c r="U21" s="390"/>
      <c r="V21" s="390"/>
    </row>
    <row r="22" spans="1:22" ht="12" customHeight="1">
      <c r="A22" s="1010">
        <v>1969</v>
      </c>
      <c r="B22" s="1296">
        <v>335.52600000000001</v>
      </c>
      <c r="C22" s="1297">
        <v>3523.0230000000001</v>
      </c>
      <c r="D22" s="1297">
        <v>84.786000000000001</v>
      </c>
      <c r="E22" s="1297">
        <v>890.25300000000004</v>
      </c>
      <c r="F22" s="1298">
        <v>420.31200000000001</v>
      </c>
      <c r="G22" s="1299">
        <v>4413.2759999999998</v>
      </c>
      <c r="H22" s="1296">
        <v>12.526999999999999</v>
      </c>
      <c r="I22" s="1297">
        <v>131.5335</v>
      </c>
      <c r="J22" s="1297">
        <v>25.227</v>
      </c>
      <c r="K22" s="1297">
        <v>264.88350000000003</v>
      </c>
      <c r="L22" s="1298">
        <v>37.753999999999998</v>
      </c>
      <c r="M22" s="1299">
        <v>396.41700000000003</v>
      </c>
      <c r="N22" s="1302" t="s">
        <v>402</v>
      </c>
      <c r="O22" s="1376" t="s">
        <v>402</v>
      </c>
      <c r="P22" s="1011">
        <v>458.06599999999997</v>
      </c>
      <c r="Q22" s="1011">
        <v>4809.6929999999993</v>
      </c>
      <c r="U22" s="390"/>
      <c r="V22" s="390"/>
    </row>
    <row r="23" spans="1:22" ht="12" customHeight="1">
      <c r="A23" s="1010">
        <v>1970</v>
      </c>
      <c r="B23" s="1296">
        <v>360.31900000000007</v>
      </c>
      <c r="C23" s="1297">
        <v>3783.3495000000007</v>
      </c>
      <c r="D23" s="1297">
        <v>107.065</v>
      </c>
      <c r="E23" s="1297">
        <v>1124.1824999999999</v>
      </c>
      <c r="F23" s="1298">
        <v>467.38400000000007</v>
      </c>
      <c r="G23" s="1299">
        <v>4907.5320000000011</v>
      </c>
      <c r="H23" s="1296">
        <v>15.772</v>
      </c>
      <c r="I23" s="1297">
        <v>165.60599999999999</v>
      </c>
      <c r="J23" s="1297">
        <v>31.823</v>
      </c>
      <c r="K23" s="1297">
        <v>334.14150000000001</v>
      </c>
      <c r="L23" s="1298">
        <v>47.594999999999999</v>
      </c>
      <c r="M23" s="1299">
        <v>499.7475</v>
      </c>
      <c r="N23" s="1302" t="s">
        <v>402</v>
      </c>
      <c r="O23" s="1376" t="s">
        <v>402</v>
      </c>
      <c r="P23" s="1011">
        <v>514.97900000000004</v>
      </c>
      <c r="Q23" s="1011">
        <v>5407.2795000000006</v>
      </c>
      <c r="U23" s="390"/>
      <c r="V23" s="390"/>
    </row>
    <row r="24" spans="1:22" ht="12" customHeight="1">
      <c r="A24" s="1012">
        <v>1971</v>
      </c>
      <c r="B24" s="1300">
        <v>377.88800000000003</v>
      </c>
      <c r="C24" s="1013">
        <v>3967.8240000000005</v>
      </c>
      <c r="D24" s="1013">
        <v>110.63200000000001</v>
      </c>
      <c r="E24" s="1013">
        <v>1161.636</v>
      </c>
      <c r="F24" s="1014">
        <v>488.52000000000004</v>
      </c>
      <c r="G24" s="1301">
        <v>5129.4600000000009</v>
      </c>
      <c r="H24" s="1300">
        <v>17.777999999999999</v>
      </c>
      <c r="I24" s="1013">
        <v>186.66899999999998</v>
      </c>
      <c r="J24" s="1013">
        <v>45.415999999999997</v>
      </c>
      <c r="K24" s="1013">
        <v>476.86799999999994</v>
      </c>
      <c r="L24" s="1014">
        <v>63.193999999999996</v>
      </c>
      <c r="M24" s="1301">
        <v>663.53699999999992</v>
      </c>
      <c r="N24" s="1377" t="s">
        <v>402</v>
      </c>
      <c r="O24" s="1378" t="s">
        <v>402</v>
      </c>
      <c r="P24" s="1016">
        <v>551.71400000000006</v>
      </c>
      <c r="Q24" s="1016">
        <v>5792.9970000000003</v>
      </c>
      <c r="U24" s="390"/>
      <c r="V24" s="390"/>
    </row>
    <row r="25" spans="1:22" ht="12" customHeight="1">
      <c r="A25" s="1010">
        <v>1972</v>
      </c>
      <c r="B25" s="1296">
        <v>376.97799999999995</v>
      </c>
      <c r="C25" s="1297">
        <v>3958.2689999999993</v>
      </c>
      <c r="D25" s="1297">
        <v>123.17400000000001</v>
      </c>
      <c r="E25" s="1297">
        <v>1293.327</v>
      </c>
      <c r="F25" s="1298">
        <v>500.15199999999993</v>
      </c>
      <c r="G25" s="1299">
        <v>5251.5959999999995</v>
      </c>
      <c r="H25" s="1296">
        <v>27.300999999999998</v>
      </c>
      <c r="I25" s="1297">
        <v>286.66049999999996</v>
      </c>
      <c r="J25" s="1297">
        <v>56.472000000000001</v>
      </c>
      <c r="K25" s="1297">
        <v>592.95600000000002</v>
      </c>
      <c r="L25" s="1298">
        <v>83.772999999999996</v>
      </c>
      <c r="M25" s="1299">
        <v>879.61649999999997</v>
      </c>
      <c r="N25" s="1302" t="s">
        <v>402</v>
      </c>
      <c r="O25" s="1376" t="s">
        <v>402</v>
      </c>
      <c r="P25" s="1011">
        <v>583.92499999999995</v>
      </c>
      <c r="Q25" s="1011">
        <v>6131.2124999999996</v>
      </c>
      <c r="U25" s="390"/>
      <c r="V25" s="390"/>
    </row>
    <row r="26" spans="1:22" ht="12" customHeight="1">
      <c r="A26" s="1010">
        <v>1973</v>
      </c>
      <c r="B26" s="1296">
        <v>390.12800000000004</v>
      </c>
      <c r="C26" s="1297">
        <v>4096.3440000000001</v>
      </c>
      <c r="D26" s="1297">
        <v>149.249</v>
      </c>
      <c r="E26" s="1297">
        <v>1567.1144999999999</v>
      </c>
      <c r="F26" s="1298">
        <v>539.37700000000007</v>
      </c>
      <c r="G26" s="1299">
        <v>5663.4584999999997</v>
      </c>
      <c r="H26" s="1296">
        <v>37.511000000000003</v>
      </c>
      <c r="I26" s="1297">
        <v>393.86550000000005</v>
      </c>
      <c r="J26" s="1297">
        <v>79.841999999999999</v>
      </c>
      <c r="K26" s="1297">
        <v>838.34100000000001</v>
      </c>
      <c r="L26" s="1298">
        <v>117.35300000000001</v>
      </c>
      <c r="M26" s="1299">
        <v>1232.2065</v>
      </c>
      <c r="N26" s="1302" t="s">
        <v>402</v>
      </c>
      <c r="O26" s="1376" t="s">
        <v>402</v>
      </c>
      <c r="P26" s="1011">
        <v>656.73</v>
      </c>
      <c r="Q26" s="1011">
        <v>6895.665</v>
      </c>
      <c r="U26" s="390"/>
      <c r="V26" s="390"/>
    </row>
    <row r="27" spans="1:22" ht="12" customHeight="1">
      <c r="A27" s="1010">
        <v>1974</v>
      </c>
      <c r="B27" s="1296">
        <v>507.53700000000003</v>
      </c>
      <c r="C27" s="1297">
        <v>5329.1385</v>
      </c>
      <c r="D27" s="1297">
        <v>171.696</v>
      </c>
      <c r="E27" s="1297">
        <v>1802.808</v>
      </c>
      <c r="F27" s="1298">
        <v>679.23300000000006</v>
      </c>
      <c r="G27" s="1299">
        <v>7131.9465</v>
      </c>
      <c r="H27" s="1296">
        <v>48.957999999999998</v>
      </c>
      <c r="I27" s="1297">
        <v>514.05899999999997</v>
      </c>
      <c r="J27" s="1297">
        <v>97.881</v>
      </c>
      <c r="K27" s="1297">
        <v>1027.7505000000001</v>
      </c>
      <c r="L27" s="1298">
        <v>146.839</v>
      </c>
      <c r="M27" s="1299">
        <v>1541.8095000000001</v>
      </c>
      <c r="N27" s="1302" t="s">
        <v>402</v>
      </c>
      <c r="O27" s="1376" t="s">
        <v>402</v>
      </c>
      <c r="P27" s="1011">
        <v>826.072</v>
      </c>
      <c r="Q27" s="1011">
        <v>8673.7559999999994</v>
      </c>
      <c r="U27" s="390"/>
      <c r="V27" s="390"/>
    </row>
    <row r="28" spans="1:22" ht="12" customHeight="1">
      <c r="A28" s="1010">
        <v>1975</v>
      </c>
      <c r="B28" s="1296">
        <v>686.68700000000001</v>
      </c>
      <c r="C28" s="1297">
        <v>7210.2134999999998</v>
      </c>
      <c r="D28" s="1297">
        <v>199.98599999999999</v>
      </c>
      <c r="E28" s="1297">
        <v>2099.8530000000001</v>
      </c>
      <c r="F28" s="1298">
        <v>886.673</v>
      </c>
      <c r="G28" s="1299">
        <v>9310.0665000000008</v>
      </c>
      <c r="H28" s="1296">
        <v>57.59</v>
      </c>
      <c r="I28" s="1297">
        <v>604.69500000000005</v>
      </c>
      <c r="J28" s="1297">
        <v>131.67500000000001</v>
      </c>
      <c r="K28" s="1297">
        <v>1382.5875000000001</v>
      </c>
      <c r="L28" s="1298">
        <v>189.26500000000001</v>
      </c>
      <c r="M28" s="1299">
        <v>1987.2825000000003</v>
      </c>
      <c r="N28" s="1302" t="s">
        <v>402</v>
      </c>
      <c r="O28" s="1376" t="s">
        <v>402</v>
      </c>
      <c r="P28" s="1011">
        <v>1075.9380000000001</v>
      </c>
      <c r="Q28" s="1011">
        <v>11297.349000000002</v>
      </c>
      <c r="U28" s="390"/>
      <c r="V28" s="390"/>
    </row>
    <row r="29" spans="1:22" ht="12" customHeight="1">
      <c r="A29" s="1010">
        <v>1976</v>
      </c>
      <c r="B29" s="1296">
        <v>808.61800000000005</v>
      </c>
      <c r="C29" s="1297">
        <v>8490.4890000000014</v>
      </c>
      <c r="D29" s="1297">
        <v>348.99599999999998</v>
      </c>
      <c r="E29" s="1297">
        <v>3664.4579999999996</v>
      </c>
      <c r="F29" s="1298">
        <v>1157.614</v>
      </c>
      <c r="G29" s="1299">
        <v>12154.947</v>
      </c>
      <c r="H29" s="1296">
        <v>85.087999999999994</v>
      </c>
      <c r="I29" s="1297">
        <v>893.42399999999998</v>
      </c>
      <c r="J29" s="1297">
        <v>172.41499999999999</v>
      </c>
      <c r="K29" s="1297">
        <v>1810.3574999999998</v>
      </c>
      <c r="L29" s="1298">
        <v>257.50299999999999</v>
      </c>
      <c r="M29" s="1299">
        <v>2703.7815000000001</v>
      </c>
      <c r="N29" s="1302" t="s">
        <v>402</v>
      </c>
      <c r="O29" s="1376" t="s">
        <v>402</v>
      </c>
      <c r="P29" s="1011">
        <v>1415.117</v>
      </c>
      <c r="Q29" s="1011">
        <v>14858.728499999999</v>
      </c>
      <c r="U29" s="390"/>
      <c r="V29" s="390"/>
    </row>
    <row r="30" spans="1:22" ht="12" customHeight="1">
      <c r="A30" s="1010">
        <v>1977</v>
      </c>
      <c r="B30" s="1296">
        <v>1056.8919999999998</v>
      </c>
      <c r="C30" s="1297">
        <v>11097.365999999998</v>
      </c>
      <c r="D30" s="1297">
        <v>294.36200000000002</v>
      </c>
      <c r="E30" s="1297">
        <v>3090.8010000000004</v>
      </c>
      <c r="F30" s="1298">
        <v>1351.2539999999999</v>
      </c>
      <c r="G30" s="1299">
        <v>14188.166999999998</v>
      </c>
      <c r="H30" s="1296">
        <v>83.775999999999996</v>
      </c>
      <c r="I30" s="1297">
        <v>879.64799999999991</v>
      </c>
      <c r="J30" s="1297">
        <v>199.91900000000001</v>
      </c>
      <c r="K30" s="1297">
        <v>2099.1495</v>
      </c>
      <c r="L30" s="1298">
        <v>283.69499999999999</v>
      </c>
      <c r="M30" s="1299">
        <v>2978.7974999999997</v>
      </c>
      <c r="N30" s="1302" t="s">
        <v>402</v>
      </c>
      <c r="O30" s="1376" t="s">
        <v>402</v>
      </c>
      <c r="P30" s="1011">
        <v>1634.9490000000001</v>
      </c>
      <c r="Q30" s="1011">
        <v>17166.964500000002</v>
      </c>
      <c r="U30" s="390"/>
      <c r="V30" s="390"/>
    </row>
    <row r="31" spans="1:22" ht="12" customHeight="1">
      <c r="A31" s="1010">
        <v>1978</v>
      </c>
      <c r="B31" s="1296">
        <v>1268.4190000000001</v>
      </c>
      <c r="C31" s="1297">
        <v>13318.399500000001</v>
      </c>
      <c r="D31" s="1297">
        <v>369.92099999999999</v>
      </c>
      <c r="E31" s="1297">
        <v>3884.1704999999997</v>
      </c>
      <c r="F31" s="1298">
        <v>1638.3400000000001</v>
      </c>
      <c r="G31" s="1299">
        <v>17202.57</v>
      </c>
      <c r="H31" s="1296">
        <v>103.21599999999999</v>
      </c>
      <c r="I31" s="1297">
        <v>1083.768</v>
      </c>
      <c r="J31" s="1297">
        <v>269.738</v>
      </c>
      <c r="K31" s="1297">
        <v>2832.2489999999998</v>
      </c>
      <c r="L31" s="1298">
        <v>372.95400000000001</v>
      </c>
      <c r="M31" s="1299">
        <v>3916.0169999999998</v>
      </c>
      <c r="N31" s="1302" t="s">
        <v>402</v>
      </c>
      <c r="O31" s="1376" t="s">
        <v>402</v>
      </c>
      <c r="P31" s="1011">
        <v>2011.2940000000001</v>
      </c>
      <c r="Q31" s="1011">
        <v>21118.587</v>
      </c>
      <c r="U31" s="390"/>
      <c r="V31" s="390"/>
    </row>
    <row r="32" spans="1:22" ht="12" customHeight="1">
      <c r="A32" s="1010">
        <v>1979</v>
      </c>
      <c r="B32" s="1296">
        <v>1642.3069999999998</v>
      </c>
      <c r="C32" s="1297">
        <v>17244.223499999996</v>
      </c>
      <c r="D32" s="1297">
        <v>428.64299999999997</v>
      </c>
      <c r="E32" s="1297">
        <v>4500.7514999999994</v>
      </c>
      <c r="F32" s="1298">
        <v>2070.9499999999998</v>
      </c>
      <c r="G32" s="1299">
        <v>21744.974999999995</v>
      </c>
      <c r="H32" s="1296">
        <v>116.742</v>
      </c>
      <c r="I32" s="1297">
        <v>1225.7909999999999</v>
      </c>
      <c r="J32" s="1297">
        <v>314.03899999999999</v>
      </c>
      <c r="K32" s="1297">
        <v>3297.4094999999998</v>
      </c>
      <c r="L32" s="1298">
        <v>430.78100000000001</v>
      </c>
      <c r="M32" s="1299">
        <v>4523.2004999999999</v>
      </c>
      <c r="N32" s="1302" t="s">
        <v>402</v>
      </c>
      <c r="O32" s="1376" t="s">
        <v>402</v>
      </c>
      <c r="P32" s="1011">
        <v>2501.7310000000002</v>
      </c>
      <c r="Q32" s="1011">
        <v>26268.175500000001</v>
      </c>
      <c r="U32" s="390"/>
      <c r="V32" s="390"/>
    </row>
    <row r="33" spans="1:30" ht="12" customHeight="1">
      <c r="A33" s="1010">
        <v>1980</v>
      </c>
      <c r="B33" s="1296">
        <v>1887.9670000000001</v>
      </c>
      <c r="C33" s="1297">
        <v>19823.6535</v>
      </c>
      <c r="D33" s="1297">
        <v>517.29499999999996</v>
      </c>
      <c r="E33" s="1297">
        <v>5431.5974999999999</v>
      </c>
      <c r="F33" s="1298">
        <v>2405.2620000000002</v>
      </c>
      <c r="G33" s="1299">
        <v>25255.251</v>
      </c>
      <c r="H33" s="1296">
        <v>127.258</v>
      </c>
      <c r="I33" s="1297">
        <v>1336.2090000000001</v>
      </c>
      <c r="J33" s="1297">
        <v>378.005</v>
      </c>
      <c r="K33" s="1297">
        <v>3969.0524999999998</v>
      </c>
      <c r="L33" s="1298">
        <v>505.26299999999998</v>
      </c>
      <c r="M33" s="1299">
        <v>5305.2614999999996</v>
      </c>
      <c r="N33" s="1302" t="s">
        <v>402</v>
      </c>
      <c r="O33" s="1376" t="s">
        <v>402</v>
      </c>
      <c r="P33" s="1011">
        <v>2910.5250000000001</v>
      </c>
      <c r="Q33" s="1011">
        <v>30560.512500000001</v>
      </c>
      <c r="U33" s="390"/>
      <c r="V33" s="390"/>
    </row>
    <row r="34" spans="1:30" ht="12" customHeight="1">
      <c r="A34" s="1010">
        <v>1981</v>
      </c>
      <c r="B34" s="1302" t="s">
        <v>402</v>
      </c>
      <c r="C34" s="1303" t="s">
        <v>402</v>
      </c>
      <c r="D34" s="1303" t="s">
        <v>402</v>
      </c>
      <c r="E34" s="1303" t="s">
        <v>402</v>
      </c>
      <c r="F34" s="1298">
        <v>3160.9645199999995</v>
      </c>
      <c r="G34" s="1299">
        <v>33190.127459999996</v>
      </c>
      <c r="H34" s="1302" t="s">
        <v>402</v>
      </c>
      <c r="I34" s="1303" t="s">
        <v>402</v>
      </c>
      <c r="J34" s="1303" t="s">
        <v>402</v>
      </c>
      <c r="K34" s="1303" t="s">
        <v>402</v>
      </c>
      <c r="L34" s="1298">
        <v>637.53753000000017</v>
      </c>
      <c r="M34" s="1299">
        <v>6694.1440650000022</v>
      </c>
      <c r="N34" s="1302">
        <v>19.087949999999999</v>
      </c>
      <c r="O34" s="1376">
        <v>200.423475</v>
      </c>
      <c r="P34" s="1011">
        <v>3817.5899999999997</v>
      </c>
      <c r="Q34" s="1011">
        <v>40084.695</v>
      </c>
      <c r="U34" s="390"/>
      <c r="V34" s="390"/>
    </row>
    <row r="35" spans="1:30" ht="12" customHeight="1">
      <c r="A35" s="1005">
        <v>1982</v>
      </c>
      <c r="B35" s="1304" t="s">
        <v>402</v>
      </c>
      <c r="C35" s="1008" t="s">
        <v>402</v>
      </c>
      <c r="D35" s="1008" t="s">
        <v>402</v>
      </c>
      <c r="E35" s="1008" t="s">
        <v>402</v>
      </c>
      <c r="F35" s="1007">
        <v>3502.6199599999991</v>
      </c>
      <c r="G35" s="1295">
        <v>36777.509579999991</v>
      </c>
      <c r="H35" s="1304" t="s">
        <v>402</v>
      </c>
      <c r="I35" s="1008" t="s">
        <v>402</v>
      </c>
      <c r="J35" s="1008" t="s">
        <v>402</v>
      </c>
      <c r="K35" s="1008" t="s">
        <v>402</v>
      </c>
      <c r="L35" s="1007">
        <v>708.15682000000004</v>
      </c>
      <c r="M35" s="1295">
        <v>7435.6466100000007</v>
      </c>
      <c r="N35" s="1304">
        <v>29.683219999999995</v>
      </c>
      <c r="O35" s="1375">
        <v>311.67380999999995</v>
      </c>
      <c r="P35" s="1009">
        <v>4240.4599999999991</v>
      </c>
      <c r="Q35" s="1009">
        <v>44524.829999999987</v>
      </c>
      <c r="U35" s="390"/>
      <c r="V35" s="390"/>
    </row>
    <row r="36" spans="1:30" ht="12" customHeight="1">
      <c r="A36" s="1010">
        <v>1983</v>
      </c>
      <c r="B36" s="1305" t="s">
        <v>402</v>
      </c>
      <c r="C36" s="1306" t="s">
        <v>402</v>
      </c>
      <c r="D36" s="1303" t="s">
        <v>402</v>
      </c>
      <c r="E36" s="1303" t="s">
        <v>402</v>
      </c>
      <c r="F36" s="1298">
        <v>3489.4036799999994</v>
      </c>
      <c r="G36" s="1299">
        <v>36638.738639999996</v>
      </c>
      <c r="H36" s="1305" t="s">
        <v>402</v>
      </c>
      <c r="I36" s="1306" t="s">
        <v>402</v>
      </c>
      <c r="J36" s="1303" t="s">
        <v>402</v>
      </c>
      <c r="K36" s="1303" t="s">
        <v>402</v>
      </c>
      <c r="L36" s="1298">
        <v>761.16894000000013</v>
      </c>
      <c r="M36" s="1299">
        <v>7992.2738700000018</v>
      </c>
      <c r="N36" s="1296">
        <v>25.657379999999996</v>
      </c>
      <c r="O36" s="1379">
        <v>269.40248999999994</v>
      </c>
      <c r="P36" s="1011">
        <v>4276.2299999999996</v>
      </c>
      <c r="Q36" s="1011">
        <v>44900.414999999994</v>
      </c>
      <c r="U36" s="390"/>
      <c r="V36" s="390"/>
    </row>
    <row r="37" spans="1:30" ht="12" customHeight="1">
      <c r="A37" s="1010">
        <v>1984</v>
      </c>
      <c r="B37" s="1305" t="s">
        <v>402</v>
      </c>
      <c r="C37" s="1306" t="s">
        <v>402</v>
      </c>
      <c r="D37" s="1303" t="s">
        <v>402</v>
      </c>
      <c r="E37" s="1303" t="s">
        <v>402</v>
      </c>
      <c r="F37" s="1298">
        <v>3724.4655000000002</v>
      </c>
      <c r="G37" s="1299">
        <v>39106.887750000002</v>
      </c>
      <c r="H37" s="1305" t="s">
        <v>402</v>
      </c>
      <c r="I37" s="1306" t="s">
        <v>402</v>
      </c>
      <c r="J37" s="1303" t="s">
        <v>402</v>
      </c>
      <c r="K37" s="1303" t="s">
        <v>402</v>
      </c>
      <c r="L37" s="1298">
        <v>891.44474999999977</v>
      </c>
      <c r="M37" s="1299">
        <v>9360.1698749999978</v>
      </c>
      <c r="N37" s="1296">
        <v>51.339749999999995</v>
      </c>
      <c r="O37" s="1379">
        <v>539.06737499999997</v>
      </c>
      <c r="P37" s="1011">
        <v>4667.25</v>
      </c>
      <c r="Q37" s="1011">
        <v>49006.125</v>
      </c>
      <c r="U37" s="390"/>
      <c r="V37" s="390"/>
    </row>
    <row r="38" spans="1:30" ht="12" customHeight="1">
      <c r="A38" s="1010">
        <v>1985</v>
      </c>
      <c r="B38" s="1305" t="s">
        <v>402</v>
      </c>
      <c r="C38" s="1306" t="s">
        <v>402</v>
      </c>
      <c r="D38" s="1303" t="s">
        <v>402</v>
      </c>
      <c r="E38" s="1303" t="s">
        <v>402</v>
      </c>
      <c r="F38" s="1298">
        <v>3817.795799999999</v>
      </c>
      <c r="G38" s="1299">
        <v>40086.855899999988</v>
      </c>
      <c r="H38" s="1305" t="s">
        <v>402</v>
      </c>
      <c r="I38" s="1306" t="s">
        <v>402</v>
      </c>
      <c r="J38" s="1303" t="s">
        <v>402</v>
      </c>
      <c r="K38" s="1303" t="s">
        <v>402</v>
      </c>
      <c r="L38" s="1298">
        <v>1027.8680999999999</v>
      </c>
      <c r="M38" s="1299">
        <v>10792.615049999999</v>
      </c>
      <c r="N38" s="1296">
        <v>48.946099999999987</v>
      </c>
      <c r="O38" s="1379">
        <v>513.93404999999984</v>
      </c>
      <c r="P38" s="1011">
        <v>4894.6099999999988</v>
      </c>
      <c r="Q38" s="1011">
        <v>51393.404999999984</v>
      </c>
      <c r="U38" s="390"/>
      <c r="V38" s="390"/>
    </row>
    <row r="39" spans="1:30" ht="12" customHeight="1">
      <c r="A39" s="1010">
        <v>1986</v>
      </c>
      <c r="B39" s="1305" t="s">
        <v>402</v>
      </c>
      <c r="C39" s="1306" t="s">
        <v>402</v>
      </c>
      <c r="D39" s="1303" t="s">
        <v>402</v>
      </c>
      <c r="E39" s="1303" t="s">
        <v>402</v>
      </c>
      <c r="F39" s="1298">
        <v>4041.1637699999997</v>
      </c>
      <c r="G39" s="1299">
        <v>42432.219584999999</v>
      </c>
      <c r="H39" s="1305" t="s">
        <v>402</v>
      </c>
      <c r="I39" s="1306" t="s">
        <v>402</v>
      </c>
      <c r="J39" s="1303" t="s">
        <v>402</v>
      </c>
      <c r="K39" s="1303" t="s">
        <v>402</v>
      </c>
      <c r="L39" s="1298">
        <v>1099.7775599999995</v>
      </c>
      <c r="M39" s="1299">
        <v>11547.664379999995</v>
      </c>
      <c r="N39" s="1296">
        <v>46.688669999999988</v>
      </c>
      <c r="O39" s="1379">
        <v>490.23103499999985</v>
      </c>
      <c r="P39" s="1011">
        <v>5187.6299999999992</v>
      </c>
      <c r="Q39" s="1011">
        <v>54470.114999999991</v>
      </c>
      <c r="U39" s="390"/>
      <c r="V39" s="390"/>
    </row>
    <row r="40" spans="1:30" ht="12" customHeight="1">
      <c r="A40" s="1010">
        <v>1987</v>
      </c>
      <c r="B40" s="1305" t="s">
        <v>402</v>
      </c>
      <c r="C40" s="1306" t="s">
        <v>402</v>
      </c>
      <c r="D40" s="1303" t="s">
        <v>402</v>
      </c>
      <c r="E40" s="1303" t="s">
        <v>402</v>
      </c>
      <c r="F40" s="1298">
        <v>4147.8784199999991</v>
      </c>
      <c r="G40" s="1299">
        <v>43552.723409999991</v>
      </c>
      <c r="H40" s="1305" t="s">
        <v>402</v>
      </c>
      <c r="I40" s="1306" t="s">
        <v>402</v>
      </c>
      <c r="J40" s="1303" t="s">
        <v>402</v>
      </c>
      <c r="K40" s="1303" t="s">
        <v>402</v>
      </c>
      <c r="L40" s="1298">
        <v>1251.9842999999998</v>
      </c>
      <c r="M40" s="1299">
        <v>13145.835149999999</v>
      </c>
      <c r="N40" s="1296">
        <v>43.547279999999994</v>
      </c>
      <c r="O40" s="1379">
        <v>457.24643999999995</v>
      </c>
      <c r="P40" s="1011">
        <v>5443.4099999999989</v>
      </c>
      <c r="Q40" s="1011">
        <v>57155.804999999986</v>
      </c>
      <c r="U40" s="390"/>
      <c r="V40" s="390"/>
    </row>
    <row r="41" spans="1:30" ht="12" customHeight="1">
      <c r="A41" s="1010">
        <v>1988</v>
      </c>
      <c r="B41" s="1305" t="s">
        <v>402</v>
      </c>
      <c r="C41" s="1306" t="s">
        <v>402</v>
      </c>
      <c r="D41" s="1303" t="s">
        <v>402</v>
      </c>
      <c r="E41" s="1303" t="s">
        <v>402</v>
      </c>
      <c r="F41" s="1298">
        <v>3937.6160999999997</v>
      </c>
      <c r="G41" s="1299">
        <v>41344.96905</v>
      </c>
      <c r="H41" s="1305" t="s">
        <v>402</v>
      </c>
      <c r="I41" s="1306" t="s">
        <v>402</v>
      </c>
      <c r="J41" s="1303" t="s">
        <v>402</v>
      </c>
      <c r="K41" s="1303" t="s">
        <v>402</v>
      </c>
      <c r="L41" s="1298">
        <v>1198.4049</v>
      </c>
      <c r="M41" s="1299">
        <v>12583.25145</v>
      </c>
      <c r="N41" s="1296">
        <v>51.878999999999998</v>
      </c>
      <c r="O41" s="1379">
        <v>544.72950000000003</v>
      </c>
      <c r="P41" s="1011">
        <v>5187.8999999999996</v>
      </c>
      <c r="Q41" s="1011">
        <v>54472.95</v>
      </c>
      <c r="U41" s="390"/>
      <c r="V41" s="390"/>
    </row>
    <row r="42" spans="1:30" ht="12" customHeight="1">
      <c r="A42" s="1010">
        <v>1989</v>
      </c>
      <c r="B42" s="1305" t="s">
        <v>402</v>
      </c>
      <c r="C42" s="1306" t="s">
        <v>402</v>
      </c>
      <c r="D42" s="1303" t="s">
        <v>402</v>
      </c>
      <c r="E42" s="1303" t="s">
        <v>402</v>
      </c>
      <c r="F42" s="1298">
        <v>4011.5353999999998</v>
      </c>
      <c r="G42" s="1299">
        <v>42121.121699999996</v>
      </c>
      <c r="H42" s="1305" t="s">
        <v>402</v>
      </c>
      <c r="I42" s="1306" t="s">
        <v>402</v>
      </c>
      <c r="J42" s="1303" t="s">
        <v>402</v>
      </c>
      <c r="K42" s="1303" t="s">
        <v>402</v>
      </c>
      <c r="L42" s="1298">
        <v>1217.6933999999999</v>
      </c>
      <c r="M42" s="1299">
        <v>12785.780699999999</v>
      </c>
      <c r="N42" s="1296">
        <v>42.171199999999999</v>
      </c>
      <c r="O42" s="1379">
        <v>442.79759999999999</v>
      </c>
      <c r="P42" s="1011">
        <v>5271.4</v>
      </c>
      <c r="Q42" s="1011">
        <v>55349.7</v>
      </c>
      <c r="U42" s="390"/>
      <c r="V42" s="390"/>
    </row>
    <row r="43" spans="1:30" ht="12" customHeight="1">
      <c r="A43" s="1010">
        <v>1990</v>
      </c>
      <c r="B43" s="1305" t="s">
        <v>402</v>
      </c>
      <c r="C43" s="1306" t="s">
        <v>402</v>
      </c>
      <c r="D43" s="1303" t="s">
        <v>402</v>
      </c>
      <c r="E43" s="1303" t="s">
        <v>402</v>
      </c>
      <c r="F43" s="1298">
        <v>5435.5</v>
      </c>
      <c r="G43" s="1299">
        <v>57072.75</v>
      </c>
      <c r="H43" s="1305" t="s">
        <v>402</v>
      </c>
      <c r="I43" s="1306" t="s">
        <v>402</v>
      </c>
      <c r="J43" s="1303" t="s">
        <v>402</v>
      </c>
      <c r="K43" s="1303" t="s">
        <v>402</v>
      </c>
      <c r="L43" s="1298">
        <v>1586.2</v>
      </c>
      <c r="M43" s="1299">
        <v>16655.100000000002</v>
      </c>
      <c r="N43" s="1296">
        <v>21.5</v>
      </c>
      <c r="O43" s="1379">
        <v>225.75</v>
      </c>
      <c r="P43" s="1011">
        <v>7043.2</v>
      </c>
      <c r="Q43" s="1011">
        <v>73953.599999999991</v>
      </c>
      <c r="U43" s="390"/>
      <c r="V43" s="390"/>
    </row>
    <row r="44" spans="1:30" ht="12" customHeight="1">
      <c r="A44" s="1012">
        <v>1991</v>
      </c>
      <c r="B44" s="1307" t="s">
        <v>402</v>
      </c>
      <c r="C44" s="1017" t="s">
        <v>402</v>
      </c>
      <c r="D44" s="1015" t="s">
        <v>402</v>
      </c>
      <c r="E44" s="1015" t="s">
        <v>402</v>
      </c>
      <c r="F44" s="1014">
        <v>4910</v>
      </c>
      <c r="G44" s="1301">
        <v>51555</v>
      </c>
      <c r="H44" s="1307" t="s">
        <v>402</v>
      </c>
      <c r="I44" s="1017" t="s">
        <v>402</v>
      </c>
      <c r="J44" s="1015" t="s">
        <v>402</v>
      </c>
      <c r="K44" s="1015" t="s">
        <v>402</v>
      </c>
      <c r="L44" s="1014">
        <v>1821.9</v>
      </c>
      <c r="M44" s="1301">
        <v>19129.95</v>
      </c>
      <c r="N44" s="1300">
        <v>79.900000000000006</v>
      </c>
      <c r="O44" s="1380">
        <v>838.95</v>
      </c>
      <c r="P44" s="1016">
        <v>6811.8</v>
      </c>
      <c r="Q44" s="1016">
        <v>71523.900000000009</v>
      </c>
      <c r="U44" s="390"/>
      <c r="V44" s="390"/>
    </row>
    <row r="45" spans="1:30" ht="26.25" customHeight="1">
      <c r="S45" s="390"/>
      <c r="T45" s="390"/>
      <c r="U45" s="390"/>
      <c r="V45" s="390"/>
      <c r="W45" s="390"/>
      <c r="X45" s="390"/>
      <c r="Y45" s="390"/>
      <c r="Z45" s="390"/>
      <c r="AA45" s="390"/>
      <c r="AB45" s="390"/>
      <c r="AC45" s="390"/>
      <c r="AD45" s="390"/>
    </row>
    <row r="46" spans="1:30" ht="24" customHeight="1">
      <c r="A46" s="1018"/>
      <c r="B46" s="1827" t="s">
        <v>81</v>
      </c>
      <c r="C46" s="1824"/>
      <c r="D46" s="1824" t="s">
        <v>73</v>
      </c>
      <c r="E46" s="1824"/>
      <c r="F46" s="1824" t="s">
        <v>331</v>
      </c>
      <c r="G46" s="1826"/>
      <c r="H46" s="1827" t="s">
        <v>35</v>
      </c>
      <c r="I46" s="1824"/>
      <c r="J46" s="1824" t="s">
        <v>9</v>
      </c>
      <c r="K46" s="1824"/>
      <c r="L46" s="1824" t="s">
        <v>342</v>
      </c>
      <c r="M46" s="1826"/>
      <c r="N46" s="1827" t="s">
        <v>47</v>
      </c>
      <c r="O46" s="1826"/>
      <c r="P46" s="1824" t="s">
        <v>152</v>
      </c>
      <c r="Q46" s="1824"/>
      <c r="S46" s="390"/>
      <c r="T46" s="390"/>
      <c r="U46" s="390"/>
      <c r="V46" s="390"/>
      <c r="W46" s="390"/>
      <c r="X46" s="390"/>
      <c r="Y46" s="390"/>
      <c r="Z46" s="390"/>
      <c r="AA46" s="390"/>
      <c r="AB46" s="390"/>
      <c r="AC46" s="390"/>
      <c r="AD46" s="390"/>
    </row>
    <row r="47" spans="1:30" ht="15" customHeight="1">
      <c r="A47" s="1830" t="s">
        <v>535</v>
      </c>
      <c r="B47" s="1831" t="s">
        <v>123</v>
      </c>
      <c r="C47" s="1832" t="s">
        <v>124</v>
      </c>
      <c r="D47" s="1832" t="s">
        <v>123</v>
      </c>
      <c r="E47" s="1832" t="s">
        <v>124</v>
      </c>
      <c r="F47" s="1832" t="s">
        <v>123</v>
      </c>
      <c r="G47" s="1833" t="s">
        <v>124</v>
      </c>
      <c r="H47" s="1831" t="s">
        <v>123</v>
      </c>
      <c r="I47" s="1832" t="s">
        <v>124</v>
      </c>
      <c r="J47" s="1832" t="s">
        <v>123</v>
      </c>
      <c r="K47" s="1832" t="s">
        <v>124</v>
      </c>
      <c r="L47" s="1832" t="s">
        <v>123</v>
      </c>
      <c r="M47" s="1833" t="s">
        <v>124</v>
      </c>
      <c r="N47" s="1831" t="s">
        <v>123</v>
      </c>
      <c r="O47" s="1833" t="s">
        <v>124</v>
      </c>
      <c r="P47" s="1832" t="s">
        <v>123</v>
      </c>
      <c r="Q47" s="1832" t="s">
        <v>124</v>
      </c>
      <c r="S47" s="390"/>
      <c r="T47" s="390"/>
      <c r="U47" s="390"/>
      <c r="V47" s="390"/>
      <c r="W47" s="390"/>
      <c r="X47" s="390"/>
      <c r="Y47" s="390"/>
      <c r="Z47" s="390"/>
      <c r="AA47" s="390"/>
      <c r="AB47" s="390"/>
      <c r="AC47" s="390"/>
      <c r="AD47" s="390"/>
    </row>
    <row r="48" spans="1:30" ht="12" customHeight="1">
      <c r="A48" s="1005">
        <v>1992</v>
      </c>
      <c r="B48" s="1308" t="s">
        <v>402</v>
      </c>
      <c r="C48" s="1019" t="s">
        <v>402</v>
      </c>
      <c r="D48" s="1008" t="s">
        <v>402</v>
      </c>
      <c r="E48" s="1008" t="s">
        <v>402</v>
      </c>
      <c r="F48" s="1007">
        <v>4748.0999999999995</v>
      </c>
      <c r="G48" s="1295">
        <v>49855.049999999996</v>
      </c>
      <c r="H48" s="1308" t="s">
        <v>402</v>
      </c>
      <c r="I48" s="1019" t="s">
        <v>402</v>
      </c>
      <c r="J48" s="1008" t="s">
        <v>402</v>
      </c>
      <c r="K48" s="1008" t="s">
        <v>402</v>
      </c>
      <c r="L48" s="1007">
        <v>1808.1</v>
      </c>
      <c r="M48" s="1295">
        <v>18985.05</v>
      </c>
      <c r="N48" s="1294">
        <v>113.2</v>
      </c>
      <c r="O48" s="1381">
        <v>1188.6000000000001</v>
      </c>
      <c r="P48" s="1009">
        <v>6669.4</v>
      </c>
      <c r="Q48" s="1009">
        <v>70028.7</v>
      </c>
      <c r="S48" s="390"/>
      <c r="T48" s="390"/>
      <c r="U48" s="390"/>
      <c r="V48" s="390"/>
      <c r="W48" s="390"/>
      <c r="X48" s="390"/>
      <c r="Y48" s="390"/>
      <c r="Z48" s="390"/>
      <c r="AA48" s="390"/>
      <c r="AB48" s="390"/>
      <c r="AC48" s="390"/>
      <c r="AD48" s="390"/>
    </row>
    <row r="49" spans="1:30" ht="12" customHeight="1">
      <c r="A49" s="1010">
        <v>1993</v>
      </c>
      <c r="B49" s="1305" t="s">
        <v>402</v>
      </c>
      <c r="C49" s="1306" t="s">
        <v>402</v>
      </c>
      <c r="D49" s="1303" t="s">
        <v>402</v>
      </c>
      <c r="E49" s="1303" t="s">
        <v>402</v>
      </c>
      <c r="F49" s="1298">
        <v>4887.4000000000005</v>
      </c>
      <c r="G49" s="1299">
        <v>51317.700000000004</v>
      </c>
      <c r="H49" s="1305" t="s">
        <v>402</v>
      </c>
      <c r="I49" s="1306" t="s">
        <v>402</v>
      </c>
      <c r="J49" s="1303" t="s">
        <v>402</v>
      </c>
      <c r="K49" s="1303" t="s">
        <v>402</v>
      </c>
      <c r="L49" s="1298">
        <v>2002.5</v>
      </c>
      <c r="M49" s="1299">
        <v>21026.25</v>
      </c>
      <c r="N49" s="1296">
        <v>93.2</v>
      </c>
      <c r="O49" s="1379">
        <v>978.6</v>
      </c>
      <c r="P49" s="1011">
        <v>6983.1</v>
      </c>
      <c r="Q49" s="1011">
        <v>73322.55</v>
      </c>
      <c r="S49" s="390"/>
      <c r="T49" s="390"/>
      <c r="U49" s="390"/>
      <c r="V49" s="390"/>
      <c r="W49" s="390"/>
      <c r="X49" s="390"/>
      <c r="Y49" s="390"/>
      <c r="Z49" s="390"/>
      <c r="AA49" s="390"/>
      <c r="AB49" s="390"/>
      <c r="AC49" s="390"/>
      <c r="AD49" s="390"/>
    </row>
    <row r="50" spans="1:30" ht="12" customHeight="1">
      <c r="A50" s="1010">
        <v>1994</v>
      </c>
      <c r="B50" s="1305" t="s">
        <v>402</v>
      </c>
      <c r="C50" s="1306" t="s">
        <v>402</v>
      </c>
      <c r="D50" s="1303" t="s">
        <v>402</v>
      </c>
      <c r="E50" s="1303" t="s">
        <v>402</v>
      </c>
      <c r="F50" s="1298">
        <v>4741.7</v>
      </c>
      <c r="G50" s="1299">
        <v>49787.9</v>
      </c>
      <c r="H50" s="1305" t="s">
        <v>402</v>
      </c>
      <c r="I50" s="1306" t="s">
        <v>402</v>
      </c>
      <c r="J50" s="1303" t="s">
        <v>402</v>
      </c>
      <c r="K50" s="1303" t="s">
        <v>402</v>
      </c>
      <c r="L50" s="1298">
        <v>2076.1999999999998</v>
      </c>
      <c r="M50" s="1299">
        <v>21800.1</v>
      </c>
      <c r="N50" s="1296">
        <v>115.7</v>
      </c>
      <c r="O50" s="1379">
        <v>1214.9000000000001</v>
      </c>
      <c r="P50" s="1011">
        <v>6933.6</v>
      </c>
      <c r="Q50" s="1011">
        <v>72802.899999999994</v>
      </c>
      <c r="S50" s="390"/>
      <c r="T50" s="390"/>
      <c r="U50" s="390"/>
      <c r="V50" s="390"/>
      <c r="W50" s="390"/>
      <c r="X50" s="390"/>
      <c r="Y50" s="390"/>
      <c r="Z50" s="390"/>
      <c r="AA50" s="390"/>
      <c r="AB50" s="390"/>
      <c r="AC50" s="390"/>
      <c r="AD50" s="390"/>
    </row>
    <row r="51" spans="1:30" ht="12" customHeight="1">
      <c r="A51" s="1010">
        <v>1995</v>
      </c>
      <c r="B51" s="1305" t="s">
        <v>402</v>
      </c>
      <c r="C51" s="1306" t="s">
        <v>402</v>
      </c>
      <c r="D51" s="1303" t="s">
        <v>402</v>
      </c>
      <c r="E51" s="1303" t="s">
        <v>402</v>
      </c>
      <c r="F51" s="1298">
        <v>5261.1</v>
      </c>
      <c r="G51" s="1299">
        <v>55241.599999999999</v>
      </c>
      <c r="H51" s="1305" t="s">
        <v>402</v>
      </c>
      <c r="I51" s="1306" t="s">
        <v>402</v>
      </c>
      <c r="J51" s="1303" t="s">
        <v>402</v>
      </c>
      <c r="K51" s="1303" t="s">
        <v>402</v>
      </c>
      <c r="L51" s="1298">
        <v>2666.2</v>
      </c>
      <c r="M51" s="1299">
        <v>27995.1</v>
      </c>
      <c r="N51" s="1296">
        <v>147.19999999999999</v>
      </c>
      <c r="O51" s="1379">
        <v>1545.6</v>
      </c>
      <c r="P51" s="1011">
        <v>8074.5</v>
      </c>
      <c r="Q51" s="1011">
        <v>84782.3</v>
      </c>
      <c r="S51" s="390"/>
      <c r="T51" s="390"/>
      <c r="U51" s="390"/>
      <c r="V51" s="390"/>
      <c r="W51" s="390"/>
      <c r="X51" s="390"/>
      <c r="Y51" s="390"/>
      <c r="Z51" s="390"/>
      <c r="AA51" s="390"/>
      <c r="AB51" s="390"/>
      <c r="AC51" s="390"/>
      <c r="AD51" s="390"/>
    </row>
    <row r="52" spans="1:30" ht="12" customHeight="1">
      <c r="A52" s="1010">
        <v>1996</v>
      </c>
      <c r="B52" s="1305" t="s">
        <v>402</v>
      </c>
      <c r="C52" s="1306" t="s">
        <v>402</v>
      </c>
      <c r="D52" s="1303" t="s">
        <v>402</v>
      </c>
      <c r="E52" s="1303" t="s">
        <v>402</v>
      </c>
      <c r="F52" s="1298">
        <v>5806</v>
      </c>
      <c r="G52" s="1299">
        <v>60961.3</v>
      </c>
      <c r="H52" s="1305" t="s">
        <v>402</v>
      </c>
      <c r="I52" s="1306" t="s">
        <v>402</v>
      </c>
      <c r="J52" s="1303" t="s">
        <v>402</v>
      </c>
      <c r="K52" s="1303" t="s">
        <v>402</v>
      </c>
      <c r="L52" s="1298">
        <v>3350.8</v>
      </c>
      <c r="M52" s="1299">
        <v>35182.400000000001</v>
      </c>
      <c r="N52" s="1296">
        <v>149.6</v>
      </c>
      <c r="O52" s="1379">
        <v>1570.7</v>
      </c>
      <c r="P52" s="1011">
        <v>9306.4</v>
      </c>
      <c r="Q52" s="1011">
        <v>97714.4</v>
      </c>
      <c r="S52" s="390"/>
      <c r="T52" s="390"/>
      <c r="U52" s="390"/>
      <c r="V52" s="390"/>
      <c r="W52" s="390"/>
      <c r="X52" s="390"/>
      <c r="Y52" s="390"/>
      <c r="Z52" s="390"/>
      <c r="AA52" s="390"/>
      <c r="AB52" s="390"/>
      <c r="AC52" s="390"/>
      <c r="AD52" s="390"/>
    </row>
    <row r="53" spans="1:30" ht="12" customHeight="1">
      <c r="A53" s="1010">
        <v>1997</v>
      </c>
      <c r="B53" s="1305" t="s">
        <v>402</v>
      </c>
      <c r="C53" s="1306" t="s">
        <v>402</v>
      </c>
      <c r="D53" s="1303" t="s">
        <v>402</v>
      </c>
      <c r="E53" s="1303" t="s">
        <v>402</v>
      </c>
      <c r="F53" s="1298">
        <v>5878</v>
      </c>
      <c r="G53" s="1299">
        <v>61719.6</v>
      </c>
      <c r="H53" s="1305" t="s">
        <v>402</v>
      </c>
      <c r="I53" s="1306" t="s">
        <v>402</v>
      </c>
      <c r="J53" s="1303" t="s">
        <v>402</v>
      </c>
      <c r="K53" s="1303" t="s">
        <v>402</v>
      </c>
      <c r="L53" s="1298">
        <v>3359.1</v>
      </c>
      <c r="M53" s="1299">
        <v>35270.9</v>
      </c>
      <c r="N53" s="1296">
        <v>203.9</v>
      </c>
      <c r="O53" s="1379">
        <v>2140.9</v>
      </c>
      <c r="P53" s="1011">
        <v>9441</v>
      </c>
      <c r="Q53" s="1011">
        <v>99131.4</v>
      </c>
      <c r="S53" s="390"/>
      <c r="T53" s="390"/>
      <c r="U53" s="390"/>
      <c r="V53" s="390"/>
      <c r="W53" s="390"/>
      <c r="X53" s="390"/>
      <c r="Y53" s="390"/>
      <c r="Z53" s="390"/>
      <c r="AA53" s="390"/>
      <c r="AB53" s="390"/>
      <c r="AC53" s="390"/>
      <c r="AD53" s="390"/>
    </row>
    <row r="54" spans="1:30" ht="12" customHeight="1">
      <c r="A54" s="1010">
        <v>1998</v>
      </c>
      <c r="B54" s="1305" t="s">
        <v>402</v>
      </c>
      <c r="C54" s="1306" t="s">
        <v>402</v>
      </c>
      <c r="D54" s="1303" t="s">
        <v>402</v>
      </c>
      <c r="E54" s="1303" t="s">
        <v>402</v>
      </c>
      <c r="F54" s="1298">
        <v>5762</v>
      </c>
      <c r="G54" s="1299">
        <v>60500.9</v>
      </c>
      <c r="H54" s="1305" t="s">
        <v>402</v>
      </c>
      <c r="I54" s="1306" t="s">
        <v>402</v>
      </c>
      <c r="J54" s="1303" t="s">
        <v>402</v>
      </c>
      <c r="K54" s="1303" t="s">
        <v>402</v>
      </c>
      <c r="L54" s="1298">
        <v>3490.8</v>
      </c>
      <c r="M54" s="1299">
        <v>36653.4</v>
      </c>
      <c r="N54" s="1296">
        <v>136.80000000000001</v>
      </c>
      <c r="O54" s="1379">
        <v>1436.5</v>
      </c>
      <c r="P54" s="1011">
        <v>9389.6</v>
      </c>
      <c r="Q54" s="1011">
        <v>98590.799999999886</v>
      </c>
    </row>
    <row r="55" spans="1:30" ht="12" customHeight="1">
      <c r="A55" s="1010">
        <v>1999</v>
      </c>
      <c r="B55" s="1305" t="s">
        <v>402</v>
      </c>
      <c r="C55" s="1306" t="s">
        <v>402</v>
      </c>
      <c r="D55" s="1303" t="s">
        <v>402</v>
      </c>
      <c r="E55" s="1303" t="s">
        <v>402</v>
      </c>
      <c r="F55" s="1298">
        <v>5749.4</v>
      </c>
      <c r="G55" s="1299">
        <v>60368.6</v>
      </c>
      <c r="H55" s="1305" t="s">
        <v>402</v>
      </c>
      <c r="I55" s="1306" t="s">
        <v>402</v>
      </c>
      <c r="J55" s="1303" t="s">
        <v>402</v>
      </c>
      <c r="K55" s="1303" t="s">
        <v>402</v>
      </c>
      <c r="L55" s="1298">
        <v>3612.5</v>
      </c>
      <c r="M55" s="1299">
        <v>37931.199999999997</v>
      </c>
      <c r="N55" s="1296">
        <v>65</v>
      </c>
      <c r="O55" s="1379">
        <v>682.5</v>
      </c>
      <c r="P55" s="1011">
        <v>9426.9</v>
      </c>
      <c r="Q55" s="1011">
        <v>98982.3</v>
      </c>
    </row>
    <row r="56" spans="1:30" ht="12" customHeight="1">
      <c r="A56" s="1010">
        <v>2000</v>
      </c>
      <c r="B56" s="1305" t="s">
        <v>402</v>
      </c>
      <c r="C56" s="1306" t="s">
        <v>402</v>
      </c>
      <c r="D56" s="1303" t="s">
        <v>402</v>
      </c>
      <c r="E56" s="1303" t="s">
        <v>402</v>
      </c>
      <c r="F56" s="1298">
        <v>5544.5</v>
      </c>
      <c r="G56" s="1299">
        <v>58217.2</v>
      </c>
      <c r="H56" s="1305" t="s">
        <v>402</v>
      </c>
      <c r="I56" s="1306" t="s">
        <v>402</v>
      </c>
      <c r="J56" s="1303" t="s">
        <v>402</v>
      </c>
      <c r="K56" s="1303" t="s">
        <v>402</v>
      </c>
      <c r="L56" s="1298">
        <v>3526.2</v>
      </c>
      <c r="M56" s="1299">
        <v>37025.1</v>
      </c>
      <c r="N56" s="1296">
        <v>77.2</v>
      </c>
      <c r="O56" s="1379">
        <v>810.6</v>
      </c>
      <c r="P56" s="1011">
        <v>9147.9</v>
      </c>
      <c r="Q56" s="1011">
        <v>96052.9</v>
      </c>
    </row>
    <row r="57" spans="1:30" ht="12" customHeight="1">
      <c r="A57" s="1012">
        <v>2001</v>
      </c>
      <c r="B57" s="1307" t="s">
        <v>402</v>
      </c>
      <c r="C57" s="1017" t="s">
        <v>402</v>
      </c>
      <c r="D57" s="1015" t="s">
        <v>402</v>
      </c>
      <c r="E57" s="1015" t="s">
        <v>402</v>
      </c>
      <c r="F57" s="1014">
        <v>5727.9</v>
      </c>
      <c r="G57" s="1301">
        <v>60142.6</v>
      </c>
      <c r="H57" s="1307" t="s">
        <v>402</v>
      </c>
      <c r="I57" s="1017" t="s">
        <v>402</v>
      </c>
      <c r="J57" s="1015" t="s">
        <v>402</v>
      </c>
      <c r="K57" s="1015" t="s">
        <v>402</v>
      </c>
      <c r="L57" s="1014">
        <v>4042.5</v>
      </c>
      <c r="M57" s="1301">
        <v>42446</v>
      </c>
      <c r="N57" s="1300">
        <v>2.2000000000000002</v>
      </c>
      <c r="O57" s="1380">
        <v>23.1</v>
      </c>
      <c r="P57" s="1016">
        <v>9772.6</v>
      </c>
      <c r="Q57" s="1016">
        <v>102611.7</v>
      </c>
    </row>
    <row r="58" spans="1:30" ht="12" customHeight="1">
      <c r="A58" s="1005">
        <v>2002</v>
      </c>
      <c r="B58" s="1308" t="s">
        <v>402</v>
      </c>
      <c r="C58" s="1019" t="s">
        <v>402</v>
      </c>
      <c r="D58" s="1008" t="s">
        <v>402</v>
      </c>
      <c r="E58" s="1008" t="s">
        <v>402</v>
      </c>
      <c r="F58" s="1007">
        <v>5483.6</v>
      </c>
      <c r="G58" s="1295">
        <v>57578.5</v>
      </c>
      <c r="H58" s="1308" t="s">
        <v>402</v>
      </c>
      <c r="I58" s="1019" t="s">
        <v>402</v>
      </c>
      <c r="J58" s="1008" t="s">
        <v>402</v>
      </c>
      <c r="K58" s="1008" t="s">
        <v>402</v>
      </c>
      <c r="L58" s="1007">
        <v>3951.4</v>
      </c>
      <c r="M58" s="1295">
        <v>41490.199999999997</v>
      </c>
      <c r="N58" s="1294">
        <v>107.1</v>
      </c>
      <c r="O58" s="1381">
        <v>1124.5</v>
      </c>
      <c r="P58" s="1009">
        <v>9542.1</v>
      </c>
      <c r="Q58" s="1009">
        <v>100193.2</v>
      </c>
    </row>
    <row r="59" spans="1:30" ht="12" customHeight="1">
      <c r="A59" s="1010">
        <v>2003</v>
      </c>
      <c r="B59" s="1305" t="s">
        <v>402</v>
      </c>
      <c r="C59" s="1306" t="s">
        <v>402</v>
      </c>
      <c r="D59" s="1303" t="s">
        <v>402</v>
      </c>
      <c r="E59" s="1303" t="s">
        <v>402</v>
      </c>
      <c r="F59" s="1298">
        <v>5432.5</v>
      </c>
      <c r="G59" s="1299">
        <v>57229.5</v>
      </c>
      <c r="H59" s="1305" t="s">
        <v>402</v>
      </c>
      <c r="I59" s="1306" t="s">
        <v>402</v>
      </c>
      <c r="J59" s="1303" t="s">
        <v>402</v>
      </c>
      <c r="K59" s="1303" t="s">
        <v>402</v>
      </c>
      <c r="L59" s="1298">
        <v>4165.3999999999996</v>
      </c>
      <c r="M59" s="1299">
        <v>43881</v>
      </c>
      <c r="N59" s="1296">
        <v>141.4</v>
      </c>
      <c r="O59" s="1379">
        <v>1489.6</v>
      </c>
      <c r="P59" s="1011">
        <v>9739.2999999999993</v>
      </c>
      <c r="Q59" s="1011">
        <v>102600.10000000002</v>
      </c>
    </row>
    <row r="60" spans="1:30" ht="12" customHeight="1">
      <c r="A60" s="1010">
        <v>2004</v>
      </c>
      <c r="B60" s="1305" t="s">
        <v>402</v>
      </c>
      <c r="C60" s="1306" t="s">
        <v>402</v>
      </c>
      <c r="D60" s="1303" t="s">
        <v>402</v>
      </c>
      <c r="E60" s="1303" t="s">
        <v>402</v>
      </c>
      <c r="F60" s="1298">
        <v>5455.4</v>
      </c>
      <c r="G60" s="1299">
        <v>57546.3</v>
      </c>
      <c r="H60" s="1305" t="s">
        <v>402</v>
      </c>
      <c r="I60" s="1306" t="s">
        <v>402</v>
      </c>
      <c r="J60" s="1303" t="s">
        <v>402</v>
      </c>
      <c r="K60" s="1303" t="s">
        <v>402</v>
      </c>
      <c r="L60" s="1298">
        <v>4102</v>
      </c>
      <c r="M60" s="1299">
        <v>43269.5</v>
      </c>
      <c r="N60" s="1296">
        <v>134.9</v>
      </c>
      <c r="O60" s="1379">
        <v>1420.8</v>
      </c>
      <c r="P60" s="1011">
        <v>9692.2999999999993</v>
      </c>
      <c r="Q60" s="1011">
        <v>102236.59999999993</v>
      </c>
    </row>
    <row r="61" spans="1:30" ht="12" customHeight="1">
      <c r="A61" s="1010">
        <v>2005</v>
      </c>
      <c r="B61" s="1305">
        <v>4298</v>
      </c>
      <c r="C61" s="1306">
        <v>45318.1</v>
      </c>
      <c r="D61" s="1303">
        <v>989</v>
      </c>
      <c r="E61" s="1303">
        <v>10428</v>
      </c>
      <c r="F61" s="1298">
        <v>5287</v>
      </c>
      <c r="G61" s="1299">
        <v>55746.1</v>
      </c>
      <c r="H61" s="1305">
        <v>1257.2</v>
      </c>
      <c r="I61" s="1306">
        <v>13255.9</v>
      </c>
      <c r="J61" s="1303">
        <v>2832.1</v>
      </c>
      <c r="K61" s="1303">
        <v>29861.7</v>
      </c>
      <c r="L61" s="1298">
        <v>4089.3</v>
      </c>
      <c r="M61" s="1299">
        <v>43117.599999999999</v>
      </c>
      <c r="N61" s="1296">
        <v>186.5</v>
      </c>
      <c r="O61" s="1379">
        <v>1965.9</v>
      </c>
      <c r="P61" s="1011">
        <v>9562.7999999999993</v>
      </c>
      <c r="Q61" s="1011">
        <v>100829.60000000003</v>
      </c>
    </row>
    <row r="62" spans="1:30" ht="12" customHeight="1">
      <c r="A62" s="1010">
        <v>2006</v>
      </c>
      <c r="B62" s="1305">
        <v>4210.2</v>
      </c>
      <c r="C62" s="1306">
        <v>44432.2</v>
      </c>
      <c r="D62" s="1303">
        <v>902.1</v>
      </c>
      <c r="E62" s="1303">
        <v>9517.6</v>
      </c>
      <c r="F62" s="1298">
        <v>5112.3</v>
      </c>
      <c r="G62" s="1299">
        <v>53949.799999999996</v>
      </c>
      <c r="H62" s="1305">
        <v>1189</v>
      </c>
      <c r="I62" s="1306">
        <v>12543.5</v>
      </c>
      <c r="J62" s="1303">
        <v>2796.1</v>
      </c>
      <c r="K62" s="1303">
        <v>29497.9</v>
      </c>
      <c r="L62" s="1298">
        <v>3985.1</v>
      </c>
      <c r="M62" s="1299">
        <v>42041.4</v>
      </c>
      <c r="N62" s="1296">
        <v>172</v>
      </c>
      <c r="O62" s="1379">
        <v>1814.7</v>
      </c>
      <c r="P62" s="1011">
        <v>9269.4</v>
      </c>
      <c r="Q62" s="1011">
        <v>97805.90000000014</v>
      </c>
    </row>
    <row r="63" spans="1:30" ht="12" customHeight="1">
      <c r="A63" s="1010">
        <v>2007</v>
      </c>
      <c r="B63" s="1296">
        <v>4003.4</v>
      </c>
      <c r="C63" s="1297">
        <v>42231.4</v>
      </c>
      <c r="D63" s="1297">
        <v>864.4</v>
      </c>
      <c r="E63" s="1297">
        <v>9119.9</v>
      </c>
      <c r="F63" s="1298">
        <v>4867.8</v>
      </c>
      <c r="G63" s="1299">
        <v>51351.3</v>
      </c>
      <c r="H63" s="1296">
        <v>1119.4000000000001</v>
      </c>
      <c r="I63" s="1297">
        <v>11811</v>
      </c>
      <c r="J63" s="1297">
        <v>2494.6999999999998</v>
      </c>
      <c r="K63" s="1297">
        <v>26327.1</v>
      </c>
      <c r="L63" s="1298">
        <v>3614.1</v>
      </c>
      <c r="M63" s="1299">
        <v>38138.1</v>
      </c>
      <c r="N63" s="1296">
        <v>170.7</v>
      </c>
      <c r="O63" s="1379">
        <v>1800.8</v>
      </c>
      <c r="P63" s="1011">
        <v>8652.6</v>
      </c>
      <c r="Q63" s="1011">
        <v>91290.2</v>
      </c>
    </row>
    <row r="64" spans="1:30" ht="12" customHeight="1">
      <c r="A64" s="1010">
        <v>2008</v>
      </c>
      <c r="B64" s="1296">
        <v>3984.7231644731714</v>
      </c>
      <c r="C64" s="1297">
        <v>42197.3</v>
      </c>
      <c r="D64" s="1297">
        <v>854.11407464562694</v>
      </c>
      <c r="E64" s="1297">
        <v>9013.6</v>
      </c>
      <c r="F64" s="1298">
        <v>4838.8372391187986</v>
      </c>
      <c r="G64" s="1299">
        <v>51210.9</v>
      </c>
      <c r="H64" s="1296">
        <v>1157.8821776650411</v>
      </c>
      <c r="I64" s="1297">
        <v>12176.8</v>
      </c>
      <c r="J64" s="1297">
        <v>2508.4710456423818</v>
      </c>
      <c r="K64" s="1297">
        <v>26384.7</v>
      </c>
      <c r="L64" s="1298">
        <v>3666.3532233074229</v>
      </c>
      <c r="M64" s="1299">
        <v>38561.5</v>
      </c>
      <c r="N64" s="1296">
        <v>180.00953757378099</v>
      </c>
      <c r="O64" s="1379">
        <v>1900.7</v>
      </c>
      <c r="P64" s="1011">
        <v>8685.2000000000007</v>
      </c>
      <c r="Q64" s="1011">
        <v>91673.1</v>
      </c>
    </row>
    <row r="65" spans="1:17" ht="12" customHeight="1">
      <c r="A65" s="1010">
        <v>2009</v>
      </c>
      <c r="B65" s="1296">
        <v>3421.4794389663225</v>
      </c>
      <c r="C65" s="1297">
        <v>36171.061733797003</v>
      </c>
      <c r="D65" s="1297">
        <v>821.74527779024334</v>
      </c>
      <c r="E65" s="1297">
        <v>8678.1362961750001</v>
      </c>
      <c r="F65" s="1298">
        <v>4243.2247167565656</v>
      </c>
      <c r="G65" s="1299">
        <v>44849.198029972002</v>
      </c>
      <c r="H65" s="1296">
        <v>1186.2118893894574</v>
      </c>
      <c r="I65" s="1297">
        <v>12526.425094348144</v>
      </c>
      <c r="J65" s="1297">
        <v>2514.4748027285605</v>
      </c>
      <c r="K65" s="1297">
        <v>26548.997315593024</v>
      </c>
      <c r="L65" s="1298">
        <v>3700.6866921180181</v>
      </c>
      <c r="M65" s="1299">
        <v>39075.422409941166</v>
      </c>
      <c r="N65" s="1296">
        <v>217.38859112541564</v>
      </c>
      <c r="O65" s="1379">
        <v>2291.5795600868314</v>
      </c>
      <c r="P65" s="1011">
        <v>8161.3</v>
      </c>
      <c r="Q65" s="1011">
        <v>86216.2</v>
      </c>
    </row>
    <row r="66" spans="1:17" ht="12" customHeight="1">
      <c r="A66" s="1010">
        <v>2010</v>
      </c>
      <c r="B66" s="1296">
        <v>3650.0375800403813</v>
      </c>
      <c r="C66" s="1297">
        <v>38677.391023540004</v>
      </c>
      <c r="D66" s="1297">
        <v>881.00375173941723</v>
      </c>
      <c r="E66" s="1297">
        <v>9332.8082508700008</v>
      </c>
      <c r="F66" s="1298">
        <v>4531.0413317797984</v>
      </c>
      <c r="G66" s="1299">
        <v>48010.199274410006</v>
      </c>
      <c r="H66" s="1296">
        <v>1365.4555156325032</v>
      </c>
      <c r="I66" s="1297">
        <v>14465.257677185935</v>
      </c>
      <c r="J66" s="1297">
        <v>2905.5226968316251</v>
      </c>
      <c r="K66" s="1297">
        <v>30785.671772283607</v>
      </c>
      <c r="L66" s="1298">
        <v>4270.9782124641279</v>
      </c>
      <c r="M66" s="1299">
        <v>45250.929449469542</v>
      </c>
      <c r="N66" s="1296">
        <v>177.18045575607383</v>
      </c>
      <c r="O66" s="1379">
        <v>1877.2712761204541</v>
      </c>
      <c r="P66" s="1011">
        <v>8979.2000000000007</v>
      </c>
      <c r="Q66" s="1011">
        <v>95138.4</v>
      </c>
    </row>
    <row r="67" spans="1:17" ht="12" customHeight="1">
      <c r="A67" s="1012">
        <v>2011</v>
      </c>
      <c r="B67" s="1300">
        <v>3544.5177146528308</v>
      </c>
      <c r="C67" s="1013">
        <v>37545.675106721006</v>
      </c>
      <c r="D67" s="1013">
        <v>782.88388973771578</v>
      </c>
      <c r="E67" s="1013">
        <v>8290.2047356210005</v>
      </c>
      <c r="F67" s="1014">
        <v>4327.4016043905467</v>
      </c>
      <c r="G67" s="1301">
        <v>45835.879842342008</v>
      </c>
      <c r="H67" s="1300">
        <v>1159.817389699693</v>
      </c>
      <c r="I67" s="1013">
        <v>12283.073733192514</v>
      </c>
      <c r="J67" s="1013">
        <v>2443.9446972930191</v>
      </c>
      <c r="K67" s="1013">
        <v>25889.047704155979</v>
      </c>
      <c r="L67" s="1014">
        <v>3603.7620869927123</v>
      </c>
      <c r="M67" s="1301">
        <v>38172.121437348491</v>
      </c>
      <c r="N67" s="1300">
        <v>154.63630861674156</v>
      </c>
      <c r="O67" s="1380">
        <v>1637.598720309496</v>
      </c>
      <c r="P67" s="1016">
        <v>8085.8</v>
      </c>
      <c r="Q67" s="1016">
        <v>85645.6</v>
      </c>
    </row>
    <row r="68" spans="1:17" ht="12" customHeight="1">
      <c r="A68" s="1005">
        <v>2012</v>
      </c>
      <c r="B68" s="1294">
        <v>3542.7413316356624</v>
      </c>
      <c r="C68" s="1006">
        <v>37484.925936778105</v>
      </c>
      <c r="D68" s="1006">
        <v>801.4332508011305</v>
      </c>
      <c r="E68" s="1006">
        <v>8478.1856781380029</v>
      </c>
      <c r="F68" s="1007">
        <v>4344.1745824367927</v>
      </c>
      <c r="G68" s="1295">
        <v>45963.11161491611</v>
      </c>
      <c r="H68" s="1294">
        <v>1196.6695217189354</v>
      </c>
      <c r="I68" s="1006">
        <v>12661.48046787756</v>
      </c>
      <c r="J68" s="1006">
        <v>2468.9750847144169</v>
      </c>
      <c r="K68" s="1006">
        <v>26130.96032531415</v>
      </c>
      <c r="L68" s="1007">
        <v>3665.6446064333522</v>
      </c>
      <c r="M68" s="1295">
        <v>38792.440793191709</v>
      </c>
      <c r="N68" s="1294">
        <v>148.4058161801789</v>
      </c>
      <c r="O68" s="1381">
        <v>1570.2299434706717</v>
      </c>
      <c r="P68" s="1009">
        <v>8158.2250050503235</v>
      </c>
      <c r="Q68" s="1009">
        <v>86325.782351578484</v>
      </c>
    </row>
    <row r="69" spans="1:17" ht="12" customHeight="1">
      <c r="A69" s="1010">
        <v>2013</v>
      </c>
      <c r="B69" s="1296">
        <v>3627.3230662095111</v>
      </c>
      <c r="C69" s="1297">
        <v>38572.429434019003</v>
      </c>
      <c r="D69" s="1297">
        <v>819.14445046701451</v>
      </c>
      <c r="E69" s="1297">
        <v>8704.0306067480014</v>
      </c>
      <c r="F69" s="1298">
        <v>4446.4675166765255</v>
      </c>
      <c r="G69" s="1299">
        <v>47276.460040767008</v>
      </c>
      <c r="H69" s="1296">
        <v>1204.2424930758923</v>
      </c>
      <c r="I69" s="1297">
        <v>12790.786275041422</v>
      </c>
      <c r="J69" s="1297">
        <v>2473.7386571432867</v>
      </c>
      <c r="K69" s="1297">
        <v>26279.114664131484</v>
      </c>
      <c r="L69" s="1298">
        <v>3677.9811502191787</v>
      </c>
      <c r="M69" s="1299">
        <v>39069.900939172905</v>
      </c>
      <c r="N69" s="1296">
        <v>152.64574787374585</v>
      </c>
      <c r="O69" s="1379">
        <v>1622.2368157796263</v>
      </c>
      <c r="P69" s="1011">
        <v>8277.0944147694499</v>
      </c>
      <c r="Q69" s="1011">
        <v>87968.597795719528</v>
      </c>
    </row>
    <row r="70" spans="1:17" ht="12" customHeight="1">
      <c r="A70" s="1010">
        <v>2014</v>
      </c>
      <c r="B70" s="1296">
        <v>3410.3972052618806</v>
      </c>
      <c r="C70" s="1297">
        <v>36263.816274877005</v>
      </c>
      <c r="D70" s="1297">
        <v>712.95665283609333</v>
      </c>
      <c r="E70" s="1297">
        <v>7577.9652374859998</v>
      </c>
      <c r="F70" s="1298">
        <v>4123.3538580979739</v>
      </c>
      <c r="G70" s="1299">
        <v>43841.781512363006</v>
      </c>
      <c r="H70" s="1296">
        <v>980.63363749940379</v>
      </c>
      <c r="I70" s="1297">
        <v>10423.643860056012</v>
      </c>
      <c r="J70" s="1297">
        <v>1999.1197194391893</v>
      </c>
      <c r="K70" s="1297">
        <v>21252.655795773142</v>
      </c>
      <c r="L70" s="1298">
        <v>2979.7533569385932</v>
      </c>
      <c r="M70" s="1299">
        <v>31676.299655829156</v>
      </c>
      <c r="N70" s="1296">
        <v>177.3125345628485</v>
      </c>
      <c r="O70" s="1379">
        <v>1891.0384067976474</v>
      </c>
      <c r="P70" s="1011">
        <v>7280.4197495994158</v>
      </c>
      <c r="Q70" s="1011">
        <v>77409.119574989789</v>
      </c>
    </row>
    <row r="71" spans="1:17" ht="12" customHeight="1">
      <c r="A71" s="1010">
        <v>2015</v>
      </c>
      <c r="B71" s="1296">
        <v>3522.7616740966923</v>
      </c>
      <c r="C71" s="1297">
        <v>37559.635195127994</v>
      </c>
      <c r="D71" s="1297">
        <v>740.54716276384522</v>
      </c>
      <c r="E71" s="1297">
        <v>7890.5181577660005</v>
      </c>
      <c r="F71" s="1298">
        <v>4263.3088368605377</v>
      </c>
      <c r="G71" s="1299">
        <v>45450.153352893991</v>
      </c>
      <c r="H71" s="1296">
        <v>1057.1634652972291</v>
      </c>
      <c r="I71" s="1297">
        <v>11257.688318291201</v>
      </c>
      <c r="J71" s="1297">
        <v>2171.1355106019505</v>
      </c>
      <c r="K71" s="1297">
        <v>23123.104062590908</v>
      </c>
      <c r="L71" s="1298">
        <v>3228.2989758991798</v>
      </c>
      <c r="M71" s="1299">
        <v>34380.792380882107</v>
      </c>
      <c r="N71" s="1296">
        <v>115.95682018521987</v>
      </c>
      <c r="O71" s="1379">
        <v>1236.9556900010557</v>
      </c>
      <c r="P71" s="1011">
        <v>7607.5646329449382</v>
      </c>
      <c r="Q71" s="1011">
        <v>81067.901423777163</v>
      </c>
    </row>
    <row r="72" spans="1:17" ht="12" customHeight="1">
      <c r="A72" s="1010">
        <v>2016</v>
      </c>
      <c r="B72" s="1296">
        <v>3836.3584581271775</v>
      </c>
      <c r="C72" s="1297">
        <v>41022.704505940004</v>
      </c>
      <c r="D72" s="1297">
        <v>801.51180511781627</v>
      </c>
      <c r="E72" s="1297">
        <v>8566.8229651750007</v>
      </c>
      <c r="F72" s="1298">
        <v>4637.870263244994</v>
      </c>
      <c r="G72" s="1299">
        <v>49589.527471115005</v>
      </c>
      <c r="H72" s="1296">
        <v>1152.6815890783148</v>
      </c>
      <c r="I72" s="1297">
        <v>12316.75798453786</v>
      </c>
      <c r="J72" s="1297">
        <v>2368.4610261057092</v>
      </c>
      <c r="K72" s="1297">
        <v>25309.234459076906</v>
      </c>
      <c r="L72" s="1298">
        <v>3521.1426151840242</v>
      </c>
      <c r="M72" s="1299">
        <v>37625.99244361477</v>
      </c>
      <c r="N72" s="1296">
        <v>96.121355104837562</v>
      </c>
      <c r="O72" s="1379">
        <v>1027.647302470222</v>
      </c>
      <c r="P72" s="1011">
        <v>8255.1342335338559</v>
      </c>
      <c r="Q72" s="1011">
        <v>88243.167217199996</v>
      </c>
    </row>
    <row r="73" spans="1:17" ht="12" customHeight="1">
      <c r="A73" s="1010">
        <v>2017</v>
      </c>
      <c r="B73" s="1296">
        <v>3847.7460000000001</v>
      </c>
      <c r="C73" s="1297">
        <v>41058.748244169597</v>
      </c>
      <c r="D73" s="1297">
        <v>905.81100000000015</v>
      </c>
      <c r="E73" s="1297">
        <v>9665.0694472600026</v>
      </c>
      <c r="F73" s="1298">
        <v>4753.5570000000007</v>
      </c>
      <c r="G73" s="1299">
        <v>50723.817691429598</v>
      </c>
      <c r="H73" s="1296">
        <v>1238.7572516670562</v>
      </c>
      <c r="I73" s="1297">
        <v>13218.065533287003</v>
      </c>
      <c r="J73" s="1297">
        <v>2427.2687824260001</v>
      </c>
      <c r="K73" s="1297">
        <v>25902.114578212997</v>
      </c>
      <c r="L73" s="1298">
        <v>3666.0260340930563</v>
      </c>
      <c r="M73" s="1299">
        <v>39120.180111499998</v>
      </c>
      <c r="N73" s="1296">
        <v>107.89971932586282</v>
      </c>
      <c r="O73" s="1379">
        <v>1152.2239240501822</v>
      </c>
      <c r="P73" s="1011">
        <v>8527.4827534189189</v>
      </c>
      <c r="Q73" s="1011">
        <v>90996.221726979798</v>
      </c>
    </row>
    <row r="74" spans="1:17" ht="12" customHeight="1">
      <c r="A74" s="1010">
        <v>2018</v>
      </c>
      <c r="B74" s="1296">
        <v>3854.9198167295876</v>
      </c>
      <c r="C74" s="1297">
        <v>41132.713413059901</v>
      </c>
      <c r="D74" s="1297">
        <v>802.31710169693304</v>
      </c>
      <c r="E74" s="1297">
        <v>8559.0389524500079</v>
      </c>
      <c r="F74" s="1298">
        <v>4657.2369184265208</v>
      </c>
      <c r="G74" s="1299">
        <v>49691.752365509907</v>
      </c>
      <c r="H74" s="1296">
        <v>1117.9152635170003</v>
      </c>
      <c r="I74" s="1297">
        <v>11925.785895784822</v>
      </c>
      <c r="J74" s="1297">
        <v>2275.6416101114</v>
      </c>
      <c r="K74" s="1297">
        <v>24278.826483839071</v>
      </c>
      <c r="L74" s="1298">
        <v>3393.5568736284004</v>
      </c>
      <c r="M74" s="1299">
        <v>36204.612379623897</v>
      </c>
      <c r="N74" s="1296">
        <v>131.96193493334775</v>
      </c>
      <c r="O74" s="1379">
        <v>1410.0463273069997</v>
      </c>
      <c r="P74" s="1011">
        <v>8182.7557269882691</v>
      </c>
      <c r="Q74" s="1011">
        <v>87306.411072440795</v>
      </c>
    </row>
    <row r="75" spans="1:17" ht="12" customHeight="1">
      <c r="A75" s="1010">
        <v>2019</v>
      </c>
      <c r="B75" s="1296">
        <v>4200.7408816692532</v>
      </c>
      <c r="C75" s="1297">
        <v>44813.140046417997</v>
      </c>
      <c r="D75" s="1297">
        <v>837.95548207248396</v>
      </c>
      <c r="E75" s="1297">
        <v>8942.578562900002</v>
      </c>
      <c r="F75" s="1298">
        <v>5038.6963637417375</v>
      </c>
      <c r="G75" s="1299">
        <v>53755.718609317999</v>
      </c>
      <c r="H75" s="1296">
        <v>1201.4750959205983</v>
      </c>
      <c r="I75" s="1297">
        <v>12826.305476369995</v>
      </c>
      <c r="J75" s="1297">
        <v>2173.2346050440929</v>
      </c>
      <c r="K75" s="1297">
        <v>23200.395458900002</v>
      </c>
      <c r="L75" s="1298">
        <v>3374.7097009646914</v>
      </c>
      <c r="M75" s="1299">
        <v>36026.700935269997</v>
      </c>
      <c r="N75" s="1296">
        <v>151.22340892275872</v>
      </c>
      <c r="O75" s="1379">
        <v>1615.2141925308999</v>
      </c>
      <c r="P75" s="1011">
        <v>8564.6294736291857</v>
      </c>
      <c r="Q75" s="1011">
        <v>91397.6337371189</v>
      </c>
    </row>
    <row r="76" spans="1:17" ht="12" customHeight="1">
      <c r="A76" s="1010">
        <v>2020</v>
      </c>
      <c r="B76" s="1296">
        <v>4268.3097902267627</v>
      </c>
      <c r="C76" s="1297">
        <v>45620.793125848002</v>
      </c>
      <c r="D76" s="1297">
        <v>840.41028830097571</v>
      </c>
      <c r="E76" s="1297">
        <v>8977.5755740339991</v>
      </c>
      <c r="F76" s="1298">
        <v>5108.7200785277382</v>
      </c>
      <c r="G76" s="1299">
        <v>54598.368699882005</v>
      </c>
      <c r="H76" s="1296">
        <v>1197.7288742469332</v>
      </c>
      <c r="I76" s="1297">
        <v>12792.266307976004</v>
      </c>
      <c r="J76" s="1297">
        <v>2245.5416331866199</v>
      </c>
      <c r="K76" s="1297">
        <v>23983.568670029999</v>
      </c>
      <c r="L76" s="1298">
        <v>3443.2705074335531</v>
      </c>
      <c r="M76" s="1299">
        <v>36775.834978006002</v>
      </c>
      <c r="N76" s="1296">
        <v>142.2285872597871</v>
      </c>
      <c r="O76" s="1379">
        <v>1520.2276741253468</v>
      </c>
      <c r="P76" s="1011">
        <v>8694.2191732210795</v>
      </c>
      <c r="Q76" s="1011">
        <v>92894.431352013344</v>
      </c>
    </row>
    <row r="77" spans="1:17" ht="12" customHeight="1">
      <c r="A77" s="1012">
        <v>2021</v>
      </c>
      <c r="B77" s="1300">
        <v>4565.6943918051602</v>
      </c>
      <c r="C77" s="1013">
        <v>48749.272698207002</v>
      </c>
      <c r="D77" s="1013">
        <v>913.96704959776309</v>
      </c>
      <c r="E77" s="1013">
        <v>9759.4233882999997</v>
      </c>
      <c r="F77" s="1014">
        <f t="shared" ref="F77:G77" si="0">B77+D77</f>
        <v>5479.6614414029236</v>
      </c>
      <c r="G77" s="1301">
        <f t="shared" si="0"/>
        <v>58508.696086507</v>
      </c>
      <c r="H77" s="1300">
        <v>1309.6872651824956</v>
      </c>
      <c r="I77" s="1013">
        <v>13986.121718220002</v>
      </c>
      <c r="J77" s="1013">
        <v>2518.7158153973664</v>
      </c>
      <c r="K77" s="1013">
        <v>26898.781958329997</v>
      </c>
      <c r="L77" s="1014">
        <f t="shared" ref="L77:M77" si="1">H77+J77</f>
        <v>3828.403080579862</v>
      </c>
      <c r="M77" s="1301">
        <f t="shared" si="1"/>
        <v>40884.903676549999</v>
      </c>
      <c r="N77" s="1300">
        <v>125.66969581950566</v>
      </c>
      <c r="O77" s="1380">
        <v>1343.8772005920887</v>
      </c>
      <c r="P77" s="1016">
        <f>F77+L77+N77</f>
        <v>9433.7342178022918</v>
      </c>
      <c r="Q77" s="1016">
        <f>G77+M77+O77</f>
        <v>100737.47696364908</v>
      </c>
    </row>
    <row r="78" spans="1:17" ht="18" customHeight="1">
      <c r="A78" s="372"/>
      <c r="B78" s="372"/>
      <c r="C78" s="372"/>
      <c r="D78" s="372"/>
      <c r="E78" s="372"/>
      <c r="F78" s="372"/>
      <c r="G78" s="372"/>
      <c r="H78" s="372"/>
      <c r="I78" s="372"/>
      <c r="J78" s="372"/>
      <c r="K78" s="372"/>
      <c r="L78" s="372"/>
      <c r="M78" s="372"/>
      <c r="N78" s="372"/>
      <c r="O78" s="372"/>
      <c r="P78" s="372"/>
      <c r="Q78" s="372"/>
    </row>
    <row r="79" spans="1:17" ht="18" customHeight="1">
      <c r="A79" s="372"/>
      <c r="B79" s="372"/>
      <c r="C79" s="372"/>
      <c r="D79" s="372"/>
      <c r="E79" s="372"/>
      <c r="F79" s="372"/>
      <c r="G79" s="372"/>
      <c r="H79" s="372"/>
      <c r="I79" s="372"/>
      <c r="J79" s="372"/>
      <c r="K79" s="372"/>
      <c r="L79" s="372"/>
      <c r="M79" s="372"/>
      <c r="N79" s="372"/>
      <c r="O79" s="372"/>
      <c r="P79" s="372"/>
      <c r="Q79" s="372"/>
    </row>
    <row r="80" spans="1:17">
      <c r="A80" s="372" t="s">
        <v>344</v>
      </c>
      <c r="B80" s="372"/>
      <c r="C80" s="374"/>
      <c r="D80" s="374"/>
      <c r="E80" s="374"/>
      <c r="F80" s="374"/>
      <c r="G80" s="374"/>
      <c r="H80" s="374"/>
      <c r="I80" s="374"/>
      <c r="J80" s="374"/>
      <c r="K80" s="374"/>
      <c r="L80" s="374"/>
      <c r="M80" s="374"/>
      <c r="N80" s="374"/>
      <c r="O80" s="374"/>
      <c r="P80" s="374"/>
      <c r="Q80" s="374"/>
    </row>
    <row r="81" spans="1:18">
      <c r="A81" s="372" t="s">
        <v>403</v>
      </c>
      <c r="B81" s="372"/>
      <c r="C81" s="374"/>
      <c r="D81" s="374"/>
      <c r="E81" s="374"/>
      <c r="F81" s="374"/>
      <c r="G81" s="374"/>
      <c r="H81" s="374"/>
      <c r="I81" s="374"/>
      <c r="J81" s="374"/>
      <c r="K81" s="374"/>
      <c r="L81" s="374"/>
      <c r="M81" s="374"/>
      <c r="N81" s="374"/>
      <c r="O81" s="374"/>
      <c r="P81" s="374"/>
      <c r="Q81" s="374"/>
    </row>
    <row r="82" spans="1:18">
      <c r="A82" s="372" t="s">
        <v>404</v>
      </c>
      <c r="B82" s="372"/>
      <c r="C82" s="374"/>
      <c r="D82" s="374"/>
      <c r="E82" s="374"/>
      <c r="F82" s="374"/>
      <c r="G82" s="374"/>
      <c r="H82" s="374"/>
      <c r="I82" s="374"/>
      <c r="J82" s="374"/>
      <c r="K82" s="374"/>
      <c r="L82" s="374"/>
      <c r="M82" s="374"/>
      <c r="N82" s="374"/>
      <c r="O82" s="374"/>
      <c r="P82" s="374"/>
      <c r="Q82" s="374"/>
    </row>
    <row r="83" spans="1:18">
      <c r="A83" s="372" t="s">
        <v>538</v>
      </c>
      <c r="B83" s="372"/>
      <c r="C83" s="374"/>
      <c r="D83" s="374"/>
      <c r="E83" s="374"/>
      <c r="F83" s="374"/>
      <c r="G83" s="374"/>
      <c r="H83" s="374"/>
      <c r="I83" s="374"/>
      <c r="J83" s="374"/>
      <c r="K83" s="374"/>
      <c r="L83" s="374"/>
      <c r="M83" s="374"/>
      <c r="N83" s="374"/>
      <c r="O83" s="374"/>
      <c r="P83" s="374"/>
      <c r="Q83" s="374"/>
    </row>
    <row r="87" spans="1:18" ht="13.5" customHeight="1">
      <c r="A87" s="663" t="s">
        <v>494</v>
      </c>
      <c r="B87" s="587"/>
      <c r="C87" s="587"/>
      <c r="D87" s="587"/>
      <c r="E87" s="587"/>
      <c r="F87" s="587"/>
      <c r="G87" s="587"/>
      <c r="H87" s="587"/>
      <c r="I87" s="587"/>
      <c r="J87" s="587"/>
      <c r="K87" s="587"/>
      <c r="L87" s="587"/>
      <c r="M87" s="580"/>
      <c r="N87" s="580"/>
      <c r="O87" s="580"/>
      <c r="P87" s="580"/>
      <c r="Q87" s="580"/>
      <c r="R87" s="580"/>
    </row>
    <row r="88" spans="1:18">
      <c r="A88" s="381"/>
      <c r="B88" s="382"/>
      <c r="C88" s="383"/>
      <c r="D88" s="384"/>
      <c r="E88" s="372"/>
      <c r="F88" s="381"/>
      <c r="G88" s="372"/>
      <c r="H88" s="385"/>
      <c r="I88" s="372"/>
      <c r="J88" s="386"/>
      <c r="K88" s="372"/>
      <c r="L88" s="381"/>
      <c r="M88" s="372"/>
      <c r="N88" s="381"/>
      <c r="O88" s="372"/>
      <c r="P88" s="381"/>
      <c r="Q88" s="381"/>
      <c r="R88" s="372"/>
    </row>
    <row r="89" spans="1:18">
      <c r="A89" s="375"/>
      <c r="B89" s="387"/>
      <c r="C89" s="388"/>
      <c r="D89" s="387"/>
      <c r="E89" s="388"/>
      <c r="F89" s="387"/>
      <c r="G89" s="388"/>
      <c r="H89" s="387"/>
      <c r="I89" s="388"/>
      <c r="J89" s="387"/>
      <c r="K89" s="388"/>
      <c r="L89" s="387"/>
      <c r="M89" s="388"/>
      <c r="N89" s="387"/>
      <c r="O89" s="388"/>
      <c r="P89" s="387"/>
      <c r="Q89" s="388"/>
      <c r="R89" s="372"/>
    </row>
    <row r="90" spans="1:18">
      <c r="A90" s="389"/>
      <c r="B90" s="372"/>
      <c r="C90" s="372"/>
      <c r="D90" s="371"/>
      <c r="E90" s="371"/>
      <c r="F90" s="371"/>
      <c r="G90" s="371"/>
      <c r="H90" s="372"/>
      <c r="I90" s="372"/>
      <c r="J90" s="371"/>
      <c r="K90" s="371"/>
      <c r="L90" s="371"/>
      <c r="M90" s="371"/>
      <c r="N90" s="371"/>
      <c r="O90" s="371"/>
      <c r="P90" s="371"/>
      <c r="Q90" s="371"/>
      <c r="R90" s="372"/>
    </row>
    <row r="91" spans="1:18">
      <c r="A91" s="389"/>
      <c r="B91" s="372"/>
      <c r="C91" s="372"/>
      <c r="D91" s="371"/>
      <c r="E91" s="371"/>
      <c r="F91" s="371"/>
      <c r="G91" s="371"/>
      <c r="H91" s="372"/>
      <c r="I91" s="372"/>
      <c r="J91" s="371"/>
      <c r="K91" s="371"/>
      <c r="L91" s="371"/>
      <c r="M91" s="371"/>
      <c r="N91" s="371"/>
      <c r="O91" s="371"/>
      <c r="P91" s="371"/>
      <c r="Q91" s="371"/>
      <c r="R91" s="372"/>
    </row>
    <row r="92" spans="1:18">
      <c r="A92" s="389"/>
      <c r="B92" s="372"/>
      <c r="C92" s="372"/>
      <c r="D92" s="371"/>
      <c r="E92" s="371"/>
      <c r="F92" s="371"/>
      <c r="G92" s="371"/>
      <c r="H92" s="372"/>
      <c r="I92" s="372"/>
      <c r="J92" s="371"/>
      <c r="K92" s="371"/>
      <c r="L92" s="371"/>
      <c r="M92" s="371"/>
      <c r="N92" s="371"/>
      <c r="O92" s="371"/>
      <c r="P92" s="371"/>
      <c r="Q92" s="371"/>
      <c r="R92" s="372"/>
    </row>
    <row r="93" spans="1:18">
      <c r="A93" s="389"/>
      <c r="B93" s="372"/>
      <c r="C93" s="372"/>
      <c r="D93" s="371"/>
      <c r="E93" s="371"/>
      <c r="F93" s="371"/>
      <c r="G93" s="371"/>
      <c r="H93" s="372"/>
      <c r="I93" s="372"/>
      <c r="J93" s="371"/>
      <c r="K93" s="371"/>
      <c r="L93" s="371"/>
      <c r="M93" s="371"/>
      <c r="N93" s="371"/>
      <c r="O93" s="371"/>
      <c r="P93" s="371"/>
      <c r="Q93" s="371"/>
      <c r="R93" s="372"/>
    </row>
    <row r="94" spans="1:18">
      <c r="A94" s="389"/>
      <c r="B94" s="372"/>
      <c r="C94" s="372"/>
      <c r="D94" s="371"/>
      <c r="E94" s="371"/>
      <c r="F94" s="371"/>
      <c r="G94" s="371"/>
      <c r="H94" s="372"/>
      <c r="I94" s="372"/>
      <c r="J94" s="371"/>
      <c r="K94" s="371"/>
      <c r="L94" s="371"/>
      <c r="M94" s="371"/>
      <c r="N94" s="371"/>
      <c r="O94" s="371"/>
      <c r="P94" s="371"/>
      <c r="Q94" s="371"/>
      <c r="R94" s="372"/>
    </row>
    <row r="95" spans="1:18">
      <c r="A95" s="389"/>
      <c r="B95" s="372"/>
      <c r="C95" s="372"/>
      <c r="D95" s="371"/>
      <c r="E95" s="371"/>
      <c r="F95" s="371"/>
      <c r="G95" s="371"/>
      <c r="H95" s="372"/>
      <c r="I95" s="372"/>
      <c r="J95" s="371"/>
      <c r="K95" s="371"/>
      <c r="L95" s="371"/>
      <c r="M95" s="371"/>
      <c r="N95" s="371"/>
      <c r="O95" s="371"/>
      <c r="P95" s="371"/>
      <c r="Q95" s="371"/>
      <c r="R95" s="372"/>
    </row>
    <row r="96" spans="1:18">
      <c r="A96" s="389"/>
      <c r="B96" s="372"/>
      <c r="C96" s="372"/>
      <c r="D96" s="371"/>
      <c r="E96" s="371"/>
      <c r="F96" s="371"/>
      <c r="G96" s="371"/>
      <c r="H96" s="372"/>
      <c r="I96" s="372"/>
      <c r="J96" s="371"/>
      <c r="K96" s="371"/>
      <c r="L96" s="371"/>
      <c r="M96" s="371"/>
      <c r="N96" s="371"/>
      <c r="O96" s="371"/>
      <c r="P96" s="371"/>
      <c r="Q96" s="371"/>
      <c r="R96" s="372"/>
    </row>
    <row r="97" spans="1:18">
      <c r="A97" s="389"/>
      <c r="B97" s="372"/>
      <c r="C97" s="372"/>
      <c r="D97" s="371"/>
      <c r="E97" s="371"/>
      <c r="F97" s="371"/>
      <c r="G97" s="371"/>
      <c r="H97" s="372"/>
      <c r="I97" s="372"/>
      <c r="J97" s="371"/>
      <c r="K97" s="371"/>
      <c r="L97" s="371"/>
      <c r="M97" s="371"/>
      <c r="N97" s="371"/>
      <c r="O97" s="371"/>
      <c r="P97" s="371"/>
      <c r="Q97" s="371"/>
      <c r="R97" s="372"/>
    </row>
    <row r="98" spans="1:18">
      <c r="A98" s="389"/>
      <c r="B98" s="372"/>
      <c r="C98" s="372"/>
      <c r="D98" s="371"/>
      <c r="E98" s="371"/>
      <c r="F98" s="371"/>
      <c r="G98" s="371"/>
      <c r="H98" s="372"/>
      <c r="I98" s="372"/>
      <c r="J98" s="371"/>
      <c r="K98" s="371"/>
      <c r="L98" s="371"/>
      <c r="M98" s="371"/>
      <c r="N98" s="371"/>
      <c r="O98" s="371"/>
      <c r="P98" s="371"/>
      <c r="Q98" s="371"/>
      <c r="R98" s="372"/>
    </row>
    <row r="99" spans="1:18">
      <c r="A99" s="389"/>
      <c r="B99" s="372"/>
      <c r="C99" s="372"/>
      <c r="D99" s="371"/>
      <c r="E99" s="371"/>
      <c r="F99" s="371"/>
      <c r="G99" s="371"/>
      <c r="H99" s="372"/>
      <c r="I99" s="372"/>
      <c r="J99" s="371"/>
      <c r="K99" s="371"/>
      <c r="L99" s="371"/>
      <c r="M99" s="371"/>
      <c r="N99" s="371"/>
      <c r="O99" s="371"/>
      <c r="P99" s="371"/>
      <c r="Q99" s="371"/>
      <c r="R99" s="372"/>
    </row>
    <row r="100" spans="1:18">
      <c r="A100" s="389"/>
      <c r="B100" s="372"/>
      <c r="C100" s="372"/>
      <c r="D100" s="371"/>
      <c r="E100" s="371"/>
      <c r="F100" s="371"/>
      <c r="G100" s="371"/>
      <c r="H100" s="372"/>
      <c r="I100" s="372"/>
      <c r="J100" s="371"/>
      <c r="K100" s="371"/>
      <c r="L100" s="371"/>
      <c r="M100" s="371"/>
      <c r="N100" s="371"/>
      <c r="O100" s="371"/>
      <c r="P100" s="371"/>
      <c r="Q100" s="371"/>
      <c r="R100" s="372"/>
    </row>
    <row r="101" spans="1:18">
      <c r="A101" s="389"/>
      <c r="B101" s="372"/>
      <c r="C101" s="372"/>
      <c r="D101" s="371"/>
      <c r="E101" s="371"/>
      <c r="F101" s="371"/>
      <c r="G101" s="371"/>
      <c r="H101" s="372"/>
      <c r="I101" s="372"/>
      <c r="J101" s="371"/>
      <c r="K101" s="371"/>
      <c r="L101" s="371"/>
      <c r="M101" s="371"/>
      <c r="N101" s="371"/>
      <c r="O101" s="371"/>
      <c r="P101" s="371"/>
      <c r="Q101" s="371"/>
      <c r="R101" s="372"/>
    </row>
    <row r="102" spans="1:18">
      <c r="A102" s="389"/>
      <c r="B102" s="372"/>
      <c r="C102" s="372"/>
      <c r="D102" s="371"/>
      <c r="E102" s="371"/>
      <c r="F102" s="371"/>
      <c r="G102" s="371"/>
      <c r="H102" s="372"/>
      <c r="I102" s="372"/>
      <c r="J102" s="371"/>
      <c r="K102" s="371"/>
      <c r="L102" s="371"/>
      <c r="M102" s="371"/>
      <c r="N102" s="371"/>
      <c r="O102" s="371"/>
      <c r="P102" s="371"/>
      <c r="Q102" s="371"/>
      <c r="R102" s="372"/>
    </row>
    <row r="103" spans="1:18">
      <c r="A103" s="389"/>
      <c r="B103" s="372"/>
      <c r="C103" s="372"/>
      <c r="D103" s="371"/>
      <c r="E103" s="371"/>
      <c r="F103" s="371"/>
      <c r="G103" s="371"/>
      <c r="H103" s="372"/>
      <c r="I103" s="372"/>
      <c r="J103" s="371"/>
      <c r="K103" s="371"/>
      <c r="L103" s="371"/>
      <c r="M103" s="371"/>
      <c r="N103" s="371"/>
      <c r="O103" s="371"/>
      <c r="P103" s="371"/>
      <c r="Q103" s="371"/>
      <c r="R103" s="372"/>
    </row>
    <row r="104" spans="1:18">
      <c r="A104" s="389"/>
      <c r="B104" s="372"/>
      <c r="C104" s="372"/>
      <c r="D104" s="371"/>
      <c r="E104" s="371"/>
      <c r="F104" s="371"/>
      <c r="G104" s="371"/>
      <c r="H104" s="372"/>
      <c r="I104" s="372"/>
      <c r="J104" s="371"/>
      <c r="K104" s="371"/>
      <c r="L104" s="371"/>
      <c r="M104" s="371"/>
      <c r="N104" s="371"/>
      <c r="O104" s="371"/>
      <c r="P104" s="371"/>
      <c r="Q104" s="371"/>
      <c r="R104" s="372"/>
    </row>
    <row r="105" spans="1:18">
      <c r="A105" s="389"/>
      <c r="B105" s="371"/>
      <c r="C105" s="371"/>
      <c r="D105" s="371"/>
      <c r="E105" s="371"/>
      <c r="F105" s="371"/>
      <c r="G105" s="371"/>
      <c r="H105" s="371"/>
      <c r="I105" s="371"/>
      <c r="J105" s="371"/>
      <c r="K105" s="371"/>
      <c r="L105" s="371"/>
      <c r="M105" s="371"/>
      <c r="N105" s="371"/>
      <c r="O105" s="371"/>
      <c r="P105" s="371"/>
      <c r="Q105" s="371"/>
      <c r="R105" s="372"/>
    </row>
    <row r="106" spans="1:18">
      <c r="A106" s="389"/>
      <c r="B106" s="371"/>
      <c r="C106" s="371"/>
      <c r="D106" s="371"/>
      <c r="E106" s="371"/>
      <c r="F106" s="371"/>
      <c r="G106" s="371"/>
      <c r="H106" s="371"/>
      <c r="I106" s="371"/>
      <c r="J106" s="371"/>
      <c r="K106" s="371"/>
      <c r="L106" s="371"/>
      <c r="M106" s="371"/>
      <c r="N106" s="371"/>
      <c r="O106" s="371"/>
      <c r="P106" s="371"/>
      <c r="Q106" s="371"/>
      <c r="R106" s="372"/>
    </row>
    <row r="107" spans="1:18" ht="13.5" customHeight="1">
      <c r="A107" s="663" t="s">
        <v>493</v>
      </c>
      <c r="B107" s="587"/>
      <c r="C107" s="587"/>
      <c r="D107" s="587"/>
      <c r="E107" s="587"/>
      <c r="F107" s="587"/>
      <c r="G107" s="587"/>
      <c r="H107" s="587"/>
      <c r="I107" s="587"/>
      <c r="J107" s="587"/>
      <c r="K107" s="580"/>
      <c r="L107" s="580"/>
      <c r="M107" s="580"/>
      <c r="N107" s="580"/>
      <c r="O107" s="580"/>
      <c r="P107" s="580"/>
      <c r="Q107" s="580"/>
      <c r="R107" s="580"/>
    </row>
    <row r="108" spans="1:18">
      <c r="A108" s="389"/>
      <c r="B108" s="371"/>
      <c r="C108" s="371"/>
      <c r="D108" s="371"/>
      <c r="E108" s="371"/>
      <c r="F108" s="371"/>
      <c r="G108" s="371"/>
      <c r="H108" s="371"/>
      <c r="I108" s="371"/>
      <c r="J108" s="371"/>
      <c r="K108" s="371"/>
      <c r="L108" s="371"/>
      <c r="M108" s="371"/>
      <c r="N108" s="371"/>
      <c r="O108" s="371"/>
      <c r="P108" s="371"/>
      <c r="Q108" s="371"/>
      <c r="R108" s="372"/>
    </row>
    <row r="109" spans="1:18">
      <c r="A109" s="389"/>
      <c r="B109" s="371"/>
      <c r="C109" s="371"/>
      <c r="D109" s="371"/>
      <c r="E109" s="371"/>
      <c r="F109" s="371"/>
      <c r="G109" s="371"/>
      <c r="H109" s="371"/>
      <c r="I109" s="371"/>
      <c r="J109" s="371"/>
      <c r="K109" s="371"/>
      <c r="L109" s="371"/>
      <c r="M109" s="371"/>
      <c r="N109" s="371"/>
      <c r="O109" s="371"/>
      <c r="P109" s="371"/>
      <c r="Q109" s="371"/>
      <c r="R109" s="372"/>
    </row>
    <row r="110" spans="1:18">
      <c r="A110" s="389"/>
      <c r="B110" s="371"/>
      <c r="C110" s="371"/>
      <c r="D110" s="371"/>
      <c r="E110" s="371"/>
      <c r="F110" s="371"/>
      <c r="G110" s="371"/>
      <c r="H110" s="371"/>
      <c r="I110" s="371"/>
      <c r="J110" s="371"/>
      <c r="K110" s="371"/>
      <c r="L110" s="371"/>
      <c r="M110" s="371"/>
      <c r="N110" s="371"/>
      <c r="O110" s="371"/>
      <c r="P110" s="371"/>
      <c r="Q110" s="371"/>
      <c r="R110" s="372"/>
    </row>
    <row r="111" spans="1:18">
      <c r="A111" s="389"/>
      <c r="B111" s="371"/>
      <c r="C111" s="371"/>
      <c r="D111" s="371"/>
      <c r="E111" s="371"/>
      <c r="F111" s="371"/>
      <c r="G111" s="371"/>
      <c r="H111" s="371"/>
      <c r="I111" s="371"/>
      <c r="J111" s="371"/>
      <c r="K111" s="371"/>
      <c r="L111" s="371"/>
      <c r="M111" s="371"/>
      <c r="N111" s="371"/>
      <c r="O111" s="371"/>
      <c r="P111" s="371"/>
      <c r="Q111" s="371"/>
      <c r="R111" s="372"/>
    </row>
    <row r="112" spans="1:18">
      <c r="A112" s="389"/>
      <c r="B112" s="371"/>
      <c r="C112" s="371"/>
      <c r="D112" s="371"/>
      <c r="E112" s="371"/>
      <c r="F112" s="371"/>
      <c r="G112" s="371"/>
      <c r="H112" s="371"/>
      <c r="I112" s="371"/>
      <c r="J112" s="371"/>
      <c r="K112" s="371"/>
      <c r="L112" s="371"/>
      <c r="M112" s="371"/>
      <c r="N112" s="371"/>
      <c r="O112" s="371"/>
      <c r="P112" s="371"/>
      <c r="Q112" s="371"/>
      <c r="R112" s="372"/>
    </row>
    <row r="113" spans="1:18">
      <c r="A113" s="389"/>
      <c r="B113" s="371"/>
      <c r="C113" s="371"/>
      <c r="D113" s="371"/>
      <c r="E113" s="371"/>
      <c r="F113" s="371"/>
      <c r="G113" s="371"/>
      <c r="H113" s="371"/>
      <c r="I113" s="371"/>
      <c r="J113" s="371"/>
      <c r="K113" s="371"/>
      <c r="L113" s="371"/>
      <c r="M113" s="371"/>
      <c r="N113" s="371"/>
      <c r="O113" s="371"/>
      <c r="P113" s="371"/>
      <c r="Q113" s="371"/>
      <c r="R113" s="372"/>
    </row>
    <row r="114" spans="1:18">
      <c r="A114" s="389"/>
      <c r="B114" s="371"/>
      <c r="C114" s="371"/>
      <c r="D114" s="371"/>
      <c r="E114" s="371"/>
      <c r="F114" s="371"/>
      <c r="G114" s="371"/>
      <c r="H114" s="371"/>
      <c r="I114" s="371"/>
      <c r="J114" s="371"/>
      <c r="K114" s="371"/>
      <c r="L114" s="371"/>
      <c r="M114" s="371"/>
      <c r="N114" s="371"/>
      <c r="O114" s="371"/>
      <c r="P114" s="371"/>
      <c r="Q114" s="371"/>
      <c r="R114" s="372"/>
    </row>
    <row r="115" spans="1:18">
      <c r="A115" s="389"/>
      <c r="B115" s="371"/>
      <c r="C115" s="371"/>
      <c r="D115" s="371"/>
      <c r="E115" s="371"/>
      <c r="F115" s="371"/>
      <c r="G115" s="371"/>
      <c r="H115" s="371"/>
      <c r="I115" s="371"/>
      <c r="J115" s="371"/>
      <c r="K115" s="371"/>
      <c r="L115" s="371"/>
      <c r="M115" s="371"/>
      <c r="N115" s="371"/>
      <c r="O115" s="371"/>
      <c r="P115" s="371"/>
      <c r="Q115" s="371"/>
      <c r="R115" s="372"/>
    </row>
    <row r="116" spans="1:18">
      <c r="A116" s="389"/>
      <c r="B116" s="371"/>
      <c r="C116" s="371"/>
      <c r="D116" s="371"/>
      <c r="E116" s="371"/>
      <c r="F116" s="371"/>
      <c r="G116" s="371"/>
      <c r="H116" s="371"/>
      <c r="I116" s="371"/>
      <c r="J116" s="371"/>
      <c r="K116" s="371"/>
      <c r="L116" s="371"/>
      <c r="M116" s="371"/>
      <c r="N116" s="371"/>
      <c r="O116" s="371"/>
      <c r="P116" s="371"/>
      <c r="Q116" s="371"/>
      <c r="R116" s="372"/>
    </row>
    <row r="117" spans="1:18">
      <c r="A117" s="389"/>
      <c r="B117" s="371"/>
      <c r="C117" s="371"/>
      <c r="D117" s="371"/>
      <c r="E117" s="371"/>
      <c r="F117" s="371"/>
      <c r="G117" s="371"/>
      <c r="H117" s="371"/>
      <c r="I117" s="371"/>
      <c r="J117" s="371"/>
      <c r="K117" s="371"/>
      <c r="L117" s="371"/>
      <c r="M117" s="371"/>
      <c r="N117" s="371"/>
      <c r="O117" s="371"/>
      <c r="P117" s="371"/>
      <c r="Q117" s="371"/>
      <c r="R117" s="372"/>
    </row>
    <row r="118" spans="1:18">
      <c r="A118" s="389"/>
      <c r="B118" s="371"/>
      <c r="C118" s="371"/>
      <c r="D118" s="371"/>
      <c r="E118" s="371"/>
      <c r="F118" s="371"/>
      <c r="G118" s="371"/>
      <c r="H118" s="371"/>
      <c r="I118" s="371"/>
      <c r="J118" s="371"/>
      <c r="K118" s="371"/>
      <c r="L118" s="371"/>
      <c r="M118" s="371"/>
      <c r="N118" s="371"/>
      <c r="O118" s="371"/>
      <c r="P118" s="371"/>
      <c r="Q118" s="371"/>
      <c r="R118" s="372"/>
    </row>
    <row r="119" spans="1:18">
      <c r="A119" s="389"/>
      <c r="B119" s="371"/>
      <c r="C119" s="371"/>
      <c r="D119" s="371"/>
      <c r="E119" s="371"/>
      <c r="F119" s="371"/>
      <c r="G119" s="371"/>
      <c r="H119" s="371"/>
      <c r="I119" s="371"/>
      <c r="J119" s="371"/>
      <c r="K119" s="371"/>
      <c r="L119" s="371"/>
      <c r="M119" s="371"/>
      <c r="N119" s="371"/>
      <c r="O119" s="371"/>
      <c r="P119" s="371"/>
      <c r="Q119" s="371"/>
      <c r="R119" s="372"/>
    </row>
    <row r="120" spans="1:18">
      <c r="A120" s="372"/>
      <c r="B120" s="372"/>
      <c r="C120" s="372"/>
      <c r="D120" s="372"/>
      <c r="E120" s="372"/>
      <c r="F120" s="372"/>
      <c r="G120" s="372"/>
      <c r="H120" s="372"/>
      <c r="I120" s="372"/>
      <c r="J120" s="372"/>
      <c r="K120" s="372"/>
      <c r="L120" s="372"/>
      <c r="M120" s="372"/>
      <c r="N120" s="372"/>
      <c r="O120" s="372"/>
      <c r="P120" s="372"/>
      <c r="Q120" s="372"/>
      <c r="R120" s="372"/>
    </row>
    <row r="121" spans="1:18">
      <c r="A121" s="372"/>
      <c r="B121" s="372"/>
      <c r="C121" s="372"/>
      <c r="D121" s="372"/>
      <c r="E121" s="372"/>
      <c r="F121" s="372"/>
      <c r="G121" s="372"/>
      <c r="H121" s="372"/>
      <c r="I121" s="372"/>
      <c r="J121" s="372"/>
      <c r="K121" s="372"/>
      <c r="L121" s="372"/>
      <c r="M121" s="372"/>
      <c r="N121" s="372"/>
      <c r="O121" s="372"/>
      <c r="P121" s="372"/>
      <c r="Q121" s="372"/>
      <c r="R121" s="372"/>
    </row>
    <row r="122" spans="1:18">
      <c r="A122" s="372"/>
      <c r="B122" s="372"/>
      <c r="C122" s="372"/>
      <c r="D122" s="372"/>
      <c r="E122" s="372"/>
      <c r="F122" s="372"/>
      <c r="G122" s="372"/>
      <c r="H122" s="372"/>
      <c r="I122" s="372"/>
      <c r="J122" s="372"/>
      <c r="K122" s="372"/>
      <c r="L122" s="372"/>
      <c r="M122" s="372"/>
      <c r="N122" s="372"/>
      <c r="O122" s="372"/>
      <c r="P122" s="372"/>
      <c r="Q122" s="372"/>
      <c r="R122" s="372"/>
    </row>
    <row r="123" spans="1:18">
      <c r="A123" s="372"/>
      <c r="B123" s="372"/>
      <c r="C123" s="372"/>
      <c r="D123" s="372"/>
      <c r="E123" s="372"/>
      <c r="F123" s="372"/>
      <c r="G123" s="372"/>
      <c r="H123" s="372"/>
      <c r="I123" s="372"/>
      <c r="J123" s="372"/>
      <c r="K123" s="372"/>
      <c r="L123" s="372"/>
      <c r="M123" s="372"/>
      <c r="N123" s="372"/>
      <c r="O123" s="372"/>
      <c r="P123" s="372"/>
      <c r="Q123" s="372"/>
      <c r="R123" s="372"/>
    </row>
    <row r="124" spans="1:18">
      <c r="A124" s="372"/>
      <c r="B124" s="372"/>
      <c r="C124" s="372"/>
      <c r="D124" s="372"/>
      <c r="E124" s="372"/>
      <c r="F124" s="372"/>
      <c r="G124" s="372"/>
      <c r="H124" s="372"/>
      <c r="I124" s="372"/>
      <c r="J124" s="372"/>
      <c r="K124" s="372"/>
      <c r="L124" s="372"/>
      <c r="M124" s="372"/>
      <c r="N124" s="372"/>
      <c r="O124" s="372"/>
      <c r="P124" s="372"/>
      <c r="Q124" s="372"/>
      <c r="R124" s="372"/>
    </row>
    <row r="125" spans="1:18">
      <c r="A125" s="372"/>
      <c r="B125" s="372"/>
      <c r="C125" s="372"/>
      <c r="D125" s="372"/>
      <c r="E125" s="372"/>
      <c r="F125" s="372"/>
      <c r="G125" s="372"/>
      <c r="H125" s="372"/>
      <c r="I125" s="372"/>
      <c r="J125" s="372"/>
      <c r="K125" s="372"/>
      <c r="L125" s="372"/>
      <c r="M125" s="372"/>
      <c r="N125" s="372"/>
      <c r="O125" s="372"/>
      <c r="P125" s="372"/>
      <c r="Q125" s="372"/>
      <c r="R125" s="372"/>
    </row>
    <row r="126" spans="1:18">
      <c r="A126" s="372"/>
      <c r="B126" s="372"/>
      <c r="C126" s="372"/>
      <c r="D126" s="372"/>
      <c r="E126" s="372"/>
      <c r="F126" s="372"/>
      <c r="G126" s="372"/>
      <c r="H126" s="372"/>
      <c r="I126" s="372"/>
      <c r="J126" s="372"/>
      <c r="K126" s="372"/>
      <c r="L126" s="372"/>
      <c r="M126" s="372"/>
      <c r="N126" s="372"/>
      <c r="O126" s="372"/>
      <c r="P126" s="372"/>
      <c r="Q126" s="372"/>
      <c r="R126" s="372"/>
    </row>
    <row r="127" spans="1:18">
      <c r="A127" s="372"/>
      <c r="B127" s="372"/>
      <c r="C127" s="372"/>
      <c r="D127" s="372"/>
      <c r="E127" s="372"/>
      <c r="F127" s="372"/>
      <c r="G127" s="372"/>
      <c r="H127" s="372"/>
      <c r="I127" s="372"/>
      <c r="J127" s="372"/>
      <c r="K127" s="372"/>
      <c r="L127" s="372"/>
      <c r="M127" s="372"/>
      <c r="N127" s="372"/>
      <c r="O127" s="372"/>
      <c r="P127" s="372"/>
      <c r="Q127" s="372"/>
      <c r="R127" s="372"/>
    </row>
  </sheetData>
  <mergeCells count="17">
    <mergeCell ref="H3:I3"/>
    <mergeCell ref="J3:K3"/>
    <mergeCell ref="L3:M3"/>
    <mergeCell ref="A1:Q1"/>
    <mergeCell ref="N46:O46"/>
    <mergeCell ref="P46:Q46"/>
    <mergeCell ref="N3:O3"/>
    <mergeCell ref="P3:Q3"/>
    <mergeCell ref="B46:C46"/>
    <mergeCell ref="D46:E46"/>
    <mergeCell ref="F46:G46"/>
    <mergeCell ref="H46:I46"/>
    <mergeCell ref="J46:K46"/>
    <mergeCell ref="L46:M46"/>
    <mergeCell ref="B3:C3"/>
    <mergeCell ref="D3:E3"/>
    <mergeCell ref="F3:G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List57"/>
  <dimension ref="A1:AH41"/>
  <sheetViews>
    <sheetView showGridLines="0" zoomScale="115" zoomScaleNormal="115" zoomScaleSheetLayoutView="100" workbookViewId="0">
      <selection activeCell="D1" sqref="D1"/>
    </sheetView>
  </sheetViews>
  <sheetFormatPr defaultColWidth="9.140625" defaultRowHeight="12.75"/>
  <cols>
    <col min="1" max="1" width="8.7109375" style="9" customWidth="1"/>
    <col min="2" max="31" width="4.28515625" style="9" customWidth="1"/>
    <col min="32" max="16384" width="9.140625" style="9"/>
  </cols>
  <sheetData>
    <row r="1" spans="1:31" ht="18" customHeight="1">
      <c r="A1" s="1516" t="s">
        <v>450</v>
      </c>
      <c r="B1" s="1516"/>
      <c r="C1" s="1516"/>
      <c r="D1" s="1516"/>
      <c r="E1" s="1516"/>
      <c r="F1" s="1516"/>
      <c r="G1" s="1516"/>
      <c r="H1" s="1516"/>
      <c r="I1" s="1516"/>
      <c r="J1" s="1516"/>
      <c r="K1" s="1516"/>
      <c r="L1" s="1516"/>
      <c r="M1" s="1516"/>
      <c r="N1" s="1516"/>
      <c r="O1" s="1516"/>
      <c r="P1" s="1516"/>
      <c r="Q1" s="1516"/>
      <c r="R1" s="1516"/>
      <c r="S1" s="1516"/>
      <c r="T1" s="1516"/>
      <c r="U1" s="1516"/>
      <c r="V1" s="1516"/>
      <c r="W1" s="1516"/>
      <c r="X1" s="1516"/>
      <c r="Y1" s="1516"/>
      <c r="Z1" s="1516"/>
      <c r="AA1" s="1516"/>
      <c r="AB1" s="1516"/>
      <c r="AC1" s="1516"/>
      <c r="AD1" s="1516"/>
      <c r="AE1" s="1516"/>
    </row>
    <row r="2" spans="1:31" ht="5.0999999999999996" customHeight="1">
      <c r="B2" s="1828"/>
      <c r="C2" s="1828"/>
      <c r="D2" s="1828"/>
      <c r="E2" s="1828"/>
      <c r="F2" s="1828"/>
      <c r="G2" s="1828"/>
      <c r="H2" s="1828"/>
      <c r="I2" s="1828"/>
      <c r="J2" s="1828"/>
      <c r="K2" s="1828"/>
      <c r="L2" s="1828"/>
      <c r="M2" s="1828"/>
      <c r="N2" s="1828"/>
      <c r="O2" s="1828"/>
      <c r="P2" s="1828"/>
      <c r="Q2" s="1828"/>
      <c r="R2" s="1828"/>
      <c r="S2" s="1828"/>
      <c r="T2" s="1828"/>
      <c r="U2" s="1828"/>
      <c r="V2" s="1828"/>
      <c r="W2" s="1828"/>
      <c r="X2" s="1828"/>
      <c r="Y2" s="1828"/>
      <c r="Z2" s="1828"/>
      <c r="AA2" s="1828"/>
      <c r="AB2" s="1828"/>
      <c r="AC2" s="1828"/>
      <c r="AD2" s="1828"/>
      <c r="AE2" s="1828"/>
    </row>
    <row r="3" spans="1:31" s="317" customFormat="1" ht="15" customHeight="1">
      <c r="A3" s="1829" t="s">
        <v>464</v>
      </c>
      <c r="B3" s="1829"/>
      <c r="C3" s="1829"/>
      <c r="D3" s="1829"/>
      <c r="E3" s="1829"/>
      <c r="F3" s="1829"/>
      <c r="G3" s="1829"/>
      <c r="H3" s="1829"/>
      <c r="I3" s="1829"/>
      <c r="J3" s="1829"/>
      <c r="K3" s="1829"/>
      <c r="L3" s="1829"/>
      <c r="M3" s="1829"/>
      <c r="N3" s="1829"/>
      <c r="O3" s="1829"/>
      <c r="P3" s="1829"/>
      <c r="Q3" s="1829"/>
      <c r="R3" s="1829"/>
      <c r="S3" s="1829"/>
      <c r="T3" s="1829"/>
      <c r="U3" s="1829"/>
      <c r="V3" s="1829"/>
      <c r="W3" s="1829"/>
      <c r="X3" s="1829"/>
      <c r="Y3" s="1829"/>
      <c r="Z3" s="1829"/>
      <c r="AA3" s="1829"/>
      <c r="AB3" s="1829"/>
      <c r="AC3" s="1829"/>
      <c r="AD3" s="1829"/>
      <c r="AE3" s="1829"/>
    </row>
    <row r="4" spans="1:31" s="317" customFormat="1" ht="12" customHeight="1">
      <c r="A4" s="1462" t="s">
        <v>133</v>
      </c>
      <c r="B4" s="1463">
        <v>1992</v>
      </c>
      <c r="C4" s="1464">
        <v>1993</v>
      </c>
      <c r="D4" s="1464">
        <v>1994</v>
      </c>
      <c r="E4" s="1464">
        <v>1995</v>
      </c>
      <c r="F4" s="1465">
        <v>1996</v>
      </c>
      <c r="G4" s="1463">
        <v>1997</v>
      </c>
      <c r="H4" s="1464">
        <v>1998</v>
      </c>
      <c r="I4" s="1464">
        <v>1999</v>
      </c>
      <c r="J4" s="1464">
        <v>2000</v>
      </c>
      <c r="K4" s="1465">
        <v>2001</v>
      </c>
      <c r="L4" s="1463">
        <v>2002</v>
      </c>
      <c r="M4" s="1464">
        <v>2003</v>
      </c>
      <c r="N4" s="1464">
        <v>2004</v>
      </c>
      <c r="O4" s="1464">
        <v>2005</v>
      </c>
      <c r="P4" s="1465">
        <v>2006</v>
      </c>
      <c r="Q4" s="1463">
        <v>2007</v>
      </c>
      <c r="R4" s="1464">
        <v>2008</v>
      </c>
      <c r="S4" s="1464">
        <v>2009</v>
      </c>
      <c r="T4" s="1464">
        <v>2010</v>
      </c>
      <c r="U4" s="1465">
        <v>2011</v>
      </c>
      <c r="V4" s="1463">
        <v>2012</v>
      </c>
      <c r="W4" s="1464">
        <v>2013</v>
      </c>
      <c r="X4" s="1464">
        <v>2014</v>
      </c>
      <c r="Y4" s="1464">
        <v>2015</v>
      </c>
      <c r="Z4" s="1465">
        <v>2016</v>
      </c>
      <c r="AA4" s="1464">
        <v>2017</v>
      </c>
      <c r="AB4" s="1464">
        <v>2018</v>
      </c>
      <c r="AC4" s="1464">
        <v>2019</v>
      </c>
      <c r="AD4" s="1464">
        <v>2020</v>
      </c>
      <c r="AE4" s="1464">
        <v>2021</v>
      </c>
    </row>
    <row r="5" spans="1:31" s="317" customFormat="1" ht="12" customHeight="1">
      <c r="A5" s="1409" t="s">
        <v>193</v>
      </c>
      <c r="B5" s="1466">
        <v>0.1</v>
      </c>
      <c r="C5" s="1467">
        <v>0.1</v>
      </c>
      <c r="D5" s="1467">
        <v>2.1</v>
      </c>
      <c r="E5" s="1467">
        <v>-1.6</v>
      </c>
      <c r="F5" s="1468">
        <v>-4.5</v>
      </c>
      <c r="G5" s="1466">
        <v>-4.5</v>
      </c>
      <c r="H5" s="1467">
        <v>0.4</v>
      </c>
      <c r="I5" s="1467">
        <v>-0.2</v>
      </c>
      <c r="J5" s="1467">
        <v>-2.1</v>
      </c>
      <c r="K5" s="1468">
        <v>-1.3</v>
      </c>
      <c r="L5" s="1466">
        <v>-1.1000000000000001</v>
      </c>
      <c r="M5" s="1467">
        <v>-2.2000000000000002</v>
      </c>
      <c r="N5" s="1467">
        <v>-3.7064516129032259</v>
      </c>
      <c r="O5" s="1467">
        <v>0</v>
      </c>
      <c r="P5" s="1468">
        <v>-6</v>
      </c>
      <c r="Q5" s="1466">
        <v>3.56</v>
      </c>
      <c r="R5" s="1467">
        <v>1.73</v>
      </c>
      <c r="S5" s="1467">
        <v>-3.7</v>
      </c>
      <c r="T5" s="1467">
        <v>-4.7387096774193553</v>
      </c>
      <c r="U5" s="1468">
        <v>-0.92580645161290309</v>
      </c>
      <c r="V5" s="1466">
        <v>0.10645161290322548</v>
      </c>
      <c r="W5" s="1467">
        <v>-1.6225806451612901</v>
      </c>
      <c r="X5" s="1467">
        <v>0.73225806451612896</v>
      </c>
      <c r="Y5" s="1467">
        <v>1.2161290322580647</v>
      </c>
      <c r="Z5" s="1468">
        <v>-1.1806451612903228</v>
      </c>
      <c r="AA5" s="1467">
        <v>-5.5709677419354851</v>
      </c>
      <c r="AB5" s="1467">
        <v>2.0096774193548383</v>
      </c>
      <c r="AC5" s="1467">
        <v>-1.5193548387096771</v>
      </c>
      <c r="AD5" s="1467">
        <v>0.39032258064516134</v>
      </c>
      <c r="AE5" s="1467">
        <v>-0.91290322580645156</v>
      </c>
    </row>
    <row r="6" spans="1:31" s="317" customFormat="1" ht="12" customHeight="1">
      <c r="A6" s="164" t="s">
        <v>194</v>
      </c>
      <c r="B6" s="1469">
        <v>1.7</v>
      </c>
      <c r="C6" s="1470">
        <v>-2.8</v>
      </c>
      <c r="D6" s="1470">
        <v>-0.8</v>
      </c>
      <c r="E6" s="1470">
        <v>3.5</v>
      </c>
      <c r="F6" s="1471">
        <v>-4.5</v>
      </c>
      <c r="G6" s="1469">
        <v>1.7</v>
      </c>
      <c r="H6" s="1470">
        <v>2.9</v>
      </c>
      <c r="I6" s="1470">
        <v>-1.3</v>
      </c>
      <c r="J6" s="1470">
        <v>2.4</v>
      </c>
      <c r="K6" s="1471">
        <v>0.5</v>
      </c>
      <c r="L6" s="1469">
        <v>3.7</v>
      </c>
      <c r="M6" s="1470">
        <v>-4.0999999999999996</v>
      </c>
      <c r="N6" s="1470">
        <v>0.8</v>
      </c>
      <c r="O6" s="1470">
        <v>-3.3</v>
      </c>
      <c r="P6" s="1472">
        <v>-2.7</v>
      </c>
      <c r="Q6" s="1469">
        <v>3.2</v>
      </c>
      <c r="R6" s="1470">
        <v>2.61</v>
      </c>
      <c r="S6" s="1470">
        <v>-0.6</v>
      </c>
      <c r="T6" s="1470">
        <v>-1.4285714285714284</v>
      </c>
      <c r="U6" s="1471">
        <v>-1.6928571428571426</v>
      </c>
      <c r="V6" s="1469">
        <v>-4.9448275862068956</v>
      </c>
      <c r="W6" s="1470">
        <v>-0.96071428571428574</v>
      </c>
      <c r="X6" s="1470">
        <v>2.2928571428571431</v>
      </c>
      <c r="Y6" s="1470">
        <v>0.22142857142857128</v>
      </c>
      <c r="Z6" s="1471">
        <v>3.5607142857142859</v>
      </c>
      <c r="AA6" s="1473">
        <v>1.1749999999999996</v>
      </c>
      <c r="AB6" s="1473">
        <v>-3.2785714285714285</v>
      </c>
      <c r="AC6" s="1473">
        <v>1.8321428571428571</v>
      </c>
      <c r="AD6" s="1473">
        <v>3.9928571428571429</v>
      </c>
      <c r="AE6" s="1473">
        <v>-0.7250000000000002</v>
      </c>
    </row>
    <row r="7" spans="1:31" s="317" customFormat="1" ht="12" customHeight="1">
      <c r="A7" s="1410" t="s">
        <v>195</v>
      </c>
      <c r="B7" s="1474">
        <v>3.7</v>
      </c>
      <c r="C7" s="1475">
        <v>2.1</v>
      </c>
      <c r="D7" s="1475">
        <v>5.9</v>
      </c>
      <c r="E7" s="1475">
        <v>2.5</v>
      </c>
      <c r="F7" s="1476">
        <v>-0.6</v>
      </c>
      <c r="G7" s="1474">
        <v>3.9</v>
      </c>
      <c r="H7" s="1475">
        <v>3</v>
      </c>
      <c r="I7" s="1475">
        <v>4.7</v>
      </c>
      <c r="J7" s="1475">
        <v>3.9</v>
      </c>
      <c r="K7" s="1476">
        <v>3.8</v>
      </c>
      <c r="L7" s="1474">
        <v>4.5</v>
      </c>
      <c r="M7" s="1475">
        <v>3.7</v>
      </c>
      <c r="N7" s="1475">
        <v>2.8</v>
      </c>
      <c r="O7" s="1475">
        <v>1.2</v>
      </c>
      <c r="P7" s="1477">
        <v>0.4</v>
      </c>
      <c r="Q7" s="1474">
        <v>5.5</v>
      </c>
      <c r="R7" s="1475">
        <v>3.41</v>
      </c>
      <c r="S7" s="1475">
        <v>3.6</v>
      </c>
      <c r="T7" s="1475">
        <v>3.148387096774194</v>
      </c>
      <c r="U7" s="1476">
        <v>4.1387096774193548</v>
      </c>
      <c r="V7" s="1474">
        <v>5.3806451612903237</v>
      </c>
      <c r="W7" s="1475">
        <v>-0.14838709677419354</v>
      </c>
      <c r="X7" s="1475">
        <v>6.4774193548387089</v>
      </c>
      <c r="Y7" s="1475">
        <v>4.3258064516129036</v>
      </c>
      <c r="Z7" s="1476">
        <v>3.7806451612903227</v>
      </c>
      <c r="AA7" s="1475">
        <v>6.1225806451612916</v>
      </c>
      <c r="AB7" s="1475">
        <v>1.0000000000000002</v>
      </c>
      <c r="AC7" s="1475">
        <v>5.8225806451612891</v>
      </c>
      <c r="AD7" s="1475">
        <v>4.1483870967741927</v>
      </c>
      <c r="AE7" s="1475">
        <v>2.8290322580645157</v>
      </c>
    </row>
    <row r="8" spans="1:31" s="317" customFormat="1" ht="12" customHeight="1">
      <c r="A8" s="164" t="s">
        <v>196</v>
      </c>
      <c r="B8" s="1469">
        <v>7.9</v>
      </c>
      <c r="C8" s="1470">
        <v>9.5</v>
      </c>
      <c r="D8" s="1470">
        <v>8.1</v>
      </c>
      <c r="E8" s="1470">
        <v>8.5</v>
      </c>
      <c r="F8" s="1471">
        <v>7.9</v>
      </c>
      <c r="G8" s="1469">
        <v>5.2</v>
      </c>
      <c r="H8" s="1470">
        <v>9.6999999999999993</v>
      </c>
      <c r="I8" s="1470">
        <v>9</v>
      </c>
      <c r="J8" s="1470">
        <v>11.3</v>
      </c>
      <c r="K8" s="1471">
        <v>7.2</v>
      </c>
      <c r="L8" s="1469">
        <v>7.9</v>
      </c>
      <c r="M8" s="1470">
        <v>7.6</v>
      </c>
      <c r="N8" s="1470">
        <v>9.1</v>
      </c>
      <c r="O8" s="1470">
        <v>9.3000000000000007</v>
      </c>
      <c r="P8" s="1472">
        <v>8.6</v>
      </c>
      <c r="Q8" s="1469">
        <v>10.6</v>
      </c>
      <c r="R8" s="1470">
        <v>8.3000000000000007</v>
      </c>
      <c r="S8" s="1470">
        <v>12.3</v>
      </c>
      <c r="T8" s="1470">
        <v>8.48</v>
      </c>
      <c r="U8" s="1471">
        <v>10.833333333333334</v>
      </c>
      <c r="V8" s="1469">
        <v>8.8466666666666676</v>
      </c>
      <c r="W8" s="1470">
        <v>8.5966666666666658</v>
      </c>
      <c r="X8" s="1470">
        <v>10.023333333333333</v>
      </c>
      <c r="Y8" s="1470">
        <v>8.2200000000000006</v>
      </c>
      <c r="Z8" s="1471">
        <v>8.086666666666666</v>
      </c>
      <c r="AA8" s="1473">
        <v>7.1266666666666669</v>
      </c>
      <c r="AB8" s="1473">
        <v>12.98</v>
      </c>
      <c r="AC8" s="1473">
        <v>9.6566666666666681</v>
      </c>
      <c r="AD8" s="1473">
        <v>9.4466666666666654</v>
      </c>
      <c r="AE8" s="1473">
        <v>5.6766666666666667</v>
      </c>
    </row>
    <row r="9" spans="1:31" s="317" customFormat="1" ht="12" customHeight="1">
      <c r="A9" s="164" t="s">
        <v>197</v>
      </c>
      <c r="B9" s="1469">
        <v>14.2</v>
      </c>
      <c r="C9" s="1470">
        <v>15.5</v>
      </c>
      <c r="D9" s="1470">
        <v>12.9</v>
      </c>
      <c r="E9" s="1470">
        <v>12.6</v>
      </c>
      <c r="F9" s="1471">
        <v>13</v>
      </c>
      <c r="G9" s="1469">
        <v>13.5</v>
      </c>
      <c r="H9" s="1470">
        <v>13.7</v>
      </c>
      <c r="I9" s="1470">
        <v>13.8</v>
      </c>
      <c r="J9" s="1470">
        <v>15.1</v>
      </c>
      <c r="K9" s="1471">
        <v>14.6</v>
      </c>
      <c r="L9" s="1469">
        <v>15.8</v>
      </c>
      <c r="M9" s="1470">
        <v>15.4</v>
      </c>
      <c r="N9" s="1470">
        <v>11.7</v>
      </c>
      <c r="O9" s="1470">
        <v>13.3</v>
      </c>
      <c r="P9" s="1472">
        <v>13.1</v>
      </c>
      <c r="Q9" s="1469">
        <v>14.8</v>
      </c>
      <c r="R9" s="1470">
        <v>13.909677419354837</v>
      </c>
      <c r="S9" s="1470">
        <v>13.6</v>
      </c>
      <c r="T9" s="1470">
        <v>11.9</v>
      </c>
      <c r="U9" s="1471">
        <v>13.670967741935483</v>
      </c>
      <c r="V9" s="1469">
        <v>14.854838709677423</v>
      </c>
      <c r="W9" s="1470">
        <v>12.364516129032262</v>
      </c>
      <c r="X9" s="1470">
        <v>12.32258064516129</v>
      </c>
      <c r="Y9" s="1470">
        <v>12.838709677419352</v>
      </c>
      <c r="Z9" s="1471">
        <v>13.622580645161289</v>
      </c>
      <c r="AA9" s="1473">
        <v>14.054838709677419</v>
      </c>
      <c r="AB9" s="1473">
        <v>16.461290322580645</v>
      </c>
      <c r="AC9" s="1473">
        <v>10.93225806451613</v>
      </c>
      <c r="AD9" s="1473">
        <v>11.2</v>
      </c>
      <c r="AE9" s="1473">
        <v>10.835483870967742</v>
      </c>
    </row>
    <row r="10" spans="1:31" s="317" customFormat="1" ht="12" customHeight="1">
      <c r="A10" s="164" t="s">
        <v>198</v>
      </c>
      <c r="B10" s="1469">
        <v>17.7</v>
      </c>
      <c r="C10" s="1470">
        <v>16</v>
      </c>
      <c r="D10" s="1470">
        <v>16.8</v>
      </c>
      <c r="E10" s="1470">
        <v>15</v>
      </c>
      <c r="F10" s="1471">
        <v>16.399999999999999</v>
      </c>
      <c r="G10" s="1469">
        <v>16.5</v>
      </c>
      <c r="H10" s="1470">
        <v>17.2</v>
      </c>
      <c r="I10" s="1470">
        <v>15.6</v>
      </c>
      <c r="J10" s="1470">
        <v>17.7</v>
      </c>
      <c r="K10" s="1471">
        <v>14.5</v>
      </c>
      <c r="L10" s="1469">
        <v>17.7</v>
      </c>
      <c r="M10" s="1470">
        <v>19.7</v>
      </c>
      <c r="N10" s="1470">
        <v>15.7</v>
      </c>
      <c r="O10" s="1470">
        <v>16.399999999999999</v>
      </c>
      <c r="P10" s="1472">
        <v>17.3</v>
      </c>
      <c r="Q10" s="1469">
        <v>18.5</v>
      </c>
      <c r="R10" s="1470">
        <v>17.753333333333334</v>
      </c>
      <c r="S10" s="1470">
        <v>15.3</v>
      </c>
      <c r="T10" s="1470">
        <v>17.043333333333333</v>
      </c>
      <c r="U10" s="1471">
        <v>17.380000000000003</v>
      </c>
      <c r="V10" s="1469">
        <v>17.366666666666671</v>
      </c>
      <c r="W10" s="1470">
        <v>16.156666666666663</v>
      </c>
      <c r="X10" s="1470">
        <v>16.576666666666668</v>
      </c>
      <c r="Y10" s="1470">
        <v>16.746666666666666</v>
      </c>
      <c r="Z10" s="1471">
        <v>17.560000000000002</v>
      </c>
      <c r="AA10" s="1473">
        <v>18.436666666666667</v>
      </c>
      <c r="AB10" s="1473">
        <v>17.746666666666666</v>
      </c>
      <c r="AC10" s="1473">
        <v>20.983333333333334</v>
      </c>
      <c r="AD10" s="1473">
        <v>16.643333333333331</v>
      </c>
      <c r="AE10" s="1473">
        <v>19.076666666666668</v>
      </c>
    </row>
    <row r="11" spans="1:31" s="317" customFormat="1" ht="12" customHeight="1">
      <c r="A11" s="1409" t="s">
        <v>199</v>
      </c>
      <c r="B11" s="1466">
        <v>19.399999999999999</v>
      </c>
      <c r="C11" s="1467">
        <v>16.7</v>
      </c>
      <c r="D11" s="1467">
        <v>21.5</v>
      </c>
      <c r="E11" s="1467">
        <v>20.5</v>
      </c>
      <c r="F11" s="1468">
        <v>16</v>
      </c>
      <c r="G11" s="1466">
        <v>16.899999999999999</v>
      </c>
      <c r="H11" s="1467">
        <v>17.5</v>
      </c>
      <c r="I11" s="1467">
        <v>19</v>
      </c>
      <c r="J11" s="1467">
        <v>15.9</v>
      </c>
      <c r="K11" s="1468">
        <v>18.3</v>
      </c>
      <c r="L11" s="1466">
        <v>19</v>
      </c>
      <c r="M11" s="1467">
        <v>18.7</v>
      </c>
      <c r="N11" s="1467">
        <v>17.5</v>
      </c>
      <c r="O11" s="1467">
        <v>18.3</v>
      </c>
      <c r="P11" s="1478">
        <v>21.7</v>
      </c>
      <c r="Q11" s="1466">
        <v>18.7</v>
      </c>
      <c r="R11" s="1467">
        <v>18.399999999999999</v>
      </c>
      <c r="S11" s="1467">
        <v>18.5</v>
      </c>
      <c r="T11" s="1467">
        <v>20.364516129032253</v>
      </c>
      <c r="U11" s="1468">
        <v>16.819354838709682</v>
      </c>
      <c r="V11" s="1466">
        <v>18.758064516129028</v>
      </c>
      <c r="W11" s="1467">
        <v>19.829032258064515</v>
      </c>
      <c r="X11" s="1467">
        <v>19.583870967741941</v>
      </c>
      <c r="Y11" s="1467">
        <v>20.916129032258063</v>
      </c>
      <c r="Z11" s="1468">
        <v>18.864516129032257</v>
      </c>
      <c r="AA11" s="1467">
        <v>18.767741935483873</v>
      </c>
      <c r="AB11" s="1467">
        <v>19.954838709677414</v>
      </c>
      <c r="AC11" s="1467">
        <v>19.090322580645161</v>
      </c>
      <c r="AD11" s="1467">
        <v>17.977419354838709</v>
      </c>
      <c r="AE11" s="1467">
        <v>19.022580645161288</v>
      </c>
    </row>
    <row r="12" spans="1:31" ht="12" customHeight="1">
      <c r="A12" s="164" t="s">
        <v>200</v>
      </c>
      <c r="B12" s="1469">
        <v>21.5</v>
      </c>
      <c r="C12" s="1470">
        <v>17.2</v>
      </c>
      <c r="D12" s="1470">
        <v>18.600000000000001</v>
      </c>
      <c r="E12" s="1470">
        <v>17.7</v>
      </c>
      <c r="F12" s="1471">
        <v>16.899999999999999</v>
      </c>
      <c r="G12" s="1469">
        <v>18.600000000000001</v>
      </c>
      <c r="H12" s="1470">
        <v>17.5</v>
      </c>
      <c r="I12" s="1470">
        <v>17.100000000000001</v>
      </c>
      <c r="J12" s="1470">
        <v>18.8</v>
      </c>
      <c r="K12" s="1471">
        <v>18.600000000000001</v>
      </c>
      <c r="L12" s="1469">
        <v>18.899999999999999</v>
      </c>
      <c r="M12" s="1470">
        <v>20.5</v>
      </c>
      <c r="N12" s="1470">
        <v>18.5</v>
      </c>
      <c r="O12" s="1470">
        <v>16.2</v>
      </c>
      <c r="P12" s="1472">
        <v>15.5</v>
      </c>
      <c r="Q12" s="1469">
        <v>18.100000000000001</v>
      </c>
      <c r="R12" s="1470">
        <v>17.899999999999999</v>
      </c>
      <c r="S12" s="1470">
        <v>18.8</v>
      </c>
      <c r="T12" s="1470">
        <v>17.454838709677421</v>
      </c>
      <c r="U12" s="1471">
        <v>18.348387096774196</v>
      </c>
      <c r="V12" s="1469">
        <v>18.622580645161289</v>
      </c>
      <c r="W12" s="1470">
        <v>18.167741935483868</v>
      </c>
      <c r="X12" s="1470">
        <v>16.141935483870967</v>
      </c>
      <c r="Y12" s="1470">
        <v>21.78064516129032</v>
      </c>
      <c r="Z12" s="1471">
        <v>17.267741935483869</v>
      </c>
      <c r="AA12" s="1473">
        <v>19.025806451612901</v>
      </c>
      <c r="AB12" s="1473">
        <v>20.912903225806453</v>
      </c>
      <c r="AC12" s="1473">
        <v>19.183870967741935</v>
      </c>
      <c r="AD12" s="1473">
        <v>19.048387096774192</v>
      </c>
      <c r="AE12" s="1473">
        <v>16.287096774193547</v>
      </c>
    </row>
    <row r="13" spans="1:31" ht="12" customHeight="1">
      <c r="A13" s="1410" t="s">
        <v>201</v>
      </c>
      <c r="B13" s="1474">
        <v>13.6</v>
      </c>
      <c r="C13" s="1475">
        <v>12.5</v>
      </c>
      <c r="D13" s="1475">
        <v>14.2</v>
      </c>
      <c r="E13" s="1475">
        <v>12.3</v>
      </c>
      <c r="F13" s="1476">
        <v>10.1</v>
      </c>
      <c r="G13" s="1474">
        <v>13.1</v>
      </c>
      <c r="H13" s="1475">
        <v>12.8</v>
      </c>
      <c r="I13" s="1475">
        <v>16.3</v>
      </c>
      <c r="J13" s="1475">
        <v>12.9</v>
      </c>
      <c r="K13" s="1476">
        <v>11.6</v>
      </c>
      <c r="L13" s="1474">
        <v>12.2</v>
      </c>
      <c r="M13" s="1475">
        <v>13.6</v>
      </c>
      <c r="N13" s="1475">
        <v>13.2</v>
      </c>
      <c r="O13" s="1475">
        <v>14.4</v>
      </c>
      <c r="P13" s="1477">
        <v>15.8</v>
      </c>
      <c r="Q13" s="1474">
        <v>11.7</v>
      </c>
      <c r="R13" s="1475">
        <v>12.41</v>
      </c>
      <c r="S13" s="1475">
        <v>15.1</v>
      </c>
      <c r="T13" s="1475">
        <v>11.713333333333333</v>
      </c>
      <c r="U13" s="1476">
        <v>14.900000000000002</v>
      </c>
      <c r="V13" s="1474">
        <v>13.669999999999998</v>
      </c>
      <c r="W13" s="1475">
        <v>12.17</v>
      </c>
      <c r="X13" s="1475">
        <v>14.26</v>
      </c>
      <c r="Y13" s="1475">
        <v>13.526666666666667</v>
      </c>
      <c r="Z13" s="1476">
        <v>16.003333333333334</v>
      </c>
      <c r="AA13" s="1475">
        <v>12.04</v>
      </c>
      <c r="AB13" s="1475">
        <v>14.723333333333334</v>
      </c>
      <c r="AC13" s="1475">
        <v>13.526666666666667</v>
      </c>
      <c r="AD13" s="1475">
        <v>14.163333333333334</v>
      </c>
      <c r="AE13" s="1475">
        <v>14.373333333333333</v>
      </c>
    </row>
    <row r="14" spans="1:31" ht="12" customHeight="1">
      <c r="A14" s="164" t="s">
        <v>202</v>
      </c>
      <c r="B14" s="1469">
        <v>6.7</v>
      </c>
      <c r="C14" s="1470">
        <v>8.1</v>
      </c>
      <c r="D14" s="1470">
        <v>6.4</v>
      </c>
      <c r="E14" s="1470">
        <v>10.199999999999999</v>
      </c>
      <c r="F14" s="1471">
        <v>9.1</v>
      </c>
      <c r="G14" s="1469">
        <v>6.5</v>
      </c>
      <c r="H14" s="1470">
        <v>8.4</v>
      </c>
      <c r="I14" s="1470">
        <v>8.4</v>
      </c>
      <c r="J14" s="1470">
        <v>11.3</v>
      </c>
      <c r="K14" s="1471">
        <v>11.6</v>
      </c>
      <c r="L14" s="1469">
        <v>7.2</v>
      </c>
      <c r="M14" s="1470">
        <v>5.3</v>
      </c>
      <c r="N14" s="1470">
        <v>9.6</v>
      </c>
      <c r="O14" s="1470">
        <v>9.3000000000000007</v>
      </c>
      <c r="P14" s="1472">
        <v>10.4</v>
      </c>
      <c r="Q14" s="1469">
        <v>7.5</v>
      </c>
      <c r="R14" s="1470">
        <v>8.6064516129032231</v>
      </c>
      <c r="S14" s="1470">
        <v>7.6</v>
      </c>
      <c r="T14" s="1470">
        <v>6.4290322580645149</v>
      </c>
      <c r="U14" s="1471">
        <v>8.1709677419354829</v>
      </c>
      <c r="V14" s="1469">
        <v>7.8161290322580657</v>
      </c>
      <c r="W14" s="1470">
        <v>9.2032258064516128</v>
      </c>
      <c r="X14" s="1470">
        <v>10.261290322580646</v>
      </c>
      <c r="Y14" s="1470">
        <v>8.1580645161290342</v>
      </c>
      <c r="Z14" s="1471">
        <v>7.6451612903225818</v>
      </c>
      <c r="AA14" s="1473">
        <v>9.7129032258064498</v>
      </c>
      <c r="AB14" s="1473">
        <v>10.145161290322582</v>
      </c>
      <c r="AC14" s="1473">
        <v>9.6258064516129043</v>
      </c>
      <c r="AD14" s="1473">
        <v>9.1709677419354847</v>
      </c>
      <c r="AE14" s="1473">
        <v>8.17741935483871</v>
      </c>
    </row>
    <row r="15" spans="1:31" ht="12" customHeight="1">
      <c r="A15" s="164" t="s">
        <v>203</v>
      </c>
      <c r="B15" s="1469">
        <v>3.7</v>
      </c>
      <c r="C15" s="1470">
        <v>0</v>
      </c>
      <c r="D15" s="1470">
        <v>5.3</v>
      </c>
      <c r="E15" s="1470">
        <v>0.7</v>
      </c>
      <c r="F15" s="1471">
        <v>4.7</v>
      </c>
      <c r="G15" s="1469">
        <v>3</v>
      </c>
      <c r="H15" s="1470">
        <v>0.3</v>
      </c>
      <c r="I15" s="1470">
        <v>2</v>
      </c>
      <c r="J15" s="1470">
        <v>5.8</v>
      </c>
      <c r="K15" s="1471">
        <v>1.8</v>
      </c>
      <c r="L15" s="1469">
        <v>5.0999999999999996</v>
      </c>
      <c r="M15" s="1470">
        <v>5</v>
      </c>
      <c r="N15" s="1470">
        <v>3.6</v>
      </c>
      <c r="O15" s="1470">
        <v>2.2999999999999998</v>
      </c>
      <c r="P15" s="1472">
        <v>5.9</v>
      </c>
      <c r="Q15" s="1469">
        <v>1.8</v>
      </c>
      <c r="R15" s="1470">
        <v>4.9000000000000004</v>
      </c>
      <c r="S15" s="1470">
        <v>5.8</v>
      </c>
      <c r="T15" s="1470">
        <v>5.3866666666666676</v>
      </c>
      <c r="U15" s="1471">
        <v>2.6866666666666665</v>
      </c>
      <c r="V15" s="1469">
        <v>5.3733333333333331</v>
      </c>
      <c r="W15" s="1470">
        <v>4.3366666666666669</v>
      </c>
      <c r="X15" s="1470">
        <v>6.3366666666666669</v>
      </c>
      <c r="Y15" s="1470">
        <v>5.9433333333333325</v>
      </c>
      <c r="Z15" s="1471">
        <v>2.8433333333333333</v>
      </c>
      <c r="AA15" s="1473">
        <v>3.8933333333333322</v>
      </c>
      <c r="AB15" s="1473">
        <v>4.4300000000000006</v>
      </c>
      <c r="AC15" s="1473">
        <v>5.8366666666666669</v>
      </c>
      <c r="AD15" s="1473">
        <v>3.9799999999999995</v>
      </c>
      <c r="AE15" s="1473">
        <v>3.8100000000000005</v>
      </c>
    </row>
    <row r="16" spans="1:31" ht="12" customHeight="1">
      <c r="A16" s="164" t="s">
        <v>204</v>
      </c>
      <c r="B16" s="1469">
        <v>-1.1000000000000001</v>
      </c>
      <c r="C16" s="1470">
        <v>1.8</v>
      </c>
      <c r="D16" s="1470">
        <v>1.1000000000000001</v>
      </c>
      <c r="E16" s="1470">
        <v>-2.4</v>
      </c>
      <c r="F16" s="1471">
        <v>-4.8</v>
      </c>
      <c r="G16" s="1469">
        <v>0.9</v>
      </c>
      <c r="H16" s="1470">
        <v>-1.7</v>
      </c>
      <c r="I16" s="1470">
        <v>-0.1</v>
      </c>
      <c r="J16" s="1470">
        <v>0.9</v>
      </c>
      <c r="K16" s="1471">
        <v>-3.4</v>
      </c>
      <c r="L16" s="1469">
        <v>-2.8</v>
      </c>
      <c r="M16" s="1470">
        <v>-0.4</v>
      </c>
      <c r="N16" s="1470">
        <v>-0.4</v>
      </c>
      <c r="O16" s="1470">
        <v>-1</v>
      </c>
      <c r="P16" s="1471">
        <v>2.5</v>
      </c>
      <c r="Q16" s="1469">
        <v>-0.6</v>
      </c>
      <c r="R16" s="1470">
        <v>1.090322580645162</v>
      </c>
      <c r="S16" s="1470">
        <v>-0.7</v>
      </c>
      <c r="T16" s="1470">
        <v>-4.6322580645161295</v>
      </c>
      <c r="U16" s="1471">
        <v>2.2193548387096778</v>
      </c>
      <c r="V16" s="1469">
        <v>-1.2322580645161287</v>
      </c>
      <c r="W16" s="1470">
        <v>1.4096774193548389</v>
      </c>
      <c r="X16" s="1470">
        <v>1.9193548387096775</v>
      </c>
      <c r="Y16" s="1470">
        <v>3.5354838709677412</v>
      </c>
      <c r="Z16" s="1471">
        <v>-0.38709677419354827</v>
      </c>
      <c r="AA16" s="1473">
        <v>1.0096774193548386</v>
      </c>
      <c r="AB16" s="1473">
        <v>1.4161290322580646</v>
      </c>
      <c r="AC16" s="1473">
        <v>2.0612903225806449</v>
      </c>
      <c r="AD16" s="1473">
        <v>1.9064516129032256</v>
      </c>
      <c r="AE16" s="1473">
        <v>0.58387096774193536</v>
      </c>
    </row>
    <row r="17" spans="1:34" ht="12" customHeight="1">
      <c r="A17" s="1409" t="s">
        <v>205</v>
      </c>
      <c r="B17" s="1466">
        <v>1.8333333333333333</v>
      </c>
      <c r="C17" s="1467">
        <v>-0.19999999999999987</v>
      </c>
      <c r="D17" s="1467">
        <v>2.4</v>
      </c>
      <c r="E17" s="1467">
        <v>1.4666666666666668</v>
      </c>
      <c r="F17" s="1468">
        <v>-3.1999999999999997</v>
      </c>
      <c r="G17" s="1466">
        <v>0.3666666666666667</v>
      </c>
      <c r="H17" s="1467">
        <v>2.1</v>
      </c>
      <c r="I17" s="1467">
        <v>1.0666666666666667</v>
      </c>
      <c r="J17" s="1467">
        <v>1.3999999999999997</v>
      </c>
      <c r="K17" s="1468">
        <v>1</v>
      </c>
      <c r="L17" s="1466">
        <v>2.3666666666666667</v>
      </c>
      <c r="M17" s="1467">
        <v>-0.86666666666666659</v>
      </c>
      <c r="N17" s="1467">
        <v>-3.5483870967741936E-2</v>
      </c>
      <c r="O17" s="1467">
        <v>-0.69999999999999984</v>
      </c>
      <c r="P17" s="1468">
        <v>-2.7666666666666662</v>
      </c>
      <c r="Q17" s="1466">
        <v>4.0866666666666669</v>
      </c>
      <c r="R17" s="1467">
        <v>2.5833333333333335</v>
      </c>
      <c r="S17" s="1467">
        <v>-0.23333333333333325</v>
      </c>
      <c r="T17" s="1467">
        <v>-1.0062980030721964</v>
      </c>
      <c r="U17" s="1468">
        <v>0.50668202764976966</v>
      </c>
      <c r="V17" s="1466">
        <v>0.18075639599555129</v>
      </c>
      <c r="W17" s="1467">
        <v>-0.9105606758832564</v>
      </c>
      <c r="X17" s="1467">
        <v>3.1675115207373268</v>
      </c>
      <c r="Y17" s="1467">
        <v>1.9211213517665131</v>
      </c>
      <c r="Z17" s="1468">
        <v>2.0535714285714288</v>
      </c>
      <c r="AA17" s="1467">
        <v>0.57553763440860217</v>
      </c>
      <c r="AB17" s="1467">
        <v>-8.9631336405529963E-2</v>
      </c>
      <c r="AC17" s="1467">
        <v>2.0451228878648231</v>
      </c>
      <c r="AD17" s="1467">
        <v>2.8438556067588325</v>
      </c>
      <c r="AE17" s="1467">
        <v>0.39704301075268794</v>
      </c>
    </row>
    <row r="18" spans="1:34" ht="12" customHeight="1">
      <c r="A18" s="164" t="s">
        <v>206</v>
      </c>
      <c r="B18" s="1469">
        <v>13.266666666666666</v>
      </c>
      <c r="C18" s="1470">
        <v>13.666666666666666</v>
      </c>
      <c r="D18" s="1470">
        <v>12.6</v>
      </c>
      <c r="E18" s="1470">
        <v>12.033333333333333</v>
      </c>
      <c r="F18" s="1471">
        <v>12.433333333333332</v>
      </c>
      <c r="G18" s="1469">
        <v>11.733333333333334</v>
      </c>
      <c r="H18" s="1470">
        <v>13.533333333333331</v>
      </c>
      <c r="I18" s="1470">
        <v>12.799999999999999</v>
      </c>
      <c r="J18" s="1470">
        <v>14.699999999999998</v>
      </c>
      <c r="K18" s="1471">
        <v>12.1</v>
      </c>
      <c r="L18" s="1469">
        <v>13.800000000000002</v>
      </c>
      <c r="M18" s="1470">
        <v>14.233333333333334</v>
      </c>
      <c r="N18" s="1470">
        <v>12.166666666666666</v>
      </c>
      <c r="O18" s="1470">
        <v>13</v>
      </c>
      <c r="P18" s="1471">
        <v>13</v>
      </c>
      <c r="Q18" s="1469">
        <v>14.633333333333333</v>
      </c>
      <c r="R18" s="1470">
        <v>13.321003584229393</v>
      </c>
      <c r="S18" s="1470">
        <v>13.733333333333334</v>
      </c>
      <c r="T18" s="1470">
        <v>12.474444444444444</v>
      </c>
      <c r="U18" s="1471">
        <v>13.961433691756275</v>
      </c>
      <c r="V18" s="1469">
        <v>13.689390681003587</v>
      </c>
      <c r="W18" s="1470">
        <v>12.372616487455197</v>
      </c>
      <c r="X18" s="1470">
        <v>12.974193548387097</v>
      </c>
      <c r="Y18" s="1470">
        <v>12.601792114695337</v>
      </c>
      <c r="Z18" s="1471">
        <v>13.089749103942651</v>
      </c>
      <c r="AA18" s="1473">
        <v>13.206057347670251</v>
      </c>
      <c r="AB18" s="1473">
        <v>15.72931899641577</v>
      </c>
      <c r="AC18" s="1473">
        <v>13.857419354838711</v>
      </c>
      <c r="AD18" s="1473">
        <v>12.429999999999998</v>
      </c>
      <c r="AE18" s="1473">
        <v>11.86293906810036</v>
      </c>
    </row>
    <row r="19" spans="1:34" ht="12" customHeight="1">
      <c r="A19" s="164" t="s">
        <v>207</v>
      </c>
      <c r="B19" s="1469">
        <v>18.166666666666668</v>
      </c>
      <c r="C19" s="1470">
        <v>15.466666666666667</v>
      </c>
      <c r="D19" s="1470">
        <v>18.099999999999998</v>
      </c>
      <c r="E19" s="1470">
        <v>16.833333333333332</v>
      </c>
      <c r="F19" s="1471">
        <v>14.333333333333334</v>
      </c>
      <c r="G19" s="1469">
        <v>16.2</v>
      </c>
      <c r="H19" s="1470">
        <v>15.933333333333332</v>
      </c>
      <c r="I19" s="1470">
        <v>17.466666666666669</v>
      </c>
      <c r="J19" s="1470">
        <v>15.866666666666667</v>
      </c>
      <c r="K19" s="1471">
        <v>16.166666666666668</v>
      </c>
      <c r="L19" s="1469">
        <v>16.7</v>
      </c>
      <c r="M19" s="1470">
        <v>17.600000000000001</v>
      </c>
      <c r="N19" s="1470">
        <v>16.400000000000002</v>
      </c>
      <c r="O19" s="1470">
        <v>16.3</v>
      </c>
      <c r="P19" s="1471">
        <v>17.666666666666668</v>
      </c>
      <c r="Q19" s="1469">
        <v>16.166666666666668</v>
      </c>
      <c r="R19" s="1470">
        <v>16.236666666666665</v>
      </c>
      <c r="S19" s="1470">
        <v>17.466666666666665</v>
      </c>
      <c r="T19" s="1470">
        <v>16.510896057347669</v>
      </c>
      <c r="U19" s="1471">
        <v>16.689247311827959</v>
      </c>
      <c r="V19" s="1469">
        <v>17.016881720430106</v>
      </c>
      <c r="W19" s="1470">
        <v>16.722258064516129</v>
      </c>
      <c r="X19" s="1470">
        <v>16.66193548387097</v>
      </c>
      <c r="Y19" s="1470">
        <v>18.741146953405018</v>
      </c>
      <c r="Z19" s="1471">
        <v>17.378530465949819</v>
      </c>
      <c r="AA19" s="1473">
        <v>16.611182795698927</v>
      </c>
      <c r="AB19" s="1473">
        <v>18.530358422939067</v>
      </c>
      <c r="AC19" s="1473">
        <v>17.266953405017919</v>
      </c>
      <c r="AD19" s="1473">
        <v>17.06304659498208</v>
      </c>
      <c r="AE19" s="1473">
        <v>16.56100358422939</v>
      </c>
    </row>
    <row r="20" spans="1:34" ht="12" customHeight="1">
      <c r="A20" s="1410" t="s">
        <v>208</v>
      </c>
      <c r="B20" s="1474">
        <v>3.1</v>
      </c>
      <c r="C20" s="1475">
        <v>3.3000000000000003</v>
      </c>
      <c r="D20" s="1475">
        <v>4.2666666666666666</v>
      </c>
      <c r="E20" s="1475">
        <v>2.8333333333333326</v>
      </c>
      <c r="F20" s="1476">
        <v>3</v>
      </c>
      <c r="G20" s="1474">
        <v>3.4666666666666668</v>
      </c>
      <c r="H20" s="1475">
        <v>2.3333333333333335</v>
      </c>
      <c r="I20" s="1475">
        <v>3.4333333333333336</v>
      </c>
      <c r="J20" s="1475">
        <v>6</v>
      </c>
      <c r="K20" s="1476">
        <v>3.3333333333333335</v>
      </c>
      <c r="L20" s="1474">
        <v>3.1666666666666665</v>
      </c>
      <c r="M20" s="1475">
        <v>3.3000000000000003</v>
      </c>
      <c r="N20" s="1475">
        <v>4.2666666666666666</v>
      </c>
      <c r="O20" s="1475">
        <v>3.5333333333333337</v>
      </c>
      <c r="P20" s="1476">
        <v>6.2666666666666666</v>
      </c>
      <c r="Q20" s="1474">
        <v>2.9000000000000004</v>
      </c>
      <c r="R20" s="1475">
        <v>4.865591397849462</v>
      </c>
      <c r="S20" s="1475">
        <v>4.2333333333333334</v>
      </c>
      <c r="T20" s="1475">
        <v>2.3944802867383514</v>
      </c>
      <c r="U20" s="1476">
        <v>4.3589964157706085</v>
      </c>
      <c r="V20" s="1474">
        <v>3.98573476702509</v>
      </c>
      <c r="W20" s="1475">
        <v>4.983189964157706</v>
      </c>
      <c r="X20" s="1475">
        <v>6.1724372759856623</v>
      </c>
      <c r="Y20" s="1475">
        <v>5.8789605734767028</v>
      </c>
      <c r="Z20" s="1476">
        <v>3.367132616487456</v>
      </c>
      <c r="AA20" s="1475">
        <v>4.871971326164874</v>
      </c>
      <c r="AB20" s="1475">
        <v>5.3304301075268823</v>
      </c>
      <c r="AC20" s="1475">
        <v>5.8412544802867394</v>
      </c>
      <c r="AD20" s="1475">
        <v>5.0191397849462369</v>
      </c>
      <c r="AE20" s="1475">
        <v>4.1904301075268817</v>
      </c>
    </row>
    <row r="21" spans="1:34" ht="12" customHeight="1">
      <c r="A21" s="164" t="s">
        <v>209</v>
      </c>
      <c r="B21" s="1469">
        <v>7.55</v>
      </c>
      <c r="C21" s="1470">
        <v>6.7333333333333334</v>
      </c>
      <c r="D21" s="1470">
        <v>7.5</v>
      </c>
      <c r="E21" s="1470">
        <v>6.75</v>
      </c>
      <c r="F21" s="1471">
        <v>4.6166666666666663</v>
      </c>
      <c r="G21" s="1469">
        <v>6.05</v>
      </c>
      <c r="H21" s="1470">
        <v>7.8166666666666664</v>
      </c>
      <c r="I21" s="1470">
        <v>6.9333333333333336</v>
      </c>
      <c r="J21" s="1470">
        <v>8.0499999999999989</v>
      </c>
      <c r="K21" s="1471">
        <v>6.55</v>
      </c>
      <c r="L21" s="1469">
        <v>8.0833333333333339</v>
      </c>
      <c r="M21" s="1470">
        <v>6.6833333333333327</v>
      </c>
      <c r="N21" s="1470">
        <v>6.0655913978494622</v>
      </c>
      <c r="O21" s="1470">
        <v>6.1499999999999995</v>
      </c>
      <c r="P21" s="1471">
        <v>5.1166666666666671</v>
      </c>
      <c r="Q21" s="1469">
        <v>9.36</v>
      </c>
      <c r="R21" s="1470">
        <v>7.9521684587813626</v>
      </c>
      <c r="S21" s="1470">
        <v>6.75</v>
      </c>
      <c r="T21" s="1470">
        <v>5.734073220686124</v>
      </c>
      <c r="U21" s="1471">
        <v>7.2340578597030216</v>
      </c>
      <c r="V21" s="1469">
        <v>6.9350735384995694</v>
      </c>
      <c r="W21" s="1470">
        <v>5.731027905785969</v>
      </c>
      <c r="X21" s="1470">
        <v>8.0708525345622117</v>
      </c>
      <c r="Y21" s="1470">
        <v>7.2614567332309266</v>
      </c>
      <c r="Z21" s="1471">
        <v>7.5716602662570409</v>
      </c>
      <c r="AA21" s="1473">
        <v>6.8907974910394261</v>
      </c>
      <c r="AB21" s="1473">
        <v>7.8198438300051194</v>
      </c>
      <c r="AC21" s="1473">
        <v>7.9512711213517662</v>
      </c>
      <c r="AD21" s="1473">
        <v>7.6369278033794146</v>
      </c>
      <c r="AE21" s="1473">
        <v>6.1299910394265238</v>
      </c>
      <c r="AF21" s="405"/>
      <c r="AG21" s="405"/>
      <c r="AH21" s="405"/>
    </row>
    <row r="22" spans="1:34" ht="12" customHeight="1">
      <c r="A22" s="164" t="s">
        <v>210</v>
      </c>
      <c r="B22" s="1469">
        <v>10.633333333333335</v>
      </c>
      <c r="C22" s="1470">
        <v>9.3833333333333329</v>
      </c>
      <c r="D22" s="1470">
        <v>11.183333333333332</v>
      </c>
      <c r="E22" s="1470">
        <v>9.8333333333333339</v>
      </c>
      <c r="F22" s="1471">
        <v>8.6666666666666679</v>
      </c>
      <c r="G22" s="1469">
        <v>9.8333333333333339</v>
      </c>
      <c r="H22" s="1470">
        <v>9.1333333333333311</v>
      </c>
      <c r="I22" s="1470">
        <v>10.450000000000001</v>
      </c>
      <c r="J22" s="1470">
        <v>10.933333333333335</v>
      </c>
      <c r="K22" s="1471">
        <v>9.7500000000000018</v>
      </c>
      <c r="L22" s="1469">
        <v>9.9333333333333336</v>
      </c>
      <c r="M22" s="1470">
        <v>10.450000000000001</v>
      </c>
      <c r="N22" s="1470">
        <v>10.333333333333334</v>
      </c>
      <c r="O22" s="1470">
        <v>9.9166666666666661</v>
      </c>
      <c r="P22" s="1471">
        <v>11.966666666666667</v>
      </c>
      <c r="Q22" s="1469">
        <v>9.5333333333333332</v>
      </c>
      <c r="R22" s="1470">
        <v>10.551129032258062</v>
      </c>
      <c r="S22" s="1470">
        <v>10.85</v>
      </c>
      <c r="T22" s="1470">
        <v>9.4526881720430094</v>
      </c>
      <c r="U22" s="1471">
        <v>10.524121863799285</v>
      </c>
      <c r="V22" s="1469">
        <v>10.501308243727598</v>
      </c>
      <c r="W22" s="1470">
        <v>10.852724014336916</v>
      </c>
      <c r="X22" s="1470">
        <v>11.417186379928317</v>
      </c>
      <c r="Y22" s="1470">
        <v>12.310053763440857</v>
      </c>
      <c r="Z22" s="1471">
        <v>10.372831541218636</v>
      </c>
      <c r="AA22" s="1473">
        <v>10.741577060931901</v>
      </c>
      <c r="AB22" s="1473">
        <v>11.930394265232977</v>
      </c>
      <c r="AC22" s="1473">
        <v>11.554103942652331</v>
      </c>
      <c r="AD22" s="1473">
        <v>11.041093189964158</v>
      </c>
      <c r="AE22" s="1473">
        <v>10.375716845878136</v>
      </c>
      <c r="AF22" s="405"/>
      <c r="AG22" s="405"/>
      <c r="AH22" s="405"/>
    </row>
    <row r="23" spans="1:34" ht="12" customHeight="1">
      <c r="A23" s="1411" t="s">
        <v>211</v>
      </c>
      <c r="B23" s="1479">
        <v>9.0916666666666668</v>
      </c>
      <c r="C23" s="1480">
        <v>8.0583333333333318</v>
      </c>
      <c r="D23" s="1480">
        <v>9.3416666666666668</v>
      </c>
      <c r="E23" s="1480">
        <v>8.2916666666666661</v>
      </c>
      <c r="F23" s="1481">
        <v>6.6416666666666666</v>
      </c>
      <c r="G23" s="1479">
        <v>7.9416666666666664</v>
      </c>
      <c r="H23" s="1480">
        <v>8.4749999999999996</v>
      </c>
      <c r="I23" s="1480">
        <v>8.6916666666666682</v>
      </c>
      <c r="J23" s="1480">
        <v>9.4916666666666671</v>
      </c>
      <c r="K23" s="1481">
        <v>8.1499999999999968</v>
      </c>
      <c r="L23" s="1479">
        <v>9.0083333333333346</v>
      </c>
      <c r="M23" s="1480">
        <v>8.5666666666666647</v>
      </c>
      <c r="N23" s="1480">
        <v>8.1994623655913959</v>
      </c>
      <c r="O23" s="1480">
        <v>8.0333333333333332</v>
      </c>
      <c r="P23" s="1481">
        <v>8.5416666666666679</v>
      </c>
      <c r="Q23" s="1479">
        <v>9.4466666666666672</v>
      </c>
      <c r="R23" s="1480">
        <v>9.2516487455197147</v>
      </c>
      <c r="S23" s="1480">
        <v>8.7999999999999989</v>
      </c>
      <c r="T23" s="1480">
        <v>7.5933806963645667</v>
      </c>
      <c r="U23" s="1481">
        <v>8.8790898617511527</v>
      </c>
      <c r="V23" s="1479">
        <v>8.7181908911135846</v>
      </c>
      <c r="W23" s="1480">
        <v>8.2918759600614447</v>
      </c>
      <c r="X23" s="1480">
        <v>9.7440194572452654</v>
      </c>
      <c r="Y23" s="1480">
        <v>9.7857552483358941</v>
      </c>
      <c r="Z23" s="1481">
        <v>8.9722459037378375</v>
      </c>
      <c r="AA23" s="1480">
        <v>8.8161872759856621</v>
      </c>
      <c r="AB23" s="1480">
        <v>9.8751190476190462</v>
      </c>
      <c r="AC23" s="1480">
        <v>9.7526875320020494</v>
      </c>
      <c r="AD23" s="1480">
        <v>9.3390104966717846</v>
      </c>
      <c r="AE23" s="1480">
        <v>8.2528539426523277</v>
      </c>
      <c r="AF23" s="405"/>
      <c r="AG23" s="405"/>
      <c r="AH23" s="405"/>
    </row>
    <row r="24" spans="1:34">
      <c r="A24" s="160"/>
      <c r="B24" s="160"/>
      <c r="C24" s="160"/>
      <c r="D24" s="160"/>
      <c r="E24" s="391"/>
      <c r="F24" s="391"/>
      <c r="G24" s="391"/>
      <c r="H24" s="391"/>
      <c r="I24" s="391"/>
      <c r="J24" s="391"/>
      <c r="K24" s="26"/>
      <c r="L24" s="160"/>
      <c r="M24" s="160"/>
      <c r="N24" s="160"/>
      <c r="O24" s="160"/>
      <c r="P24" s="160"/>
      <c r="AF24" s="405"/>
      <c r="AG24" s="405"/>
      <c r="AH24" s="405"/>
    </row>
    <row r="25" spans="1:34">
      <c r="A25" s="392"/>
      <c r="B25" s="393">
        <f>B4</f>
        <v>1992</v>
      </c>
      <c r="C25" s="393">
        <f t="shared" ref="C25:AE25" si="0">C4</f>
        <v>1993</v>
      </c>
      <c r="D25" s="393">
        <f t="shared" si="0"/>
        <v>1994</v>
      </c>
      <c r="E25" s="393">
        <f t="shared" si="0"/>
        <v>1995</v>
      </c>
      <c r="F25" s="393">
        <f t="shared" si="0"/>
        <v>1996</v>
      </c>
      <c r="G25" s="393">
        <f t="shared" si="0"/>
        <v>1997</v>
      </c>
      <c r="H25" s="393">
        <f t="shared" si="0"/>
        <v>1998</v>
      </c>
      <c r="I25" s="393">
        <f t="shared" si="0"/>
        <v>1999</v>
      </c>
      <c r="J25" s="393">
        <f t="shared" si="0"/>
        <v>2000</v>
      </c>
      <c r="K25" s="393">
        <f t="shared" si="0"/>
        <v>2001</v>
      </c>
      <c r="L25" s="393">
        <f t="shared" si="0"/>
        <v>2002</v>
      </c>
      <c r="M25" s="393">
        <f t="shared" si="0"/>
        <v>2003</v>
      </c>
      <c r="N25" s="393">
        <f t="shared" si="0"/>
        <v>2004</v>
      </c>
      <c r="O25" s="393">
        <f t="shared" si="0"/>
        <v>2005</v>
      </c>
      <c r="P25" s="393">
        <f t="shared" si="0"/>
        <v>2006</v>
      </c>
      <c r="Q25" s="393">
        <f t="shared" si="0"/>
        <v>2007</v>
      </c>
      <c r="R25" s="393">
        <f t="shared" si="0"/>
        <v>2008</v>
      </c>
      <c r="S25" s="393">
        <f t="shared" si="0"/>
        <v>2009</v>
      </c>
      <c r="T25" s="393">
        <f t="shared" si="0"/>
        <v>2010</v>
      </c>
      <c r="U25" s="393">
        <f t="shared" si="0"/>
        <v>2011</v>
      </c>
      <c r="V25" s="393">
        <f t="shared" si="0"/>
        <v>2012</v>
      </c>
      <c r="W25" s="393">
        <f t="shared" si="0"/>
        <v>2013</v>
      </c>
      <c r="X25" s="393">
        <f t="shared" si="0"/>
        <v>2014</v>
      </c>
      <c r="Y25" s="393">
        <f t="shared" si="0"/>
        <v>2015</v>
      </c>
      <c r="Z25" s="393">
        <f t="shared" si="0"/>
        <v>2016</v>
      </c>
      <c r="AA25" s="393">
        <f t="shared" si="0"/>
        <v>2017</v>
      </c>
      <c r="AB25" s="393">
        <f t="shared" si="0"/>
        <v>2018</v>
      </c>
      <c r="AC25" s="393">
        <f t="shared" si="0"/>
        <v>2019</v>
      </c>
      <c r="AD25" s="393">
        <f t="shared" si="0"/>
        <v>2020</v>
      </c>
      <c r="AE25" s="393">
        <f t="shared" si="0"/>
        <v>2021</v>
      </c>
      <c r="AF25" s="405"/>
      <c r="AG25" s="405"/>
      <c r="AH25" s="405"/>
    </row>
    <row r="26" spans="1:34">
      <c r="A26" s="392" t="str">
        <f>A23</f>
        <v>rok</v>
      </c>
      <c r="B26" s="394">
        <f>B23</f>
        <v>9.0916666666666668</v>
      </c>
      <c r="C26" s="394">
        <f t="shared" ref="C26:AE26" si="1">C23</f>
        <v>8.0583333333333318</v>
      </c>
      <c r="D26" s="394">
        <f t="shared" si="1"/>
        <v>9.3416666666666668</v>
      </c>
      <c r="E26" s="394">
        <f t="shared" si="1"/>
        <v>8.2916666666666661</v>
      </c>
      <c r="F26" s="394">
        <f t="shared" si="1"/>
        <v>6.6416666666666666</v>
      </c>
      <c r="G26" s="394">
        <f t="shared" si="1"/>
        <v>7.9416666666666664</v>
      </c>
      <c r="H26" s="394">
        <f t="shared" si="1"/>
        <v>8.4749999999999996</v>
      </c>
      <c r="I26" s="394">
        <f t="shared" si="1"/>
        <v>8.6916666666666682</v>
      </c>
      <c r="J26" s="394">
        <f t="shared" si="1"/>
        <v>9.4916666666666671</v>
      </c>
      <c r="K26" s="394">
        <f t="shared" si="1"/>
        <v>8.1499999999999968</v>
      </c>
      <c r="L26" s="394">
        <f t="shared" si="1"/>
        <v>9.0083333333333346</v>
      </c>
      <c r="M26" s="394">
        <f t="shared" si="1"/>
        <v>8.5666666666666647</v>
      </c>
      <c r="N26" s="394">
        <f t="shared" si="1"/>
        <v>8.1994623655913959</v>
      </c>
      <c r="O26" s="394">
        <f t="shared" si="1"/>
        <v>8.0333333333333332</v>
      </c>
      <c r="P26" s="394">
        <f t="shared" si="1"/>
        <v>8.5416666666666679</v>
      </c>
      <c r="Q26" s="394">
        <f t="shared" si="1"/>
        <v>9.4466666666666672</v>
      </c>
      <c r="R26" s="394">
        <f t="shared" si="1"/>
        <v>9.2516487455197147</v>
      </c>
      <c r="S26" s="394">
        <f t="shared" si="1"/>
        <v>8.7999999999999989</v>
      </c>
      <c r="T26" s="394">
        <f t="shared" si="1"/>
        <v>7.5933806963645667</v>
      </c>
      <c r="U26" s="394">
        <f t="shared" si="1"/>
        <v>8.8790898617511527</v>
      </c>
      <c r="V26" s="394">
        <f t="shared" si="1"/>
        <v>8.7181908911135846</v>
      </c>
      <c r="W26" s="394">
        <f t="shared" si="1"/>
        <v>8.2918759600614447</v>
      </c>
      <c r="X26" s="394">
        <f t="shared" si="1"/>
        <v>9.7440194572452654</v>
      </c>
      <c r="Y26" s="394">
        <f t="shared" si="1"/>
        <v>9.7857552483358941</v>
      </c>
      <c r="Z26" s="394">
        <f t="shared" si="1"/>
        <v>8.9722459037378375</v>
      </c>
      <c r="AA26" s="394">
        <f t="shared" si="1"/>
        <v>8.8161872759856621</v>
      </c>
      <c r="AB26" s="394">
        <f t="shared" si="1"/>
        <v>9.8751190476190462</v>
      </c>
      <c r="AC26" s="394">
        <f t="shared" si="1"/>
        <v>9.7526875320020494</v>
      </c>
      <c r="AD26" s="394">
        <f t="shared" si="1"/>
        <v>9.3390104966717846</v>
      </c>
      <c r="AE26" s="394">
        <f t="shared" si="1"/>
        <v>8.2528539426523277</v>
      </c>
      <c r="AF26" s="709"/>
      <c r="AG26" s="709"/>
      <c r="AH26" s="405"/>
    </row>
    <row r="27" spans="1:34">
      <c r="A27" s="160"/>
      <c r="B27" s="395"/>
      <c r="C27" s="160"/>
      <c r="D27" s="160"/>
      <c r="E27" s="391"/>
      <c r="F27" s="391"/>
      <c r="G27" s="391"/>
      <c r="H27" s="391"/>
      <c r="I27" s="391"/>
      <c r="J27" s="391"/>
      <c r="K27" s="26"/>
      <c r="L27" s="160"/>
      <c r="M27" s="160"/>
      <c r="N27" s="160"/>
      <c r="O27" s="160"/>
      <c r="P27" s="160"/>
      <c r="AF27" s="709"/>
      <c r="AG27" s="709"/>
      <c r="AH27" s="405"/>
    </row>
    <row r="28" spans="1:34">
      <c r="A28" s="160"/>
      <c r="B28" s="160"/>
      <c r="C28" s="160"/>
      <c r="D28" s="160"/>
      <c r="E28" s="391"/>
      <c r="F28" s="391"/>
      <c r="G28" s="391"/>
      <c r="H28" s="391"/>
      <c r="I28" s="391"/>
      <c r="J28" s="391"/>
      <c r="K28" s="26"/>
      <c r="L28" s="160"/>
      <c r="M28" s="160"/>
      <c r="N28" s="160"/>
      <c r="O28" s="160"/>
      <c r="P28" s="160"/>
      <c r="AF28" s="709"/>
      <c r="AG28" s="709"/>
      <c r="AH28" s="405"/>
    </row>
    <row r="29" spans="1:34">
      <c r="A29" s="160"/>
      <c r="B29" s="160"/>
      <c r="C29" s="160"/>
      <c r="D29" s="160"/>
      <c r="E29" s="391"/>
      <c r="F29" s="391"/>
      <c r="G29" s="391"/>
      <c r="H29" s="391"/>
      <c r="I29" s="391"/>
      <c r="J29" s="391"/>
      <c r="K29" s="26"/>
      <c r="L29" s="160"/>
      <c r="M29" s="160"/>
      <c r="N29" s="160"/>
      <c r="O29" s="160"/>
      <c r="P29" s="160"/>
      <c r="AF29" s="709"/>
      <c r="AG29" s="709"/>
      <c r="AH29" s="405"/>
    </row>
    <row r="30" spans="1:34">
      <c r="A30" s="160"/>
      <c r="B30" s="160"/>
      <c r="C30" s="160"/>
      <c r="D30" s="160"/>
      <c r="E30" s="391"/>
      <c r="F30" s="391"/>
      <c r="G30" s="391"/>
      <c r="H30" s="391"/>
      <c r="I30" s="391"/>
      <c r="J30" s="391"/>
      <c r="K30" s="26"/>
      <c r="L30" s="160"/>
      <c r="M30" s="160"/>
      <c r="N30" s="160"/>
      <c r="O30" s="160"/>
      <c r="P30" s="160"/>
      <c r="AF30" s="709"/>
      <c r="AG30" s="709"/>
      <c r="AH30" s="405"/>
    </row>
    <row r="31" spans="1:34">
      <c r="D31" s="160"/>
      <c r="E31" s="391"/>
      <c r="F31" s="391"/>
      <c r="G31" s="391"/>
      <c r="H31" s="391"/>
      <c r="I31" s="391"/>
      <c r="J31" s="391"/>
      <c r="K31" s="26"/>
      <c r="AF31" s="709"/>
      <c r="AG31" s="709"/>
      <c r="AH31" s="405"/>
    </row>
    <row r="32" spans="1:34">
      <c r="D32" s="160"/>
      <c r="K32" s="26"/>
      <c r="AF32" s="709"/>
      <c r="AG32" s="709"/>
      <c r="AH32" s="405"/>
    </row>
    <row r="33" spans="3:34">
      <c r="D33" s="160"/>
      <c r="AF33" s="709"/>
      <c r="AG33" s="709"/>
      <c r="AH33" s="405"/>
    </row>
    <row r="34" spans="3:34">
      <c r="AF34" s="709"/>
      <c r="AG34" s="709"/>
      <c r="AH34" s="405"/>
    </row>
    <row r="35" spans="3:34">
      <c r="C35" s="28"/>
      <c r="D35" s="28"/>
      <c r="AF35" s="709"/>
      <c r="AG35" s="709"/>
      <c r="AH35" s="405"/>
    </row>
    <row r="36" spans="3:34">
      <c r="C36" s="28"/>
      <c r="D36" s="28"/>
      <c r="AF36" s="709"/>
      <c r="AG36" s="709"/>
      <c r="AH36" s="405"/>
    </row>
    <row r="37" spans="3:34">
      <c r="C37" s="28"/>
      <c r="D37" s="28"/>
      <c r="AF37" s="709"/>
      <c r="AG37" s="709"/>
      <c r="AH37" s="405"/>
    </row>
    <row r="38" spans="3:34">
      <c r="C38" s="19"/>
      <c r="G38" s="19"/>
      <c r="K38" s="19"/>
      <c r="AF38" s="709"/>
      <c r="AG38" s="709"/>
      <c r="AH38" s="405"/>
    </row>
    <row r="39" spans="3:34">
      <c r="H39" s="19"/>
      <c r="J39" s="19"/>
      <c r="L39" s="19"/>
      <c r="M39" s="19"/>
      <c r="AF39" s="709"/>
      <c r="AG39" s="709"/>
      <c r="AH39" s="405"/>
    </row>
    <row r="40" spans="3:34">
      <c r="AF40" s="405"/>
      <c r="AG40" s="405"/>
      <c r="AH40" s="405"/>
    </row>
    <row r="41" spans="3:34">
      <c r="AF41" s="405"/>
      <c r="AG41" s="405"/>
      <c r="AH41" s="405"/>
    </row>
  </sheetData>
  <mergeCells count="3">
    <mergeCell ref="B2:AE2"/>
    <mergeCell ref="A1:AE1"/>
    <mergeCell ref="A3:AE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/>
  <dimension ref="A1:B142"/>
  <sheetViews>
    <sheetView showGridLines="0" view="pageBreakPreview" zoomScale="80" zoomScaleNormal="100" zoomScaleSheetLayoutView="80" workbookViewId="0">
      <selection activeCell="D1" sqref="D1"/>
    </sheetView>
  </sheetViews>
  <sheetFormatPr defaultColWidth="9.140625" defaultRowHeight="11.25"/>
  <cols>
    <col min="1" max="1" width="90.28515625" style="7" customWidth="1"/>
    <col min="2" max="16384" width="9.140625" style="7"/>
  </cols>
  <sheetData>
    <row r="1" spans="1:2" ht="20.25">
      <c r="A1" s="611" t="s">
        <v>408</v>
      </c>
    </row>
    <row r="2" spans="1:2" ht="4.5" customHeight="1">
      <c r="A2" s="13"/>
    </row>
    <row r="3" spans="1:2">
      <c r="A3" s="1490" t="s">
        <v>504</v>
      </c>
      <c r="B3" s="1490"/>
    </row>
    <row r="4" spans="1:2">
      <c r="A4" s="1490"/>
      <c r="B4" s="1490"/>
    </row>
    <row r="5" spans="1:2">
      <c r="A5" s="1490"/>
      <c r="B5" s="1490"/>
    </row>
    <row r="6" spans="1:2">
      <c r="A6" s="1490"/>
      <c r="B6" s="1490"/>
    </row>
    <row r="7" spans="1:2">
      <c r="A7" s="1490"/>
      <c r="B7" s="1490"/>
    </row>
    <row r="8" spans="1:2">
      <c r="A8" s="1490"/>
      <c r="B8" s="1490"/>
    </row>
    <row r="9" spans="1:2">
      <c r="A9" s="1490"/>
      <c r="B9" s="1490"/>
    </row>
    <row r="10" spans="1:2">
      <c r="A10" s="1490"/>
      <c r="B10" s="1490"/>
    </row>
    <row r="11" spans="1:2">
      <c r="A11" s="1490"/>
      <c r="B11" s="1490"/>
    </row>
    <row r="12" spans="1:2">
      <c r="A12" s="1490"/>
      <c r="B12" s="1490"/>
    </row>
    <row r="13" spans="1:2">
      <c r="A13" s="1490"/>
      <c r="B13" s="1490"/>
    </row>
    <row r="14" spans="1:2">
      <c r="A14" s="1490"/>
      <c r="B14" s="1490"/>
    </row>
    <row r="15" spans="1:2">
      <c r="A15" s="1490"/>
      <c r="B15" s="1490"/>
    </row>
    <row r="16" spans="1:2">
      <c r="A16" s="1490"/>
      <c r="B16" s="1490"/>
    </row>
    <row r="17" spans="1:2">
      <c r="A17" s="1490"/>
      <c r="B17" s="1490"/>
    </row>
    <row r="18" spans="1:2">
      <c r="A18" s="1490"/>
      <c r="B18" s="1490"/>
    </row>
    <row r="19" spans="1:2">
      <c r="A19" s="1490"/>
      <c r="B19" s="1490"/>
    </row>
    <row r="20" spans="1:2">
      <c r="A20" s="1490"/>
      <c r="B20" s="1490"/>
    </row>
    <row r="21" spans="1:2">
      <c r="A21" s="1490"/>
      <c r="B21" s="1490"/>
    </row>
    <row r="22" spans="1:2">
      <c r="A22" s="1490"/>
      <c r="B22" s="1490"/>
    </row>
    <row r="23" spans="1:2">
      <c r="A23" s="1490"/>
      <c r="B23" s="1490"/>
    </row>
    <row r="24" spans="1:2">
      <c r="A24" s="1490"/>
      <c r="B24" s="1490"/>
    </row>
    <row r="25" spans="1:2">
      <c r="A25" s="1490"/>
      <c r="B25" s="1490"/>
    </row>
    <row r="26" spans="1:2">
      <c r="A26" s="1490"/>
      <c r="B26" s="1490"/>
    </row>
    <row r="27" spans="1:2">
      <c r="A27" s="1490"/>
      <c r="B27" s="1490"/>
    </row>
    <row r="28" spans="1:2" ht="15.75" customHeight="1">
      <c r="A28" s="1490"/>
      <c r="B28" s="1490"/>
    </row>
    <row r="29" spans="1:2">
      <c r="A29" s="1490"/>
      <c r="B29" s="1490"/>
    </row>
    <row r="30" spans="1:2">
      <c r="A30" s="1490"/>
      <c r="B30" s="1490"/>
    </row>
    <row r="31" spans="1:2">
      <c r="A31" s="1490"/>
      <c r="B31" s="1490"/>
    </row>
    <row r="32" spans="1:2">
      <c r="A32" s="1490"/>
      <c r="B32" s="1490"/>
    </row>
    <row r="33" spans="1:2">
      <c r="A33" s="1490"/>
      <c r="B33" s="1490"/>
    </row>
    <row r="34" spans="1:2">
      <c r="A34" s="1490"/>
      <c r="B34" s="1490"/>
    </row>
    <row r="35" spans="1:2">
      <c r="A35" s="1490"/>
      <c r="B35" s="1490"/>
    </row>
    <row r="36" spans="1:2">
      <c r="A36" s="1490"/>
      <c r="B36" s="1490"/>
    </row>
    <row r="37" spans="1:2">
      <c r="A37" s="1490"/>
      <c r="B37" s="1490"/>
    </row>
    <row r="38" spans="1:2">
      <c r="A38" s="1490"/>
      <c r="B38" s="1490"/>
    </row>
    <row r="39" spans="1:2">
      <c r="A39" s="1490"/>
      <c r="B39" s="1490"/>
    </row>
    <row r="40" spans="1:2">
      <c r="A40" s="1490"/>
      <c r="B40" s="1490"/>
    </row>
    <row r="41" spans="1:2">
      <c r="A41" s="1490"/>
      <c r="B41" s="1490"/>
    </row>
    <row r="42" spans="1:2">
      <c r="A42" s="1490"/>
      <c r="B42" s="1490"/>
    </row>
    <row r="43" spans="1:2">
      <c r="A43" s="1490"/>
      <c r="B43" s="1490"/>
    </row>
    <row r="44" spans="1:2">
      <c r="A44" s="1490"/>
      <c r="B44" s="1490"/>
    </row>
    <row r="45" spans="1:2">
      <c r="A45" s="1490"/>
      <c r="B45" s="1490"/>
    </row>
    <row r="46" spans="1:2">
      <c r="A46" s="1490"/>
      <c r="B46" s="1490"/>
    </row>
    <row r="47" spans="1:2">
      <c r="A47" s="1490"/>
      <c r="B47" s="1490"/>
    </row>
    <row r="48" spans="1:2">
      <c r="A48" s="1490"/>
      <c r="B48" s="1490"/>
    </row>
    <row r="49" spans="1:2">
      <c r="A49" s="1490"/>
      <c r="B49" s="1490"/>
    </row>
    <row r="50" spans="1:2">
      <c r="A50" s="1490"/>
      <c r="B50" s="1490"/>
    </row>
    <row r="51" spans="1:2">
      <c r="A51" s="1490"/>
      <c r="B51" s="1490"/>
    </row>
    <row r="52" spans="1:2">
      <c r="A52" s="1490"/>
      <c r="B52" s="1490"/>
    </row>
    <row r="53" spans="1:2">
      <c r="A53" s="1490"/>
      <c r="B53" s="1490"/>
    </row>
    <row r="54" spans="1:2">
      <c r="A54" s="1490"/>
      <c r="B54" s="1490"/>
    </row>
    <row r="55" spans="1:2">
      <c r="A55" s="1490"/>
      <c r="B55" s="1490"/>
    </row>
    <row r="56" spans="1:2">
      <c r="A56" s="1490"/>
      <c r="B56" s="1490"/>
    </row>
    <row r="57" spans="1:2">
      <c r="A57" s="1490"/>
      <c r="B57" s="1490"/>
    </row>
    <row r="58" spans="1:2">
      <c r="A58" s="1490"/>
      <c r="B58" s="1490"/>
    </row>
    <row r="59" spans="1:2">
      <c r="A59" s="1490"/>
      <c r="B59" s="1490"/>
    </row>
    <row r="60" spans="1:2">
      <c r="A60" s="1490"/>
      <c r="B60" s="1490"/>
    </row>
    <row r="61" spans="1:2">
      <c r="A61" s="1490"/>
      <c r="B61" s="1490"/>
    </row>
    <row r="62" spans="1:2">
      <c r="A62" s="1490"/>
      <c r="B62" s="1490"/>
    </row>
    <row r="63" spans="1:2">
      <c r="A63" s="1490"/>
      <c r="B63" s="1490"/>
    </row>
    <row r="64" spans="1:2">
      <c r="A64" s="1490"/>
      <c r="B64" s="1490"/>
    </row>
    <row r="65" spans="1:2">
      <c r="A65" s="1490"/>
      <c r="B65" s="1490"/>
    </row>
    <row r="66" spans="1:2">
      <c r="A66" s="1490"/>
      <c r="B66" s="1490"/>
    </row>
    <row r="67" spans="1:2">
      <c r="A67" s="1490"/>
      <c r="B67" s="1490"/>
    </row>
    <row r="68" spans="1:2">
      <c r="A68" s="1490"/>
      <c r="B68" s="1490"/>
    </row>
    <row r="69" spans="1:2">
      <c r="A69" s="1490"/>
      <c r="B69" s="1490"/>
    </row>
    <row r="70" spans="1:2">
      <c r="A70" s="1490"/>
      <c r="B70" s="1490"/>
    </row>
    <row r="71" spans="1:2">
      <c r="A71" s="1490"/>
      <c r="B71" s="1490"/>
    </row>
    <row r="72" spans="1:2">
      <c r="A72" s="1490" t="s">
        <v>545</v>
      </c>
      <c r="B72" s="1490"/>
    </row>
    <row r="73" spans="1:2">
      <c r="A73" s="1490"/>
      <c r="B73" s="1490"/>
    </row>
    <row r="74" spans="1:2">
      <c r="A74" s="1490"/>
      <c r="B74" s="1490"/>
    </row>
    <row r="75" spans="1:2">
      <c r="A75" s="1490"/>
      <c r="B75" s="1490"/>
    </row>
    <row r="76" spans="1:2">
      <c r="A76" s="1490"/>
      <c r="B76" s="1490"/>
    </row>
    <row r="77" spans="1:2">
      <c r="A77" s="1490"/>
      <c r="B77" s="1490"/>
    </row>
    <row r="78" spans="1:2">
      <c r="A78" s="1490"/>
      <c r="B78" s="1490"/>
    </row>
    <row r="79" spans="1:2">
      <c r="A79" s="1490"/>
      <c r="B79" s="1490"/>
    </row>
    <row r="80" spans="1:2">
      <c r="A80" s="1490"/>
      <c r="B80" s="1490"/>
    </row>
    <row r="81" spans="1:2">
      <c r="A81" s="1490"/>
      <c r="B81" s="1490"/>
    </row>
    <row r="82" spans="1:2">
      <c r="A82" s="1490"/>
      <c r="B82" s="1490"/>
    </row>
    <row r="83" spans="1:2">
      <c r="A83" s="1490"/>
      <c r="B83" s="1490"/>
    </row>
    <row r="84" spans="1:2">
      <c r="A84" s="1490"/>
      <c r="B84" s="1490"/>
    </row>
    <row r="85" spans="1:2">
      <c r="A85" s="1490"/>
      <c r="B85" s="1490"/>
    </row>
    <row r="86" spans="1:2">
      <c r="A86" s="1490"/>
      <c r="B86" s="1490"/>
    </row>
    <row r="87" spans="1:2">
      <c r="A87" s="1490"/>
      <c r="B87" s="1490"/>
    </row>
    <row r="88" spans="1:2">
      <c r="A88" s="1490"/>
      <c r="B88" s="1490"/>
    </row>
    <row r="89" spans="1:2">
      <c r="A89" s="1490"/>
      <c r="B89" s="1490"/>
    </row>
    <row r="90" spans="1:2">
      <c r="A90" s="1490"/>
      <c r="B90" s="1490"/>
    </row>
    <row r="91" spans="1:2">
      <c r="A91" s="1490"/>
      <c r="B91" s="1490"/>
    </row>
    <row r="92" spans="1:2">
      <c r="A92" s="1490"/>
      <c r="B92" s="1490"/>
    </row>
    <row r="93" spans="1:2">
      <c r="A93" s="1490"/>
      <c r="B93" s="1490"/>
    </row>
    <row r="94" spans="1:2">
      <c r="A94" s="1490"/>
      <c r="B94" s="1490"/>
    </row>
    <row r="95" spans="1:2">
      <c r="A95" s="1490"/>
      <c r="B95" s="1490"/>
    </row>
    <row r="96" spans="1:2">
      <c r="A96" s="1490"/>
      <c r="B96" s="1490"/>
    </row>
    <row r="97" spans="1:2">
      <c r="A97" s="1490"/>
      <c r="B97" s="1490"/>
    </row>
    <row r="98" spans="1:2">
      <c r="A98" s="1490"/>
      <c r="B98" s="1490"/>
    </row>
    <row r="99" spans="1:2">
      <c r="A99" s="1490"/>
      <c r="B99" s="1490"/>
    </row>
    <row r="100" spans="1:2">
      <c r="A100" s="1490"/>
      <c r="B100" s="1490"/>
    </row>
    <row r="101" spans="1:2">
      <c r="A101" s="1490"/>
      <c r="B101" s="1490"/>
    </row>
    <row r="102" spans="1:2">
      <c r="A102" s="1490"/>
      <c r="B102" s="1490"/>
    </row>
    <row r="103" spans="1:2">
      <c r="A103" s="1490"/>
      <c r="B103" s="1490"/>
    </row>
    <row r="104" spans="1:2">
      <c r="A104" s="1490"/>
      <c r="B104" s="1490"/>
    </row>
    <row r="105" spans="1:2">
      <c r="A105" s="1490"/>
      <c r="B105" s="1490"/>
    </row>
    <row r="106" spans="1:2">
      <c r="A106" s="1490"/>
      <c r="B106" s="1490"/>
    </row>
    <row r="107" spans="1:2">
      <c r="A107" s="1490"/>
      <c r="B107" s="1490"/>
    </row>
    <row r="108" spans="1:2">
      <c r="A108" s="1490"/>
      <c r="B108" s="1490"/>
    </row>
    <row r="109" spans="1:2">
      <c r="A109" s="1490"/>
      <c r="B109" s="1490"/>
    </row>
    <row r="110" spans="1:2">
      <c r="A110" s="1490"/>
      <c r="B110" s="1490"/>
    </row>
    <row r="111" spans="1:2">
      <c r="A111" s="1490"/>
      <c r="B111" s="1490"/>
    </row>
    <row r="112" spans="1:2">
      <c r="A112" s="1490"/>
      <c r="B112" s="1490"/>
    </row>
    <row r="113" spans="1:2">
      <c r="A113" s="1490"/>
      <c r="B113" s="1490"/>
    </row>
    <row r="114" spans="1:2">
      <c r="A114" s="1490"/>
      <c r="B114" s="1490"/>
    </row>
    <row r="115" spans="1:2">
      <c r="A115" s="1490"/>
      <c r="B115" s="1490"/>
    </row>
    <row r="116" spans="1:2">
      <c r="A116" s="1490"/>
      <c r="B116" s="1490"/>
    </row>
    <row r="117" spans="1:2">
      <c r="A117" s="1490"/>
      <c r="B117" s="1490"/>
    </row>
    <row r="118" spans="1:2">
      <c r="A118" s="1490"/>
      <c r="B118" s="1490"/>
    </row>
    <row r="119" spans="1:2">
      <c r="A119" s="1490"/>
      <c r="B119" s="1490"/>
    </row>
    <row r="120" spans="1:2">
      <c r="A120" s="1490"/>
      <c r="B120" s="1490"/>
    </row>
    <row r="121" spans="1:2">
      <c r="A121" s="1490"/>
      <c r="B121" s="1490"/>
    </row>
    <row r="122" spans="1:2">
      <c r="A122" s="1490"/>
      <c r="B122" s="1490"/>
    </row>
    <row r="123" spans="1:2">
      <c r="A123" s="1490"/>
      <c r="B123" s="1490"/>
    </row>
    <row r="124" spans="1:2">
      <c r="A124" s="1490"/>
      <c r="B124" s="1490"/>
    </row>
    <row r="125" spans="1:2">
      <c r="A125" s="1490"/>
      <c r="B125" s="1490"/>
    </row>
    <row r="126" spans="1:2">
      <c r="A126" s="1490"/>
      <c r="B126" s="1490"/>
    </row>
    <row r="127" spans="1:2">
      <c r="A127" s="1490"/>
      <c r="B127" s="1490"/>
    </row>
    <row r="128" spans="1:2">
      <c r="A128" s="1490"/>
      <c r="B128" s="1490"/>
    </row>
    <row r="129" spans="1:2">
      <c r="A129" s="1490"/>
      <c r="B129" s="1490"/>
    </row>
    <row r="130" spans="1:2">
      <c r="A130" s="1490"/>
      <c r="B130" s="1490"/>
    </row>
    <row r="131" spans="1:2">
      <c r="A131" s="1490"/>
      <c r="B131" s="1490"/>
    </row>
    <row r="132" spans="1:2">
      <c r="A132" s="1490"/>
      <c r="B132" s="1490"/>
    </row>
    <row r="133" spans="1:2">
      <c r="A133" s="1490"/>
      <c r="B133" s="1490"/>
    </row>
    <row r="134" spans="1:2">
      <c r="A134" s="1490"/>
      <c r="B134" s="1490"/>
    </row>
    <row r="135" spans="1:2">
      <c r="A135" s="1490"/>
      <c r="B135" s="1490"/>
    </row>
    <row r="136" spans="1:2">
      <c r="A136" s="1490"/>
      <c r="B136" s="1490"/>
    </row>
    <row r="137" spans="1:2">
      <c r="A137" s="1490"/>
      <c r="B137" s="1490"/>
    </row>
    <row r="138" spans="1:2">
      <c r="A138" s="1490"/>
      <c r="B138" s="1490"/>
    </row>
    <row r="139" spans="1:2">
      <c r="A139" s="1490"/>
      <c r="B139" s="1490"/>
    </row>
    <row r="140" spans="1:2">
      <c r="A140" s="1490"/>
      <c r="B140" s="1490"/>
    </row>
    <row r="141" spans="1:2">
      <c r="A141" s="1490"/>
      <c r="B141" s="1490"/>
    </row>
    <row r="142" spans="1:2">
      <c r="A142" s="1490"/>
      <c r="B142" s="1490"/>
    </row>
  </sheetData>
  <mergeCells count="2">
    <mergeCell ref="A3:B71"/>
    <mergeCell ref="A72:B14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List58"/>
  <dimension ref="A1:U29"/>
  <sheetViews>
    <sheetView showGridLines="0" zoomScaleNormal="100" zoomScaleSheetLayoutView="100" zoomScalePageLayoutView="65" workbookViewId="0">
      <selection activeCell="D1" sqref="D1"/>
    </sheetView>
  </sheetViews>
  <sheetFormatPr defaultColWidth="9.140625" defaultRowHeight="12.75"/>
  <cols>
    <col min="1" max="1" width="4.28515625" style="9" customWidth="1"/>
    <col min="2" max="6" width="4.7109375" style="9" customWidth="1"/>
    <col min="7" max="9" width="4.85546875" style="9" customWidth="1"/>
    <col min="10" max="14" width="4.7109375" style="9" customWidth="1"/>
    <col min="15" max="15" width="3.7109375" style="9" customWidth="1"/>
    <col min="16" max="19" width="4.7109375" style="9" customWidth="1"/>
    <col min="20" max="20" width="3.7109375" style="9" customWidth="1"/>
    <col min="21" max="21" width="2.7109375" style="9" customWidth="1"/>
    <col min="22" max="16384" width="9.140625" style="9"/>
  </cols>
  <sheetData>
    <row r="1" spans="1:20" ht="18">
      <c r="A1" s="530" t="s">
        <v>497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</row>
    <row r="2" spans="1:20" ht="15" customHeight="1">
      <c r="E2" s="397"/>
      <c r="F2" s="397"/>
    </row>
    <row r="3" spans="1:20" ht="15" customHeight="1">
      <c r="A3" s="1670" t="s">
        <v>405</v>
      </c>
      <c r="B3" s="1670"/>
      <c r="C3" s="1670"/>
      <c r="D3" s="1670"/>
      <c r="E3" s="1670"/>
      <c r="F3" s="1670"/>
      <c r="G3" s="1670"/>
      <c r="H3" s="1670"/>
      <c r="I3" s="1670"/>
      <c r="J3" s="1670"/>
      <c r="K3" s="1670"/>
      <c r="L3" s="1670"/>
      <c r="M3" s="1670"/>
      <c r="N3" s="1670"/>
      <c r="O3" s="1670"/>
      <c r="P3" s="1670"/>
      <c r="Q3" s="1670"/>
      <c r="R3" s="1670"/>
      <c r="S3" s="1670"/>
      <c r="T3" s="1670"/>
    </row>
    <row r="4" spans="1:20" ht="15" customHeight="1">
      <c r="A4" s="161"/>
      <c r="C4" s="398"/>
      <c r="D4" s="398"/>
      <c r="E4" s="398"/>
      <c r="F4" s="398"/>
      <c r="G4" s="398"/>
      <c r="H4" s="148"/>
      <c r="I4" s="148"/>
    </row>
    <row r="5" spans="1:20" ht="15" customHeight="1">
      <c r="A5" s="161"/>
      <c r="C5" s="398"/>
      <c r="D5" s="398"/>
      <c r="E5" s="398"/>
      <c r="F5" s="398"/>
      <c r="G5" s="398"/>
      <c r="H5" s="148"/>
      <c r="I5" s="148"/>
    </row>
    <row r="6" spans="1:20" ht="15" customHeight="1">
      <c r="A6" s="161"/>
      <c r="B6" s="396"/>
      <c r="C6" s="396"/>
      <c r="D6" s="398"/>
      <c r="E6" s="398"/>
      <c r="F6" s="398"/>
      <c r="G6" s="396"/>
      <c r="H6" s="7"/>
      <c r="I6" s="148"/>
    </row>
    <row r="7" spans="1:20" ht="15" customHeight="1">
      <c r="A7" s="161"/>
      <c r="B7" s="396"/>
      <c r="C7" s="396"/>
      <c r="D7" s="398"/>
      <c r="E7" s="398"/>
      <c r="F7" s="398"/>
      <c r="G7" s="396"/>
      <c r="H7" s="7"/>
      <c r="I7" s="148"/>
    </row>
    <row r="8" spans="1:20" ht="15" customHeight="1">
      <c r="A8" s="161"/>
      <c r="B8" s="396"/>
      <c r="C8" s="396"/>
      <c r="D8" s="398"/>
      <c r="E8" s="398"/>
      <c r="F8" s="398"/>
      <c r="G8" s="396"/>
      <c r="H8" s="7"/>
      <c r="I8" s="148"/>
    </row>
    <row r="9" spans="1:20" ht="15" customHeight="1">
      <c r="A9" s="161"/>
      <c r="B9" s="398"/>
      <c r="C9" s="398"/>
      <c r="D9" s="398"/>
      <c r="E9" s="398"/>
      <c r="F9" s="398"/>
      <c r="G9" s="396"/>
      <c r="H9" s="7"/>
      <c r="I9" s="148"/>
    </row>
    <row r="10" spans="1:20" ht="15" customHeight="1">
      <c r="A10" s="161"/>
      <c r="B10" s="398"/>
      <c r="C10" s="398"/>
      <c r="D10" s="398"/>
      <c r="E10" s="398"/>
      <c r="F10" s="398"/>
      <c r="G10" s="398"/>
      <c r="H10" s="148"/>
      <c r="I10" s="148"/>
    </row>
    <row r="11" spans="1:20" ht="15" customHeight="1">
      <c r="A11" s="161"/>
      <c r="B11" s="398"/>
      <c r="C11" s="398"/>
      <c r="D11" s="398"/>
      <c r="E11" s="398"/>
      <c r="F11" s="398"/>
      <c r="G11" s="398"/>
      <c r="H11" s="148"/>
      <c r="I11" s="148"/>
    </row>
    <row r="12" spans="1:20" ht="15" customHeight="1">
      <c r="A12" s="161"/>
      <c r="B12" s="398"/>
      <c r="C12" s="398"/>
      <c r="D12" s="398"/>
      <c r="E12" s="398"/>
      <c r="F12" s="398"/>
      <c r="G12" s="398"/>
      <c r="H12" s="148"/>
      <c r="I12" s="148"/>
    </row>
    <row r="13" spans="1:20" ht="15" customHeight="1">
      <c r="A13" s="161"/>
      <c r="B13" s="398"/>
      <c r="C13" s="398"/>
      <c r="D13" s="398"/>
      <c r="E13" s="398"/>
      <c r="F13" s="398"/>
      <c r="G13" s="398"/>
      <c r="H13" s="148"/>
      <c r="I13" s="148"/>
    </row>
    <row r="14" spans="1:20" ht="15" customHeight="1">
      <c r="A14" s="161"/>
      <c r="B14" s="398"/>
      <c r="C14" s="398"/>
      <c r="D14" s="398"/>
      <c r="E14" s="398"/>
      <c r="F14" s="398"/>
      <c r="G14" s="398"/>
      <c r="H14" s="399"/>
      <c r="I14" s="399"/>
    </row>
    <row r="15" spans="1:20" ht="15" customHeight="1">
      <c r="H15" s="248"/>
      <c r="I15" s="248"/>
    </row>
    <row r="16" spans="1:20" ht="15" customHeight="1"/>
    <row r="17" spans="8:21" ht="15" customHeight="1"/>
    <row r="18" spans="8:21" ht="15" customHeight="1"/>
    <row r="19" spans="8:21" ht="15" customHeight="1"/>
    <row r="20" spans="8:21" ht="15" customHeight="1"/>
    <row r="21" spans="8:21" ht="12.95" customHeight="1"/>
    <row r="22" spans="8:21" ht="12.95" customHeight="1">
      <c r="U22" s="7"/>
    </row>
    <row r="23" spans="8:21" ht="12.95" customHeight="1">
      <c r="U23" s="7"/>
    </row>
    <row r="24" spans="8:21" ht="12.95" customHeight="1">
      <c r="U24" s="21"/>
    </row>
    <row r="25" spans="8:21" ht="213.6" customHeight="1">
      <c r="H25" s="248"/>
      <c r="I25" s="248"/>
      <c r="P25" s="21"/>
      <c r="Q25" s="21"/>
      <c r="R25" s="21"/>
      <c r="S25" s="21"/>
      <c r="T25" s="21"/>
      <c r="U25" s="21"/>
    </row>
    <row r="26" spans="8:21" ht="15" customHeight="1"/>
    <row r="27" spans="8:21" ht="15" customHeight="1"/>
    <row r="28" spans="8:21" ht="15" customHeight="1"/>
    <row r="29" spans="8:21" ht="15" customHeight="1"/>
  </sheetData>
  <mergeCells count="1">
    <mergeCell ref="A3:T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C461-886B-4CBF-AB3F-4584C0A133D3}">
  <dimension ref="A22:K58"/>
  <sheetViews>
    <sheetView zoomScale="80" zoomScaleNormal="80" zoomScaleSheetLayoutView="100" workbookViewId="0">
      <selection activeCell="D1" sqref="D1"/>
    </sheetView>
  </sheetViews>
  <sheetFormatPr defaultRowHeight="12.75"/>
  <sheetData>
    <row r="22" spans="6:10">
      <c r="F22" s="671"/>
      <c r="G22" s="671"/>
      <c r="H22" s="671"/>
      <c r="I22" s="671"/>
      <c r="J22" s="671"/>
    </row>
    <row r="23" spans="6:10">
      <c r="F23" s="671"/>
      <c r="G23" s="671"/>
      <c r="H23" s="671"/>
      <c r="I23" s="671"/>
      <c r="J23" s="671"/>
    </row>
    <row r="24" spans="6:10">
      <c r="F24" s="671"/>
      <c r="G24" s="671"/>
      <c r="H24" s="671"/>
      <c r="I24" s="671"/>
      <c r="J24" s="671"/>
    </row>
    <row r="25" spans="6:10">
      <c r="F25" s="680"/>
      <c r="G25" s="671"/>
      <c r="H25" s="671"/>
      <c r="I25" s="671"/>
      <c r="J25" s="671"/>
    </row>
    <row r="26" spans="6:10">
      <c r="F26" s="680"/>
      <c r="G26" s="671"/>
      <c r="H26" s="671"/>
      <c r="I26" s="671"/>
      <c r="J26" s="671"/>
    </row>
    <row r="27" spans="6:10">
      <c r="F27" s="680"/>
      <c r="G27" s="671"/>
      <c r="H27" s="671"/>
      <c r="I27" s="671"/>
      <c r="J27" s="671"/>
    </row>
    <row r="28" spans="6:10">
      <c r="F28" s="680"/>
      <c r="G28" s="671"/>
      <c r="H28" s="671"/>
      <c r="I28" s="671"/>
      <c r="J28" s="671"/>
    </row>
    <row r="29" spans="6:10">
      <c r="F29" s="671"/>
      <c r="G29" s="671"/>
      <c r="H29" s="671"/>
      <c r="I29" s="671"/>
      <c r="J29" s="671"/>
    </row>
    <row r="30" spans="6:10">
      <c r="F30" s="671"/>
      <c r="G30" s="671"/>
      <c r="H30" s="671"/>
      <c r="I30" s="671"/>
      <c r="J30" s="671"/>
    </row>
    <row r="31" spans="6:10">
      <c r="F31" s="671"/>
      <c r="G31" s="671"/>
      <c r="H31" s="671"/>
      <c r="I31" s="671"/>
      <c r="J31" s="671"/>
    </row>
    <row r="32" spans="6:10">
      <c r="F32" s="671"/>
      <c r="G32" s="671"/>
      <c r="H32" s="671"/>
      <c r="I32" s="671"/>
      <c r="J32" s="671"/>
    </row>
    <row r="41" spans="1:11">
      <c r="J41" s="671"/>
      <c r="K41" s="671"/>
    </row>
    <row r="42" spans="1:11">
      <c r="J42" s="671"/>
      <c r="K42" s="671"/>
    </row>
    <row r="43" spans="1:11">
      <c r="J43" s="671"/>
      <c r="K43" s="671"/>
    </row>
    <row r="44" spans="1:11">
      <c r="J44" s="671"/>
      <c r="K44" s="671"/>
    </row>
    <row r="45" spans="1:11">
      <c r="J45" s="671"/>
      <c r="K45" s="671"/>
    </row>
    <row r="46" spans="1:11">
      <c r="J46" s="671"/>
      <c r="K46" s="671"/>
    </row>
    <row r="47" spans="1:11" ht="15">
      <c r="A47" s="673" t="s">
        <v>457</v>
      </c>
      <c r="J47" s="671"/>
      <c r="K47" s="671"/>
    </row>
    <row r="48" spans="1:11" ht="14.25">
      <c r="A48" s="672" t="s">
        <v>458</v>
      </c>
      <c r="J48" s="671"/>
      <c r="K48" s="671"/>
    </row>
    <row r="49" spans="1:11">
      <c r="J49" s="671"/>
      <c r="K49" s="671"/>
    </row>
    <row r="50" spans="1:11" ht="14.25">
      <c r="A50" s="679" t="s">
        <v>460</v>
      </c>
      <c r="B50" s="671"/>
      <c r="C50" s="671"/>
      <c r="D50" s="671"/>
      <c r="E50" s="671"/>
      <c r="F50" s="671"/>
      <c r="G50" s="671"/>
      <c r="J50" s="671"/>
      <c r="K50" s="671"/>
    </row>
    <row r="58" spans="1:11">
      <c r="A58" s="132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AC381"/>
  <sheetViews>
    <sheetView showGridLines="0" zoomScale="115" zoomScaleNormal="115" zoomScaleSheetLayoutView="100" workbookViewId="0">
      <selection activeCell="D1" sqref="D1"/>
    </sheetView>
  </sheetViews>
  <sheetFormatPr defaultColWidth="9.140625" defaultRowHeight="11.25"/>
  <cols>
    <col min="1" max="1" width="11.140625" style="16" customWidth="1"/>
    <col min="2" max="2" width="8.85546875" style="16" customWidth="1"/>
    <col min="3" max="3" width="12" style="16" customWidth="1"/>
    <col min="4" max="4" width="8.7109375" style="16" customWidth="1"/>
    <col min="5" max="5" width="9.42578125" style="16" customWidth="1"/>
    <col min="6" max="6" width="6.140625" style="16" customWidth="1"/>
    <col min="7" max="7" width="10.85546875" style="16" customWidth="1"/>
    <col min="8" max="10" width="8.7109375" style="16" customWidth="1"/>
    <col min="11" max="11" width="6.140625" style="16" customWidth="1"/>
    <col min="12" max="12" width="9.140625" style="427"/>
    <col min="13" max="13" width="9.140625" style="437"/>
    <col min="14" max="14" width="10" style="437" bestFit="1" customWidth="1"/>
    <col min="15" max="15" width="10" style="437" customWidth="1"/>
    <col min="16" max="21" width="9.140625" style="437"/>
    <col min="22" max="29" width="9.140625" style="427"/>
    <col min="30" max="16384" width="9.140625" style="16"/>
  </cols>
  <sheetData>
    <row r="1" spans="1:26" ht="20.25">
      <c r="A1" s="613" t="s">
        <v>409</v>
      </c>
      <c r="B1" s="614"/>
      <c r="C1" s="614"/>
      <c r="D1" s="614"/>
      <c r="E1" s="614"/>
      <c r="F1" s="614"/>
      <c r="G1" s="614"/>
      <c r="H1" s="614"/>
      <c r="I1" s="614"/>
      <c r="J1" s="614"/>
      <c r="K1" s="615"/>
    </row>
    <row r="2" spans="1:26" ht="5.0999999999999996" customHeight="1">
      <c r="A2" s="616"/>
      <c r="B2" s="614"/>
      <c r="C2" s="614"/>
      <c r="D2" s="614"/>
      <c r="E2" s="614"/>
      <c r="F2" s="614"/>
      <c r="G2" s="614"/>
      <c r="H2" s="614"/>
      <c r="I2" s="614"/>
      <c r="J2" s="614"/>
      <c r="K2" s="615"/>
    </row>
    <row r="3" spans="1:26" ht="18">
      <c r="A3" s="1502" t="s">
        <v>410</v>
      </c>
      <c r="B3" s="1502"/>
      <c r="C3" s="1502"/>
      <c r="D3" s="1502"/>
      <c r="E3" s="1502"/>
      <c r="F3" s="1502"/>
      <c r="G3" s="1502"/>
      <c r="H3" s="1502"/>
      <c r="I3" s="1502"/>
      <c r="J3" s="1502"/>
      <c r="K3" s="1502"/>
    </row>
    <row r="4" spans="1:26" ht="5.0999999999999996" customHeight="1">
      <c r="A4" s="481"/>
      <c r="B4" s="481"/>
      <c r="C4" s="481"/>
      <c r="D4" s="481"/>
      <c r="E4" s="481"/>
      <c r="F4" s="481"/>
      <c r="G4" s="481"/>
      <c r="H4" s="481"/>
      <c r="I4" s="481"/>
      <c r="J4" s="481"/>
      <c r="K4" s="481"/>
    </row>
    <row r="5" spans="1:26" ht="45" customHeight="1">
      <c r="A5" s="482"/>
      <c r="B5" s="482"/>
      <c r="C5" s="482"/>
      <c r="D5" s="538" t="s">
        <v>461</v>
      </c>
      <c r="E5" s="681" t="s">
        <v>93</v>
      </c>
      <c r="F5" s="648" t="s">
        <v>501</v>
      </c>
      <c r="G5" s="586"/>
      <c r="H5" s="483"/>
      <c r="I5" s="483"/>
      <c r="J5" s="483"/>
      <c r="K5" s="483"/>
      <c r="N5" s="437" t="str">
        <f>B6</f>
        <v>do ČR</v>
      </c>
      <c r="O5" s="437" t="str">
        <f>B9</f>
        <v>z ČR</v>
      </c>
      <c r="P5" s="437" t="str">
        <f>B15</f>
        <v>ze ZP</v>
      </c>
      <c r="Q5" s="437" t="str">
        <f>B19</f>
        <v>do ZP</v>
      </c>
      <c r="R5" s="437" t="s">
        <v>94</v>
      </c>
      <c r="S5" s="437" t="s">
        <v>95</v>
      </c>
    </row>
    <row r="6" spans="1:26" ht="14.45" customHeight="1">
      <c r="A6" s="1492" t="s">
        <v>96</v>
      </c>
      <c r="B6" s="1503" t="s">
        <v>97</v>
      </c>
      <c r="C6" s="714" t="s">
        <v>98</v>
      </c>
      <c r="D6" s="715">
        <v>45650538.270914659</v>
      </c>
      <c r="E6" s="715">
        <v>486974156.12247503</v>
      </c>
      <c r="F6" s="14"/>
      <c r="G6" s="14"/>
      <c r="H6" s="14"/>
      <c r="I6" s="14"/>
      <c r="J6" s="14"/>
      <c r="K6" s="14"/>
      <c r="L6" s="537"/>
      <c r="M6" s="444">
        <v>44197</v>
      </c>
      <c r="N6" s="443">
        <v>114003.16594577489</v>
      </c>
      <c r="O6" s="443">
        <v>-94009.969406055476</v>
      </c>
      <c r="P6" s="443">
        <v>16144.303000000002</v>
      </c>
      <c r="Q6" s="443">
        <v>0</v>
      </c>
      <c r="R6" s="443">
        <v>266.24341285590668</v>
      </c>
      <c r="S6" s="443">
        <v>33867.732230480477</v>
      </c>
      <c r="T6" s="445"/>
      <c r="U6" s="445"/>
      <c r="X6" s="428"/>
      <c r="Y6" s="429"/>
      <c r="Z6" s="429"/>
    </row>
    <row r="7" spans="1:26" ht="14.45" customHeight="1">
      <c r="A7" s="1492"/>
      <c r="B7" s="1504"/>
      <c r="C7" s="716" t="s">
        <v>99</v>
      </c>
      <c r="D7" s="717">
        <v>1721.0535599460761</v>
      </c>
      <c r="E7" s="717">
        <v>18071.213328999998</v>
      </c>
      <c r="F7" s="14"/>
      <c r="G7" s="14"/>
      <c r="H7" s="14"/>
      <c r="I7" s="14"/>
      <c r="J7" s="14"/>
      <c r="K7" s="14"/>
      <c r="L7" s="537"/>
      <c r="M7" s="444">
        <v>44198</v>
      </c>
      <c r="N7" s="443">
        <v>114644.16921616204</v>
      </c>
      <c r="O7" s="443">
        <v>-93712.549847030285</v>
      </c>
      <c r="P7" s="443">
        <v>15056.630999999999</v>
      </c>
      <c r="Q7" s="443">
        <v>0</v>
      </c>
      <c r="R7" s="443">
        <v>243.57078719526299</v>
      </c>
      <c r="S7" s="443">
        <v>35792.492422180534</v>
      </c>
      <c r="T7" s="445"/>
      <c r="U7" s="445"/>
      <c r="X7" s="428"/>
      <c r="Y7" s="429"/>
      <c r="Z7" s="429"/>
    </row>
    <row r="8" spans="1:26" ht="14.45" customHeight="1">
      <c r="A8" s="1492"/>
      <c r="B8" s="1505"/>
      <c r="C8" s="718" t="s">
        <v>100</v>
      </c>
      <c r="D8" s="719">
        <v>45652259.324474603</v>
      </c>
      <c r="E8" s="719">
        <v>486992227.33580399</v>
      </c>
      <c r="F8" s="14"/>
      <c r="G8" s="14"/>
      <c r="H8" s="14"/>
      <c r="I8" s="14"/>
      <c r="J8" s="14"/>
      <c r="K8" s="14"/>
      <c r="L8" s="537"/>
      <c r="M8" s="444">
        <v>44199</v>
      </c>
      <c r="N8" s="443">
        <v>110173.09842810423</v>
      </c>
      <c r="O8" s="443">
        <v>-91077.846819284736</v>
      </c>
      <c r="P8" s="443">
        <v>15641.687000000002</v>
      </c>
      <c r="Q8" s="443">
        <v>0</v>
      </c>
      <c r="R8" s="443">
        <v>240.82714287341597</v>
      </c>
      <c r="S8" s="443">
        <v>34210.400930162403</v>
      </c>
      <c r="T8" s="445"/>
      <c r="U8" s="445"/>
      <c r="X8" s="428"/>
      <c r="Y8" s="429"/>
      <c r="Z8" s="429"/>
    </row>
    <row r="9" spans="1:26" ht="14.45" customHeight="1">
      <c r="A9" s="1492"/>
      <c r="B9" s="1503" t="s">
        <v>101</v>
      </c>
      <c r="C9" s="714" t="s">
        <v>98</v>
      </c>
      <c r="D9" s="715">
        <v>36932997.285578638</v>
      </c>
      <c r="E9" s="717">
        <v>394167984.72651464</v>
      </c>
      <c r="F9" s="14"/>
      <c r="G9" s="14"/>
      <c r="H9" s="14"/>
      <c r="I9" s="14"/>
      <c r="J9" s="14"/>
      <c r="K9" s="14"/>
      <c r="L9" s="537"/>
      <c r="M9" s="444">
        <v>44200</v>
      </c>
      <c r="N9" s="443">
        <v>123736.33505644054</v>
      </c>
      <c r="O9" s="443">
        <v>-104374.05317016563</v>
      </c>
      <c r="P9" s="443">
        <v>18202.054</v>
      </c>
      <c r="Q9" s="443">
        <v>0</v>
      </c>
      <c r="R9" s="443">
        <v>254.86885772719549</v>
      </c>
      <c r="S9" s="443">
        <v>39241.876148528521</v>
      </c>
      <c r="T9" s="445"/>
      <c r="U9" s="445"/>
      <c r="X9" s="428"/>
      <c r="Y9" s="429"/>
      <c r="Z9" s="429"/>
    </row>
    <row r="10" spans="1:26" ht="14.45" customHeight="1">
      <c r="A10" s="1492"/>
      <c r="B10" s="1504"/>
      <c r="C10" s="716" t="s">
        <v>99</v>
      </c>
      <c r="D10" s="717">
        <v>365.04668502421993</v>
      </c>
      <c r="E10" s="717">
        <v>3898.6750067999992</v>
      </c>
      <c r="F10" s="14"/>
      <c r="G10" s="14"/>
      <c r="H10" s="14"/>
      <c r="I10" s="14"/>
      <c r="J10" s="14"/>
      <c r="K10" s="14"/>
      <c r="L10" s="537"/>
      <c r="M10" s="444">
        <v>44201</v>
      </c>
      <c r="N10" s="443">
        <v>125139.52315645111</v>
      </c>
      <c r="O10" s="443">
        <v>-109286.38569469354</v>
      </c>
      <c r="P10" s="443">
        <v>20725.539000000001</v>
      </c>
      <c r="Q10" s="443">
        <v>0</v>
      </c>
      <c r="R10" s="443">
        <v>287.13601697276835</v>
      </c>
      <c r="S10" s="443">
        <v>40111.190303621275</v>
      </c>
      <c r="T10" s="445"/>
      <c r="U10" s="445"/>
      <c r="X10" s="428"/>
      <c r="Y10" s="429"/>
      <c r="Z10" s="429"/>
    </row>
    <row r="11" spans="1:26" ht="14.45" customHeight="1">
      <c r="A11" s="1492"/>
      <c r="B11" s="1505"/>
      <c r="C11" s="718" t="s">
        <v>100</v>
      </c>
      <c r="D11" s="719">
        <v>36933362.332263671</v>
      </c>
      <c r="E11" s="717">
        <v>394171883.4015215</v>
      </c>
      <c r="F11" s="14"/>
      <c r="G11" s="14"/>
      <c r="H11" s="14"/>
      <c r="I11" s="14"/>
      <c r="J11" s="14"/>
      <c r="K11" s="14"/>
      <c r="L11" s="537"/>
      <c r="M11" s="444">
        <v>44202</v>
      </c>
      <c r="N11" s="443">
        <v>119006.24116467983</v>
      </c>
      <c r="O11" s="443">
        <v>-99663.002426416278</v>
      </c>
      <c r="P11" s="443">
        <v>21856.478999999999</v>
      </c>
      <c r="Q11" s="443">
        <v>0</v>
      </c>
      <c r="R11" s="443">
        <v>289.83395039999965</v>
      </c>
      <c r="S11" s="443">
        <v>42379.740727515891</v>
      </c>
      <c r="T11" s="445"/>
      <c r="U11" s="445"/>
      <c r="X11" s="428"/>
      <c r="Y11" s="429"/>
      <c r="Z11" s="429"/>
    </row>
    <row r="12" spans="1:26" ht="14.45" customHeight="1">
      <c r="A12" s="1492"/>
      <c r="B12" s="1498" t="s">
        <v>102</v>
      </c>
      <c r="C12" s="720" t="s">
        <v>98</v>
      </c>
      <c r="D12" s="721">
        <v>8717540.9853360094</v>
      </c>
      <c r="E12" s="721">
        <v>92806171.395960271</v>
      </c>
      <c r="F12" s="14"/>
      <c r="G12" s="14"/>
      <c r="H12" s="14"/>
      <c r="I12" s="14"/>
      <c r="J12" s="14"/>
      <c r="K12" s="14"/>
      <c r="L12" s="537"/>
      <c r="M12" s="444">
        <v>44203</v>
      </c>
      <c r="N12" s="443">
        <v>125151.61725920456</v>
      </c>
      <c r="O12" s="443">
        <v>-105840.93575271654</v>
      </c>
      <c r="P12" s="443">
        <v>23156.113999999998</v>
      </c>
      <c r="Q12" s="443">
        <v>0</v>
      </c>
      <c r="R12" s="443">
        <v>297.93395190499558</v>
      </c>
      <c r="S12" s="443">
        <v>43504.356324717482</v>
      </c>
      <c r="T12" s="445"/>
      <c r="U12" s="445"/>
      <c r="X12" s="428"/>
      <c r="Y12" s="429"/>
      <c r="Z12" s="429"/>
    </row>
    <row r="13" spans="1:26" ht="14.45" customHeight="1">
      <c r="A13" s="1492"/>
      <c r="B13" s="1506"/>
      <c r="C13" s="722" t="s">
        <v>99</v>
      </c>
      <c r="D13" s="723">
        <v>1356.0068749218563</v>
      </c>
      <c r="E13" s="723">
        <v>14172.5383222</v>
      </c>
      <c r="F13" s="14"/>
      <c r="G13" s="14"/>
      <c r="H13" s="14"/>
      <c r="I13" s="14"/>
      <c r="J13" s="14"/>
      <c r="K13" s="14"/>
      <c r="L13" s="537"/>
      <c r="M13" s="444">
        <v>44204</v>
      </c>
      <c r="N13" s="443">
        <v>130977.58835320182</v>
      </c>
      <c r="O13" s="443">
        <v>-111108.35636670535</v>
      </c>
      <c r="P13" s="443">
        <v>23168.334000000003</v>
      </c>
      <c r="Q13" s="443">
        <v>0</v>
      </c>
      <c r="R13" s="443">
        <v>288.62562667827274</v>
      </c>
      <c r="S13" s="443">
        <v>41763.774985688287</v>
      </c>
      <c r="T13" s="445"/>
      <c r="U13" s="445"/>
      <c r="X13" s="428"/>
      <c r="Y13" s="429"/>
      <c r="Z13" s="429"/>
    </row>
    <row r="14" spans="1:26" ht="14.45" customHeight="1">
      <c r="A14" s="1492"/>
      <c r="B14" s="1507"/>
      <c r="C14" s="724" t="s">
        <v>100</v>
      </c>
      <c r="D14" s="725">
        <v>8718896.9922109302</v>
      </c>
      <c r="E14" s="725">
        <v>92820343.934282467</v>
      </c>
      <c r="F14" s="17"/>
      <c r="G14" s="17"/>
      <c r="H14" s="17"/>
      <c r="I14" s="17"/>
      <c r="J14" s="17"/>
      <c r="K14" s="17"/>
      <c r="L14" s="537"/>
      <c r="M14" s="444">
        <v>44205</v>
      </c>
      <c r="N14" s="443">
        <v>128276.67053486654</v>
      </c>
      <c r="O14" s="443">
        <v>-107084.25888806838</v>
      </c>
      <c r="P14" s="443">
        <v>19201.032999999999</v>
      </c>
      <c r="Q14" s="443">
        <v>0</v>
      </c>
      <c r="R14" s="443">
        <v>283.8284364934745</v>
      </c>
      <c r="S14" s="443">
        <v>38470.137257837392</v>
      </c>
      <c r="T14" s="445"/>
      <c r="U14" s="445"/>
      <c r="X14" s="428"/>
      <c r="Y14" s="429"/>
      <c r="Z14" s="429"/>
    </row>
    <row r="15" spans="1:26" ht="14.45" customHeight="1">
      <c r="A15" s="1491" t="s">
        <v>103</v>
      </c>
      <c r="B15" s="1503" t="s">
        <v>104</v>
      </c>
      <c r="C15" s="714" t="s">
        <v>23</v>
      </c>
      <c r="D15" s="715">
        <v>2478726.787</v>
      </c>
      <c r="E15" s="715">
        <v>26464491.445409998</v>
      </c>
      <c r="F15" s="14"/>
      <c r="G15" s="14"/>
      <c r="H15" s="14"/>
      <c r="I15" s="14"/>
      <c r="J15" s="14"/>
      <c r="K15" s="14"/>
      <c r="L15" s="537"/>
      <c r="M15" s="444">
        <v>44206</v>
      </c>
      <c r="N15" s="443">
        <v>131017.76980694165</v>
      </c>
      <c r="O15" s="443">
        <v>-110944.55638780462</v>
      </c>
      <c r="P15" s="443">
        <v>17227.987000000001</v>
      </c>
      <c r="Q15" s="443">
        <v>0</v>
      </c>
      <c r="R15" s="443">
        <v>291.23263381512271</v>
      </c>
      <c r="S15" s="443">
        <v>38176.782392256944</v>
      </c>
      <c r="T15" s="445"/>
      <c r="U15" s="445"/>
      <c r="X15" s="428"/>
      <c r="Y15" s="429"/>
      <c r="Z15" s="429"/>
    </row>
    <row r="16" spans="1:26" ht="14.45" customHeight="1">
      <c r="A16" s="1492"/>
      <c r="B16" s="1504"/>
      <c r="C16" s="716" t="s">
        <v>33</v>
      </c>
      <c r="D16" s="717">
        <v>234364.2969999999</v>
      </c>
      <c r="E16" s="717">
        <v>2509445.0170000005</v>
      </c>
      <c r="F16" s="14"/>
      <c r="G16" s="14"/>
      <c r="H16" s="14"/>
      <c r="I16" s="14"/>
      <c r="J16" s="14"/>
      <c r="K16" s="14"/>
      <c r="L16" s="537"/>
      <c r="M16" s="444">
        <v>44207</v>
      </c>
      <c r="N16" s="443">
        <v>132504.46777086193</v>
      </c>
      <c r="O16" s="443">
        <v>-112175.0543306256</v>
      </c>
      <c r="P16" s="443">
        <v>23799.151000000002</v>
      </c>
      <c r="Q16" s="443">
        <v>0</v>
      </c>
      <c r="R16" s="443">
        <v>297.72418413253587</v>
      </c>
      <c r="S16" s="443">
        <v>45556.318192140388</v>
      </c>
      <c r="T16" s="445"/>
      <c r="U16" s="445"/>
      <c r="X16" s="428"/>
      <c r="Y16" s="429"/>
      <c r="Z16" s="429"/>
    </row>
    <row r="17" spans="1:26" ht="14.45" customHeight="1">
      <c r="A17" s="1492"/>
      <c r="B17" s="1504"/>
      <c r="C17" s="716" t="s">
        <v>37</v>
      </c>
      <c r="D17" s="717">
        <v>397741.73300000012</v>
      </c>
      <c r="E17" s="717">
        <v>4269489.6049999986</v>
      </c>
      <c r="F17" s="14"/>
      <c r="G17" s="14"/>
      <c r="H17" s="14"/>
      <c r="I17" s="14"/>
      <c r="J17" s="14"/>
      <c r="K17" s="14"/>
      <c r="L17" s="537"/>
      <c r="M17" s="444">
        <v>44208</v>
      </c>
      <c r="N17" s="443">
        <v>133648.18757252875</v>
      </c>
      <c r="O17" s="443">
        <v>-114943.90864015192</v>
      </c>
      <c r="P17" s="443">
        <v>23662.701999999997</v>
      </c>
      <c r="Q17" s="443">
        <v>0</v>
      </c>
      <c r="R17" s="443">
        <v>290.1159801950252</v>
      </c>
      <c r="S17" s="443">
        <v>45792.294200687662</v>
      </c>
      <c r="T17" s="445"/>
      <c r="U17" s="445"/>
      <c r="X17" s="428"/>
      <c r="Y17" s="429"/>
      <c r="Z17" s="429"/>
    </row>
    <row r="18" spans="1:26" ht="14.45" customHeight="1">
      <c r="A18" s="1492"/>
      <c r="B18" s="1505"/>
      <c r="C18" s="718" t="s">
        <v>100</v>
      </c>
      <c r="D18" s="719">
        <v>3110832.8169999998</v>
      </c>
      <c r="E18" s="719">
        <v>33243426.06741</v>
      </c>
      <c r="F18" s="14"/>
      <c r="G18" s="14"/>
      <c r="H18" s="14"/>
      <c r="I18" s="14"/>
      <c r="J18" s="14"/>
      <c r="K18" s="14"/>
      <c r="L18" s="537"/>
      <c r="M18" s="444">
        <v>44209</v>
      </c>
      <c r="N18" s="443">
        <v>133228.34581706932</v>
      </c>
      <c r="O18" s="443">
        <v>-116843.71347188523</v>
      </c>
      <c r="P18" s="443">
        <v>26412.697</v>
      </c>
      <c r="Q18" s="443">
        <v>0</v>
      </c>
      <c r="R18" s="443">
        <v>291.92884358785517</v>
      </c>
      <c r="S18" s="443">
        <v>44566.184732146707</v>
      </c>
      <c r="T18" s="445"/>
      <c r="U18" s="445"/>
      <c r="X18" s="428"/>
      <c r="Y18" s="429"/>
      <c r="Z18" s="429"/>
    </row>
    <row r="19" spans="1:26" ht="14.45" customHeight="1">
      <c r="A19" s="1492"/>
      <c r="B19" s="1504" t="s">
        <v>105</v>
      </c>
      <c r="C19" s="716" t="s">
        <v>23</v>
      </c>
      <c r="D19" s="717">
        <v>2052297.656</v>
      </c>
      <c r="E19" s="715">
        <v>21904111.666867997</v>
      </c>
      <c r="F19" s="14"/>
      <c r="G19" s="14"/>
      <c r="H19" s="14"/>
      <c r="I19" s="14"/>
      <c r="J19" s="14"/>
      <c r="K19" s="14"/>
      <c r="L19" s="537"/>
      <c r="M19" s="444">
        <v>44210</v>
      </c>
      <c r="N19" s="443">
        <v>135719.67929106447</v>
      </c>
      <c r="O19" s="443">
        <v>-113630.88616942716</v>
      </c>
      <c r="P19" s="443">
        <v>26894.227000000003</v>
      </c>
      <c r="Q19" s="443">
        <v>0</v>
      </c>
      <c r="R19" s="443">
        <v>292.79846414893859</v>
      </c>
      <c r="S19" s="443">
        <v>46368.268049234022</v>
      </c>
      <c r="T19" s="445"/>
      <c r="U19" s="445"/>
      <c r="X19" s="428"/>
      <c r="Y19" s="429"/>
      <c r="Z19" s="429"/>
    </row>
    <row r="20" spans="1:26" ht="14.45" customHeight="1">
      <c r="A20" s="1492"/>
      <c r="B20" s="1504"/>
      <c r="C20" s="716" t="s">
        <v>33</v>
      </c>
      <c r="D20" s="717">
        <v>206559.74099999995</v>
      </c>
      <c r="E20" s="717">
        <v>2204691.645</v>
      </c>
      <c r="F20" s="14"/>
      <c r="G20" s="14"/>
      <c r="H20" s="14"/>
      <c r="I20" s="14"/>
      <c r="J20" s="14"/>
      <c r="K20" s="14"/>
      <c r="L20" s="537"/>
      <c r="M20" s="444">
        <v>44211</v>
      </c>
      <c r="N20" s="443">
        <v>138542.93912860006</v>
      </c>
      <c r="O20" s="443">
        <v>-125586.22745015296</v>
      </c>
      <c r="P20" s="443">
        <v>34509.913</v>
      </c>
      <c r="Q20" s="443">
        <v>0</v>
      </c>
      <c r="R20" s="443">
        <v>294.6204007670168</v>
      </c>
      <c r="S20" s="443">
        <v>46071.285964334602</v>
      </c>
      <c r="T20" s="445"/>
      <c r="U20" s="445"/>
      <c r="X20" s="428"/>
      <c r="Y20" s="429"/>
      <c r="Z20" s="429"/>
    </row>
    <row r="21" spans="1:26" ht="14.45" customHeight="1">
      <c r="A21" s="1492"/>
      <c r="B21" s="1504"/>
      <c r="C21" s="716" t="s">
        <v>37</v>
      </c>
      <c r="D21" s="717">
        <v>264062.28200000001</v>
      </c>
      <c r="E21" s="717">
        <v>2819128.2890000003</v>
      </c>
      <c r="F21" s="14"/>
      <c r="G21" s="14"/>
      <c r="H21" s="14"/>
      <c r="I21" s="14"/>
      <c r="J21" s="14"/>
      <c r="K21" s="14"/>
      <c r="L21" s="537"/>
      <c r="M21" s="444">
        <v>44212</v>
      </c>
      <c r="N21" s="443">
        <v>132704.68087350987</v>
      </c>
      <c r="O21" s="443">
        <v>-120046.13566831945</v>
      </c>
      <c r="P21" s="443">
        <v>33150.562000000005</v>
      </c>
      <c r="Q21" s="443">
        <v>0</v>
      </c>
      <c r="R21" s="443">
        <v>292.61483342323004</v>
      </c>
      <c r="S21" s="443">
        <v>44037.317349951118</v>
      </c>
      <c r="T21" s="445"/>
      <c r="U21" s="445"/>
      <c r="X21" s="428"/>
      <c r="Y21" s="429"/>
      <c r="Z21" s="429"/>
    </row>
    <row r="22" spans="1:26" ht="14.45" customHeight="1">
      <c r="A22" s="1492"/>
      <c r="B22" s="1504"/>
      <c r="C22" s="716" t="s">
        <v>100</v>
      </c>
      <c r="D22" s="717">
        <v>2522919.679</v>
      </c>
      <c r="E22" s="719">
        <v>26927931.600867998</v>
      </c>
      <c r="F22" s="14"/>
      <c r="G22" s="14"/>
      <c r="H22" s="14"/>
      <c r="I22" s="14"/>
      <c r="J22" s="14"/>
      <c r="K22" s="14"/>
      <c r="L22" s="537"/>
      <c r="M22" s="444">
        <v>44213</v>
      </c>
      <c r="N22" s="443">
        <v>130251.03280936807</v>
      </c>
      <c r="O22" s="443">
        <v>-118163.92973942398</v>
      </c>
      <c r="P22" s="443">
        <v>32783.411</v>
      </c>
      <c r="Q22" s="443">
        <v>0</v>
      </c>
      <c r="R22" s="443">
        <v>290.78917916214391</v>
      </c>
      <c r="S22" s="443">
        <v>46186.177666308351</v>
      </c>
      <c r="T22" s="445"/>
      <c r="U22" s="445"/>
      <c r="X22" s="428"/>
      <c r="Y22" s="429"/>
      <c r="Z22" s="429"/>
    </row>
    <row r="23" spans="1:26" ht="14.45" customHeight="1">
      <c r="A23" s="1492"/>
      <c r="B23" s="1498" t="s">
        <v>106</v>
      </c>
      <c r="C23" s="720" t="s">
        <v>23</v>
      </c>
      <c r="D23" s="721">
        <v>426429.13099999982</v>
      </c>
      <c r="E23" s="721">
        <v>4560379.7785419989</v>
      </c>
      <c r="F23" s="14"/>
      <c r="G23" s="14"/>
      <c r="H23" s="14"/>
      <c r="I23" s="14"/>
      <c r="J23" s="14"/>
      <c r="K23" s="14"/>
      <c r="L23" s="537"/>
      <c r="M23" s="444">
        <v>44214</v>
      </c>
      <c r="N23" s="443">
        <v>130468.81316594577</v>
      </c>
      <c r="O23" s="443">
        <v>-117163.11003270387</v>
      </c>
      <c r="P23" s="443">
        <v>33747.223000000005</v>
      </c>
      <c r="Q23" s="443">
        <v>0</v>
      </c>
      <c r="R23" s="443">
        <v>273.01151063218168</v>
      </c>
      <c r="S23" s="443">
        <v>49722.653080462129</v>
      </c>
      <c r="T23" s="445"/>
      <c r="U23" s="445"/>
      <c r="X23" s="428"/>
      <c r="Y23" s="429"/>
      <c r="Z23" s="429"/>
    </row>
    <row r="24" spans="1:26" ht="14.45" customHeight="1">
      <c r="A24" s="1492"/>
      <c r="B24" s="1506"/>
      <c r="C24" s="722" t="s">
        <v>33</v>
      </c>
      <c r="D24" s="723">
        <v>27804.55599999992</v>
      </c>
      <c r="E24" s="723">
        <v>304753.37200000056</v>
      </c>
      <c r="F24" s="14"/>
      <c r="G24" s="14"/>
      <c r="H24" s="14"/>
      <c r="I24" s="14"/>
      <c r="J24" s="14"/>
      <c r="K24" s="14"/>
      <c r="L24" s="537"/>
      <c r="M24" s="444">
        <v>44215</v>
      </c>
      <c r="N24" s="443">
        <v>130768.03776769702</v>
      </c>
      <c r="O24" s="443">
        <v>-119039.69828040934</v>
      </c>
      <c r="P24" s="443">
        <v>31018.832000000002</v>
      </c>
      <c r="Q24" s="443">
        <v>0</v>
      </c>
      <c r="R24" s="443">
        <v>284.32099174157713</v>
      </c>
      <c r="S24" s="443">
        <v>44636.239526500765</v>
      </c>
      <c r="T24" s="445"/>
      <c r="U24" s="445"/>
      <c r="X24" s="428"/>
      <c r="Y24" s="429"/>
      <c r="Z24" s="429"/>
    </row>
    <row r="25" spans="1:26" ht="14.45" customHeight="1">
      <c r="A25" s="1492"/>
      <c r="B25" s="1506"/>
      <c r="C25" s="722" t="s">
        <v>37</v>
      </c>
      <c r="D25" s="723">
        <v>133679.45100000012</v>
      </c>
      <c r="E25" s="723">
        <v>1450361.3159999982</v>
      </c>
      <c r="F25" s="14"/>
      <c r="G25" s="14"/>
      <c r="H25" s="14"/>
      <c r="I25" s="14"/>
      <c r="J25" s="14"/>
      <c r="K25" s="14"/>
      <c r="L25" s="537"/>
      <c r="M25" s="444">
        <v>44216</v>
      </c>
      <c r="N25" s="443">
        <v>125682.43169110667</v>
      </c>
      <c r="O25" s="443">
        <v>-113479.90294334845</v>
      </c>
      <c r="P25" s="443">
        <v>29227.264000000003</v>
      </c>
      <c r="Q25" s="443">
        <v>0</v>
      </c>
      <c r="R25" s="443">
        <v>320.87798286861954</v>
      </c>
      <c r="S25" s="443">
        <v>40583.47858430718</v>
      </c>
      <c r="T25" s="445"/>
      <c r="U25" s="445"/>
      <c r="X25" s="428"/>
      <c r="Y25" s="429"/>
      <c r="Z25" s="429"/>
    </row>
    <row r="26" spans="1:26" ht="14.45" customHeight="1">
      <c r="A26" s="1492"/>
      <c r="B26" s="1507"/>
      <c r="C26" s="724" t="s">
        <v>100</v>
      </c>
      <c r="D26" s="725">
        <v>587913.1379999998</v>
      </c>
      <c r="E26" s="725">
        <v>6315494.4665419972</v>
      </c>
      <c r="F26" s="14"/>
      <c r="G26" s="14"/>
      <c r="H26" s="14"/>
      <c r="I26" s="14"/>
      <c r="J26" s="14"/>
      <c r="K26" s="14"/>
      <c r="L26" s="537"/>
      <c r="M26" s="444">
        <v>44217</v>
      </c>
      <c r="N26" s="443">
        <v>132107.1632028695</v>
      </c>
      <c r="O26" s="443">
        <v>-120682.13419137039</v>
      </c>
      <c r="P26" s="443">
        <v>28099.580999999998</v>
      </c>
      <c r="Q26" s="443">
        <v>0</v>
      </c>
      <c r="R26" s="443">
        <v>337.09205665888618</v>
      </c>
      <c r="S26" s="443">
        <v>39263.443792003789</v>
      </c>
      <c r="T26" s="445"/>
      <c r="U26" s="445"/>
      <c r="X26" s="428"/>
      <c r="Y26" s="429"/>
      <c r="Z26" s="429"/>
    </row>
    <row r="27" spans="1:26" ht="14.45" customHeight="1">
      <c r="A27" s="1493"/>
      <c r="B27" s="1508" t="s">
        <v>107</v>
      </c>
      <c r="C27" s="1508"/>
      <c r="D27" s="726">
        <v>1689868.0727324905</v>
      </c>
      <c r="E27" s="726">
        <v>18162451.971546918</v>
      </c>
      <c r="F27" s="17"/>
      <c r="G27" s="17"/>
      <c r="H27" s="17"/>
      <c r="I27" s="17"/>
      <c r="J27" s="17"/>
      <c r="K27" s="17"/>
      <c r="L27" s="537"/>
      <c r="M27" s="444">
        <v>44218</v>
      </c>
      <c r="N27" s="443">
        <v>128528.40911488554</v>
      </c>
      <c r="O27" s="443">
        <v>-118584.68720329147</v>
      </c>
      <c r="P27" s="443">
        <v>25931.214</v>
      </c>
      <c r="Q27" s="443">
        <v>0</v>
      </c>
      <c r="R27" s="443">
        <v>337.64255483945186</v>
      </c>
      <c r="S27" s="443">
        <v>35404.168796059748</v>
      </c>
      <c r="T27" s="445"/>
      <c r="U27" s="445"/>
      <c r="X27" s="428"/>
      <c r="Y27" s="429"/>
      <c r="Z27" s="429"/>
    </row>
    <row r="28" spans="1:26" ht="14.45" customHeight="1">
      <c r="A28" s="1491" t="s">
        <v>108</v>
      </c>
      <c r="B28" s="1494" t="s">
        <v>109</v>
      </c>
      <c r="C28" s="714" t="s">
        <v>110</v>
      </c>
      <c r="D28" s="715">
        <v>113611.345</v>
      </c>
      <c r="E28" s="717">
        <v>1232085.4672304997</v>
      </c>
      <c r="F28" s="14"/>
      <c r="G28" s="14"/>
      <c r="H28" s="14"/>
      <c r="I28" s="14"/>
      <c r="J28" s="14"/>
      <c r="K28" s="14"/>
      <c r="L28" s="537"/>
      <c r="M28" s="444">
        <v>44219</v>
      </c>
      <c r="N28" s="443">
        <v>128152.11203713471</v>
      </c>
      <c r="O28" s="443">
        <v>-115968.88595843443</v>
      </c>
      <c r="P28" s="443">
        <v>22039.793000000001</v>
      </c>
      <c r="Q28" s="443">
        <v>0</v>
      </c>
      <c r="R28" s="443">
        <v>333.55382960725166</v>
      </c>
      <c r="S28" s="443">
        <v>33997.97717088792</v>
      </c>
      <c r="T28" s="445"/>
      <c r="U28" s="445"/>
      <c r="X28" s="428"/>
      <c r="Y28" s="429"/>
      <c r="Z28" s="429"/>
    </row>
    <row r="29" spans="1:26" ht="14.45" customHeight="1">
      <c r="A29" s="1492"/>
      <c r="B29" s="1495"/>
      <c r="C29" s="716" t="s">
        <v>85</v>
      </c>
      <c r="D29" s="717">
        <v>1738.0260000000026</v>
      </c>
      <c r="E29" s="717">
        <v>20477.313900000023</v>
      </c>
      <c r="F29" s="14"/>
      <c r="G29" s="14"/>
      <c r="H29" s="14"/>
      <c r="I29" s="14"/>
      <c r="J29" s="14"/>
      <c r="K29" s="14"/>
      <c r="L29" s="537"/>
      <c r="M29" s="444">
        <v>44220</v>
      </c>
      <c r="N29" s="443">
        <v>128290.64563772551</v>
      </c>
      <c r="O29" s="443">
        <v>-117492.47177972361</v>
      </c>
      <c r="P29" s="443">
        <v>22180.186000000002</v>
      </c>
      <c r="Q29" s="443">
        <v>0</v>
      </c>
      <c r="R29" s="443">
        <v>328.84156771678522</v>
      </c>
      <c r="S29" s="443">
        <v>34937.09897343257</v>
      </c>
      <c r="T29" s="445"/>
      <c r="U29" s="445"/>
      <c r="X29" s="428"/>
      <c r="Y29" s="429"/>
      <c r="Z29" s="429"/>
    </row>
    <row r="30" spans="1:26" ht="14.45" customHeight="1">
      <c r="A30" s="1492"/>
      <c r="B30" s="1496"/>
      <c r="C30" s="718" t="s">
        <v>100</v>
      </c>
      <c r="D30" s="719">
        <v>115349.37100000001</v>
      </c>
      <c r="E30" s="717">
        <v>1252562.7811305001</v>
      </c>
      <c r="F30" s="14"/>
      <c r="G30" s="14"/>
      <c r="H30" s="14"/>
      <c r="I30" s="14"/>
      <c r="J30" s="14"/>
      <c r="K30" s="14"/>
      <c r="L30" s="537"/>
      <c r="M30" s="444">
        <v>44221</v>
      </c>
      <c r="N30" s="443">
        <v>128584.74206139888</v>
      </c>
      <c r="O30" s="443">
        <v>-115106.3972992932</v>
      </c>
      <c r="P30" s="443">
        <v>27762.714999999997</v>
      </c>
      <c r="Q30" s="443">
        <v>0</v>
      </c>
      <c r="R30" s="443">
        <v>283.17992819654074</v>
      </c>
      <c r="S30" s="443">
        <v>41421.956512369732</v>
      </c>
      <c r="T30" s="445"/>
      <c r="U30" s="445"/>
      <c r="X30" s="428"/>
      <c r="Y30" s="429"/>
      <c r="Z30" s="429"/>
    </row>
    <row r="31" spans="1:26" ht="14.45" customHeight="1">
      <c r="A31" s="1492"/>
      <c r="B31" s="1494" t="s">
        <v>111</v>
      </c>
      <c r="C31" s="714" t="s">
        <v>110</v>
      </c>
      <c r="D31" s="715">
        <v>12499.871999999999</v>
      </c>
      <c r="E31" s="715">
        <v>131094.51199999999</v>
      </c>
      <c r="F31" s="14"/>
      <c r="G31" s="14"/>
      <c r="H31" s="14"/>
      <c r="I31" s="14"/>
      <c r="J31" s="14"/>
      <c r="K31" s="14"/>
      <c r="L31" s="537"/>
      <c r="M31" s="444">
        <v>44222</v>
      </c>
      <c r="N31" s="443">
        <v>124887.4163941344</v>
      </c>
      <c r="O31" s="443">
        <v>-116617.48074691424</v>
      </c>
      <c r="P31" s="443">
        <v>31403.836000000003</v>
      </c>
      <c r="Q31" s="443">
        <v>0</v>
      </c>
      <c r="R31" s="443">
        <v>296.66799522336618</v>
      </c>
      <c r="S31" s="443">
        <v>42882.189618536468</v>
      </c>
      <c r="T31" s="445"/>
      <c r="U31" s="445"/>
      <c r="X31" s="428"/>
      <c r="Y31" s="429"/>
      <c r="Z31" s="429"/>
    </row>
    <row r="32" spans="1:26" ht="14.45" customHeight="1">
      <c r="A32" s="1492"/>
      <c r="B32" s="1495"/>
      <c r="C32" s="716" t="s">
        <v>85</v>
      </c>
      <c r="D32" s="717">
        <v>16.457000000000001</v>
      </c>
      <c r="E32" s="717">
        <v>173.85400000000001</v>
      </c>
      <c r="F32" s="14"/>
      <c r="G32" s="14"/>
      <c r="H32" s="14"/>
      <c r="I32" s="14"/>
      <c r="J32" s="14"/>
      <c r="K32" s="14"/>
      <c r="L32" s="537"/>
      <c r="M32" s="444">
        <v>44223</v>
      </c>
      <c r="N32" s="443">
        <v>119855.32545627176</v>
      </c>
      <c r="O32" s="443">
        <v>-109345.1123536238</v>
      </c>
      <c r="P32" s="443">
        <v>32339.304000000004</v>
      </c>
      <c r="Q32" s="443">
        <v>0</v>
      </c>
      <c r="R32" s="443">
        <v>297.1638367321666</v>
      </c>
      <c r="S32" s="443">
        <v>43230.190837064976</v>
      </c>
      <c r="T32" s="445"/>
      <c r="U32" s="445"/>
      <c r="X32" s="428"/>
      <c r="Y32" s="429"/>
      <c r="Z32" s="429"/>
    </row>
    <row r="33" spans="1:26" ht="14.45" customHeight="1">
      <c r="A33" s="1492"/>
      <c r="B33" s="1496"/>
      <c r="C33" s="718" t="s">
        <v>100</v>
      </c>
      <c r="D33" s="719">
        <v>12516.328999999998</v>
      </c>
      <c r="E33" s="719">
        <v>131268.36599999998</v>
      </c>
      <c r="F33" s="14"/>
      <c r="G33" s="14"/>
      <c r="H33" s="14"/>
      <c r="I33" s="14"/>
      <c r="J33" s="14"/>
      <c r="K33" s="14"/>
      <c r="L33" s="537"/>
      <c r="M33" s="444">
        <v>44224</v>
      </c>
      <c r="N33" s="443">
        <v>123415.22417976581</v>
      </c>
      <c r="O33" s="443">
        <v>-112017.40584449837</v>
      </c>
      <c r="P33" s="443">
        <v>30740.934000000001</v>
      </c>
      <c r="Q33" s="443">
        <v>0</v>
      </c>
      <c r="R33" s="443">
        <v>299.60237409657469</v>
      </c>
      <c r="S33" s="443">
        <v>42705.251995597901</v>
      </c>
      <c r="T33" s="445"/>
      <c r="U33" s="445"/>
      <c r="X33" s="428"/>
      <c r="Y33" s="429"/>
      <c r="Z33" s="429"/>
    </row>
    <row r="34" spans="1:26" ht="14.45" customHeight="1">
      <c r="A34" s="1492"/>
      <c r="B34" s="1498" t="s">
        <v>100</v>
      </c>
      <c r="C34" s="720" t="s">
        <v>110</v>
      </c>
      <c r="D34" s="721">
        <v>126111.217</v>
      </c>
      <c r="E34" s="723">
        <v>1363179.9792304998</v>
      </c>
      <c r="F34" s="14"/>
      <c r="G34" s="14"/>
      <c r="H34" s="14"/>
      <c r="I34" s="14"/>
      <c r="J34" s="14"/>
      <c r="K34" s="14"/>
      <c r="L34" s="537"/>
      <c r="M34" s="444">
        <v>44225</v>
      </c>
      <c r="N34" s="443">
        <v>122616.43738791013</v>
      </c>
      <c r="O34" s="443">
        <v>-111050.43991982276</v>
      </c>
      <c r="P34" s="443">
        <v>27106.087</v>
      </c>
      <c r="Q34" s="443">
        <v>0</v>
      </c>
      <c r="R34" s="443">
        <v>295.39085194855267</v>
      </c>
      <c r="S34" s="443">
        <v>40153.236869026383</v>
      </c>
      <c r="T34" s="445"/>
      <c r="U34" s="445"/>
      <c r="X34" s="428"/>
      <c r="Y34" s="429"/>
      <c r="Z34" s="429"/>
    </row>
    <row r="35" spans="1:26" ht="14.45" customHeight="1">
      <c r="A35" s="1492"/>
      <c r="B35" s="1499"/>
      <c r="C35" s="722" t="s">
        <v>85</v>
      </c>
      <c r="D35" s="723">
        <v>1754.4830000000024</v>
      </c>
      <c r="E35" s="723">
        <v>20651.167900000022</v>
      </c>
      <c r="F35" s="14"/>
      <c r="G35" s="14"/>
      <c r="H35" s="14"/>
      <c r="I35" s="14"/>
      <c r="J35" s="14"/>
      <c r="K35" s="14"/>
      <c r="L35" s="537"/>
      <c r="M35" s="444">
        <v>44226</v>
      </c>
      <c r="N35" s="443">
        <v>124240.20255301193</v>
      </c>
      <c r="O35" s="443">
        <v>-112068.39329043149</v>
      </c>
      <c r="P35" s="443">
        <v>27024.179</v>
      </c>
      <c r="Q35" s="443">
        <v>0</v>
      </c>
      <c r="R35" s="443">
        <v>285.22465889214669</v>
      </c>
      <c r="S35" s="443">
        <v>38225.886803092122</v>
      </c>
      <c r="T35" s="445"/>
      <c r="U35" s="445"/>
      <c r="X35" s="428"/>
      <c r="Y35" s="429"/>
      <c r="Z35" s="429"/>
    </row>
    <row r="36" spans="1:26" ht="14.45" customHeight="1">
      <c r="A36" s="1493"/>
      <c r="B36" s="1500"/>
      <c r="C36" s="724" t="s">
        <v>100</v>
      </c>
      <c r="D36" s="725">
        <v>127865.69999999998</v>
      </c>
      <c r="E36" s="723">
        <v>1383831.1471305001</v>
      </c>
      <c r="F36" s="17"/>
      <c r="G36" s="17"/>
      <c r="H36" s="17"/>
      <c r="I36" s="17"/>
      <c r="J36" s="17"/>
      <c r="K36" s="17"/>
      <c r="L36" s="537"/>
      <c r="M36" s="444">
        <v>44227</v>
      </c>
      <c r="N36" s="443">
        <v>117680.4198755143</v>
      </c>
      <c r="O36" s="443">
        <v>-104000.55913071001</v>
      </c>
      <c r="P36" s="443">
        <v>29477.823999999997</v>
      </c>
      <c r="Q36" s="443">
        <v>0</v>
      </c>
      <c r="R36" s="443">
        <v>282.65994379771081</v>
      </c>
      <c r="S36" s="443">
        <v>39848.979302145664</v>
      </c>
      <c r="T36" s="445"/>
      <c r="U36" s="445"/>
      <c r="X36" s="428"/>
      <c r="Y36" s="429"/>
      <c r="Z36" s="429"/>
    </row>
    <row r="37" spans="1:26" ht="14.45" customHeight="1">
      <c r="A37" s="1491" t="s">
        <v>112</v>
      </c>
      <c r="B37" s="1494" t="s">
        <v>113</v>
      </c>
      <c r="C37" s="714" t="s">
        <v>114</v>
      </c>
      <c r="D37" s="715">
        <v>8773014.4919827841</v>
      </c>
      <c r="E37" s="715">
        <v>93686505.928590998</v>
      </c>
      <c r="F37" s="14"/>
      <c r="G37" s="14"/>
      <c r="H37" s="14"/>
      <c r="I37" s="14"/>
      <c r="J37" s="14"/>
      <c r="K37" s="14"/>
      <c r="L37" s="537"/>
      <c r="M37" s="444">
        <v>44228</v>
      </c>
      <c r="N37" s="443">
        <v>98687.741322924354</v>
      </c>
      <c r="O37" s="443">
        <v>-89561.60776453212</v>
      </c>
      <c r="P37" s="443">
        <v>33666.264999999999</v>
      </c>
      <c r="Q37" s="443">
        <v>0</v>
      </c>
      <c r="R37" s="443">
        <v>278.05328500441641</v>
      </c>
      <c r="S37" s="443">
        <v>45154.876237198412</v>
      </c>
      <c r="T37" s="445"/>
      <c r="U37" s="445"/>
      <c r="X37" s="428"/>
      <c r="Y37" s="429"/>
      <c r="Z37" s="429"/>
    </row>
    <row r="38" spans="1:26" ht="14.45" customHeight="1">
      <c r="A38" s="1492"/>
      <c r="B38" s="1495"/>
      <c r="C38" s="716" t="s">
        <v>115</v>
      </c>
      <c r="D38" s="717">
        <v>99626.768869505686</v>
      </c>
      <c r="E38" s="717">
        <v>1064012.914120089</v>
      </c>
      <c r="F38" s="14"/>
      <c r="G38" s="14"/>
      <c r="H38" s="14"/>
      <c r="I38" s="14"/>
      <c r="J38" s="14"/>
      <c r="K38" s="14"/>
      <c r="L38" s="537"/>
      <c r="M38" s="444">
        <v>44229</v>
      </c>
      <c r="N38" s="443">
        <v>90913.654393923411</v>
      </c>
      <c r="O38" s="443">
        <v>-82456.958539930376</v>
      </c>
      <c r="P38" s="443">
        <v>32699.375999999997</v>
      </c>
      <c r="Q38" s="443">
        <v>0</v>
      </c>
      <c r="R38" s="443">
        <v>278.61158140460128</v>
      </c>
      <c r="S38" s="443">
        <v>41801.982892922955</v>
      </c>
      <c r="T38" s="445"/>
      <c r="U38" s="445"/>
      <c r="X38" s="428"/>
      <c r="Y38" s="429"/>
      <c r="Z38" s="429"/>
    </row>
    <row r="39" spans="1:26" ht="14.45" customHeight="1">
      <c r="A39" s="1492"/>
      <c r="B39" s="1496"/>
      <c r="C39" s="718" t="s">
        <v>100</v>
      </c>
      <c r="D39" s="719">
        <v>8872641.2608522885</v>
      </c>
      <c r="E39" s="719">
        <v>94750518.842711091</v>
      </c>
      <c r="F39" s="14"/>
      <c r="G39" s="14"/>
      <c r="H39" s="14"/>
      <c r="I39" s="14"/>
      <c r="J39" s="14"/>
      <c r="K39" s="14"/>
      <c r="L39" s="537"/>
      <c r="M39" s="444">
        <v>44230</v>
      </c>
      <c r="N39" s="443">
        <v>88274.013081548692</v>
      </c>
      <c r="O39" s="443">
        <v>-79030.252136301293</v>
      </c>
      <c r="P39" s="443">
        <v>29241.646000000001</v>
      </c>
      <c r="Q39" s="443">
        <v>0</v>
      </c>
      <c r="R39" s="443">
        <v>279.8328218348945</v>
      </c>
      <c r="S39" s="443">
        <v>38182.258070083677</v>
      </c>
      <c r="T39" s="445"/>
      <c r="U39" s="445"/>
      <c r="X39" s="428"/>
      <c r="Y39" s="429"/>
      <c r="Z39" s="429"/>
    </row>
    <row r="40" spans="1:26" ht="14.45" customHeight="1">
      <c r="A40" s="1492"/>
      <c r="B40" s="1494" t="s">
        <v>116</v>
      </c>
      <c r="C40" s="714" t="s">
        <v>114</v>
      </c>
      <c r="D40" s="715">
        <v>12401.573999999999</v>
      </c>
      <c r="E40" s="717">
        <v>130044.48599999999</v>
      </c>
      <c r="F40" s="14"/>
      <c r="G40" s="14"/>
      <c r="H40" s="14"/>
      <c r="I40" s="14"/>
      <c r="J40" s="14"/>
      <c r="K40" s="14"/>
      <c r="L40" s="537"/>
      <c r="M40" s="444">
        <v>44231</v>
      </c>
      <c r="N40" s="443">
        <v>88411.250131870445</v>
      </c>
      <c r="O40" s="443">
        <v>-79371.097162147911</v>
      </c>
      <c r="P40" s="443">
        <v>27069.282999999999</v>
      </c>
      <c r="Q40" s="443">
        <v>0</v>
      </c>
      <c r="R40" s="443">
        <v>293.17292130926029</v>
      </c>
      <c r="S40" s="443">
        <v>37677.46907012281</v>
      </c>
      <c r="T40" s="445"/>
      <c r="U40" s="445"/>
      <c r="X40" s="428"/>
      <c r="Y40" s="429"/>
      <c r="Z40" s="429"/>
    </row>
    <row r="41" spans="1:26" ht="14.45" customHeight="1">
      <c r="A41" s="1492"/>
      <c r="B41" s="1495"/>
      <c r="C41" s="716" t="s">
        <v>115</v>
      </c>
      <c r="D41" s="717">
        <v>16.457000000000001</v>
      </c>
      <c r="E41" s="717">
        <v>173.85400000000001</v>
      </c>
      <c r="F41" s="14"/>
      <c r="G41" s="14"/>
      <c r="H41" s="14"/>
      <c r="I41" s="14"/>
      <c r="J41" s="14"/>
      <c r="K41" s="14"/>
      <c r="L41" s="537"/>
      <c r="M41" s="444">
        <v>44232</v>
      </c>
      <c r="N41" s="443">
        <v>88757.32355733728</v>
      </c>
      <c r="O41" s="443">
        <v>-79448.76885747441</v>
      </c>
      <c r="P41" s="443">
        <v>28558.886999999999</v>
      </c>
      <c r="Q41" s="443">
        <v>0</v>
      </c>
      <c r="R41" s="443">
        <v>292.3738568207707</v>
      </c>
      <c r="S41" s="443">
        <v>37995.747799674878</v>
      </c>
      <c r="T41" s="445"/>
      <c r="U41" s="445"/>
      <c r="X41" s="428"/>
      <c r="Y41" s="429"/>
      <c r="Z41" s="429"/>
    </row>
    <row r="42" spans="1:26" ht="14.45" customHeight="1">
      <c r="A42" s="1492"/>
      <c r="B42" s="1496"/>
      <c r="C42" s="718" t="s">
        <v>100</v>
      </c>
      <c r="D42" s="719">
        <v>12418.030999999999</v>
      </c>
      <c r="E42" s="717">
        <v>130218.34</v>
      </c>
      <c r="F42" s="14"/>
      <c r="G42" s="14"/>
      <c r="H42" s="14"/>
      <c r="I42" s="14"/>
      <c r="J42" s="14"/>
      <c r="K42" s="14"/>
      <c r="L42" s="537"/>
      <c r="M42" s="444">
        <v>44233</v>
      </c>
      <c r="N42" s="443">
        <v>92798.626437387909</v>
      </c>
      <c r="O42" s="443">
        <v>-75021.854626015396</v>
      </c>
      <c r="P42" s="443">
        <v>22453.982</v>
      </c>
      <c r="Q42" s="443">
        <v>0</v>
      </c>
      <c r="R42" s="443">
        <v>298.54017483162897</v>
      </c>
      <c r="S42" s="443">
        <v>35992.879002493493</v>
      </c>
      <c r="T42" s="445"/>
      <c r="U42" s="445"/>
      <c r="X42" s="428"/>
      <c r="Y42" s="429"/>
      <c r="Z42" s="429"/>
    </row>
    <row r="43" spans="1:26" ht="14.45" customHeight="1">
      <c r="A43" s="1492"/>
      <c r="B43" s="1497" t="s">
        <v>117</v>
      </c>
      <c r="C43" s="1497"/>
      <c r="D43" s="727">
        <v>1738.0260000000026</v>
      </c>
      <c r="E43" s="727">
        <v>20477.313900000023</v>
      </c>
      <c r="F43" s="14"/>
      <c r="G43" s="14"/>
      <c r="H43" s="14"/>
      <c r="I43" s="14"/>
      <c r="J43" s="14"/>
      <c r="K43" s="14"/>
      <c r="L43" s="537"/>
      <c r="M43" s="444">
        <v>44234</v>
      </c>
      <c r="N43" s="443">
        <v>95099.948306783437</v>
      </c>
      <c r="O43" s="443">
        <v>-77724.478320497947</v>
      </c>
      <c r="P43" s="443">
        <v>23753.472000000002</v>
      </c>
      <c r="Q43" s="443">
        <v>0</v>
      </c>
      <c r="R43" s="443">
        <v>294.13999724071994</v>
      </c>
      <c r="S43" s="443">
        <v>41376.581806142363</v>
      </c>
      <c r="T43" s="445"/>
      <c r="U43" s="445"/>
      <c r="X43" s="428"/>
      <c r="Y43" s="429"/>
      <c r="Z43" s="429"/>
    </row>
    <row r="44" spans="1:26" ht="14.45" customHeight="1">
      <c r="A44" s="1492"/>
      <c r="B44" s="1497" t="s">
        <v>118</v>
      </c>
      <c r="C44" s="1497"/>
      <c r="D44" s="727">
        <v>522648.45600000001</v>
      </c>
      <c r="E44" s="717">
        <v>5577049.3484660015</v>
      </c>
      <c r="F44" s="14"/>
      <c r="G44" s="14"/>
      <c r="H44" s="14"/>
      <c r="I44" s="14"/>
      <c r="J44" s="14"/>
      <c r="K44" s="14"/>
      <c r="L44" s="537"/>
      <c r="M44" s="444">
        <v>44235</v>
      </c>
      <c r="N44" s="443">
        <v>96135.493195484756</v>
      </c>
      <c r="O44" s="443">
        <v>-81266.588247705455</v>
      </c>
      <c r="P44" s="443">
        <v>32470.236000000001</v>
      </c>
      <c r="Q44" s="443">
        <v>0</v>
      </c>
      <c r="R44" s="443">
        <v>294.23832212504698</v>
      </c>
      <c r="S44" s="443">
        <v>49064.711222508762</v>
      </c>
      <c r="T44" s="445"/>
      <c r="U44" s="445"/>
      <c r="X44" s="428"/>
      <c r="Y44" s="429"/>
      <c r="Z44" s="429"/>
    </row>
    <row r="45" spans="1:26" ht="14.45" customHeight="1">
      <c r="A45" s="1492"/>
      <c r="B45" s="1498" t="s">
        <v>119</v>
      </c>
      <c r="C45" s="720" t="s">
        <v>114</v>
      </c>
      <c r="D45" s="721">
        <v>9308064.5219827853</v>
      </c>
      <c r="E45" s="721">
        <v>99393599.763056993</v>
      </c>
      <c r="F45" s="14"/>
      <c r="G45" s="14"/>
      <c r="H45" s="14"/>
      <c r="I45" s="14"/>
      <c r="J45" s="14"/>
      <c r="K45" s="14"/>
      <c r="L45" s="537"/>
      <c r="M45" s="444">
        <v>44236</v>
      </c>
      <c r="N45" s="443">
        <v>97707.091465344434</v>
      </c>
      <c r="O45" s="443">
        <v>-81439.842810423041</v>
      </c>
      <c r="P45" s="443">
        <v>33076.315000000002</v>
      </c>
      <c r="Q45" s="443">
        <v>0</v>
      </c>
      <c r="R45" s="443">
        <v>295.48086941276597</v>
      </c>
      <c r="S45" s="443">
        <v>49816.448921352421</v>
      </c>
      <c r="T45" s="445"/>
      <c r="U45" s="445"/>
      <c r="X45" s="428"/>
      <c r="Y45" s="429"/>
      <c r="Z45" s="429"/>
    </row>
    <row r="46" spans="1:26" ht="14.45" customHeight="1">
      <c r="A46" s="1492"/>
      <c r="B46" s="1499"/>
      <c r="C46" s="722" t="s">
        <v>120</v>
      </c>
      <c r="D46" s="723">
        <v>125669.72381950566</v>
      </c>
      <c r="E46" s="723">
        <v>1343877.200592089</v>
      </c>
      <c r="F46" s="14"/>
      <c r="G46" s="14"/>
      <c r="H46" s="14"/>
      <c r="I46" s="14"/>
      <c r="J46" s="14"/>
      <c r="K46" s="14"/>
      <c r="L46" s="537"/>
      <c r="M46" s="444">
        <v>44237</v>
      </c>
      <c r="N46" s="443">
        <v>93546.216900516942</v>
      </c>
      <c r="O46" s="443">
        <v>-78427.836269648702</v>
      </c>
      <c r="P46" s="443">
        <v>34578.636000000006</v>
      </c>
      <c r="Q46" s="443">
        <v>0</v>
      </c>
      <c r="R46" s="443">
        <v>304.63155139064821</v>
      </c>
      <c r="S46" s="443">
        <v>53705.182486797865</v>
      </c>
      <c r="T46" s="445"/>
      <c r="U46" s="445"/>
      <c r="X46" s="428"/>
      <c r="Y46" s="429"/>
      <c r="Z46" s="429"/>
    </row>
    <row r="47" spans="1:26" ht="14.45" customHeight="1">
      <c r="A47" s="1493"/>
      <c r="B47" s="1500"/>
      <c r="C47" s="724" t="s">
        <v>100</v>
      </c>
      <c r="D47" s="725">
        <v>9433734.2458022889</v>
      </c>
      <c r="E47" s="725">
        <v>100737476.96364909</v>
      </c>
      <c r="F47" s="18"/>
      <c r="G47" s="18"/>
      <c r="H47" s="14"/>
      <c r="I47" s="14"/>
      <c r="J47" s="14"/>
      <c r="K47" s="14"/>
      <c r="L47" s="537"/>
      <c r="M47" s="444">
        <v>44238</v>
      </c>
      <c r="N47" s="443">
        <v>99937.917501846197</v>
      </c>
      <c r="O47" s="443">
        <v>-90534.998417554583</v>
      </c>
      <c r="P47" s="443">
        <v>45448.627</v>
      </c>
      <c r="Q47" s="443">
        <v>0</v>
      </c>
      <c r="R47" s="443">
        <v>320.0353375746277</v>
      </c>
      <c r="S47" s="443">
        <v>55065.441922179169</v>
      </c>
      <c r="T47" s="445"/>
      <c r="U47" s="445"/>
      <c r="X47" s="428"/>
      <c r="Y47" s="429"/>
      <c r="Z47" s="429"/>
    </row>
    <row r="48" spans="1:26" ht="14.45" customHeight="1">
      <c r="A48" s="1507" t="s">
        <v>121</v>
      </c>
      <c r="B48" s="1507"/>
      <c r="C48" s="1507"/>
      <c r="D48" s="725">
        <v>-941.58440864272416</v>
      </c>
      <c r="E48" s="726">
        <v>217807.41569411755</v>
      </c>
      <c r="F48" s="484"/>
      <c r="G48" s="17"/>
      <c r="H48" s="484"/>
      <c r="I48" s="485"/>
      <c r="J48" s="484"/>
      <c r="K48" s="17"/>
      <c r="L48" s="537"/>
      <c r="M48" s="444">
        <v>44239</v>
      </c>
      <c r="N48" s="443">
        <v>101462.33568941872</v>
      </c>
      <c r="O48" s="443">
        <v>-86054.907690684675</v>
      </c>
      <c r="P48" s="443">
        <v>38011.246000000006</v>
      </c>
      <c r="Q48" s="443">
        <v>0</v>
      </c>
      <c r="R48" s="443">
        <v>313.46721038100304</v>
      </c>
      <c r="S48" s="443">
        <v>54049.84096619139</v>
      </c>
      <c r="T48" s="445"/>
      <c r="U48" s="445"/>
      <c r="X48" s="428"/>
    </row>
    <row r="49" spans="1:24" ht="14.45" customHeight="1">
      <c r="A49" s="634"/>
      <c r="B49" s="634"/>
      <c r="C49" s="634"/>
      <c r="D49" s="635"/>
      <c r="E49" s="635"/>
      <c r="F49" s="636"/>
      <c r="G49" s="637"/>
      <c r="H49" s="636"/>
      <c r="I49" s="638"/>
      <c r="J49" s="636"/>
      <c r="K49" s="637"/>
      <c r="L49" s="537"/>
      <c r="M49" s="444"/>
      <c r="N49" s="443"/>
      <c r="O49" s="443"/>
      <c r="P49" s="443"/>
      <c r="Q49" s="443"/>
      <c r="R49" s="443"/>
      <c r="S49" s="443"/>
      <c r="T49" s="445"/>
      <c r="U49" s="445"/>
      <c r="X49" s="428"/>
    </row>
    <row r="50" spans="1:24" ht="14.45" customHeight="1">
      <c r="A50" s="634"/>
      <c r="B50" s="634"/>
      <c r="C50" s="634"/>
      <c r="D50" s="635"/>
      <c r="E50" s="635"/>
      <c r="F50" s="636"/>
      <c r="G50" s="637"/>
      <c r="H50" s="636"/>
      <c r="I50" s="638"/>
      <c r="J50" s="636"/>
      <c r="K50" s="637"/>
      <c r="L50" s="537"/>
      <c r="M50" s="444"/>
      <c r="N50" s="443"/>
      <c r="O50" s="443"/>
      <c r="P50" s="443"/>
      <c r="Q50" s="443"/>
      <c r="R50" s="443"/>
      <c r="S50" s="443"/>
      <c r="T50" s="445"/>
      <c r="U50" s="445"/>
      <c r="X50" s="428"/>
    </row>
    <row r="51" spans="1:24" ht="14.45" customHeight="1">
      <c r="A51" s="1501" t="s">
        <v>122</v>
      </c>
      <c r="B51" s="1501"/>
      <c r="C51" s="1501"/>
      <c r="D51" s="1501"/>
      <c r="E51" s="1501"/>
      <c r="F51" s="1501"/>
      <c r="G51" s="1501"/>
      <c r="H51" s="1501"/>
      <c r="I51" s="1501"/>
      <c r="J51" s="1501"/>
      <c r="K51" s="1501"/>
      <c r="L51" s="537"/>
      <c r="M51" s="444"/>
      <c r="N51" s="443"/>
      <c r="O51" s="443"/>
      <c r="P51" s="443"/>
      <c r="Q51" s="443"/>
      <c r="R51" s="443"/>
      <c r="S51" s="443"/>
      <c r="T51" s="445"/>
      <c r="U51" s="445"/>
      <c r="X51" s="428"/>
    </row>
    <row r="52" spans="1:24" ht="14.45" customHeight="1">
      <c r="A52" s="1501"/>
      <c r="B52" s="1501"/>
      <c r="C52" s="1501"/>
      <c r="D52" s="1501"/>
      <c r="E52" s="1501"/>
      <c r="F52" s="1501"/>
      <c r="G52" s="1501"/>
      <c r="H52" s="1501"/>
      <c r="I52" s="1501"/>
      <c r="J52" s="1501"/>
      <c r="K52" s="1501"/>
      <c r="L52" s="537"/>
      <c r="M52" s="444"/>
      <c r="N52" s="443"/>
      <c r="O52" s="443"/>
      <c r="P52" s="443"/>
      <c r="Q52" s="443"/>
      <c r="R52" s="443"/>
      <c r="S52" s="443"/>
      <c r="T52" s="445"/>
      <c r="U52" s="445"/>
      <c r="X52" s="428"/>
    </row>
    <row r="53" spans="1:24" ht="12.75" customHeight="1">
      <c r="A53" s="1501"/>
      <c r="B53" s="1501"/>
      <c r="C53" s="1501"/>
      <c r="D53" s="1501"/>
      <c r="E53" s="1501"/>
      <c r="F53" s="1501"/>
      <c r="G53" s="1501"/>
      <c r="H53" s="1501"/>
      <c r="I53" s="1501"/>
      <c r="J53" s="1501"/>
      <c r="K53" s="1501"/>
      <c r="M53" s="444">
        <v>44240</v>
      </c>
      <c r="N53" s="443">
        <v>105575.41407321447</v>
      </c>
      <c r="O53" s="443">
        <v>-86296.59246755988</v>
      </c>
      <c r="P53" s="443">
        <v>30795.985000000001</v>
      </c>
      <c r="Q53" s="443">
        <v>0</v>
      </c>
      <c r="R53" s="443">
        <v>329.89049436344447</v>
      </c>
      <c r="S53" s="443">
        <v>49219.033237872434</v>
      </c>
      <c r="T53" s="445"/>
      <c r="U53" s="445"/>
      <c r="X53" s="428"/>
    </row>
    <row r="54" spans="1:24">
      <c r="A54" s="1501"/>
      <c r="B54" s="1501"/>
      <c r="C54" s="1501"/>
      <c r="D54" s="1501"/>
      <c r="E54" s="1501"/>
      <c r="F54" s="1501"/>
      <c r="G54" s="1501"/>
      <c r="H54" s="1501"/>
      <c r="I54" s="1501"/>
      <c r="J54" s="1501"/>
      <c r="K54" s="1501"/>
      <c r="M54" s="444">
        <v>44241</v>
      </c>
      <c r="N54" s="443">
        <v>99114.66504905581</v>
      </c>
      <c r="O54" s="443">
        <v>-79850.651967507118</v>
      </c>
      <c r="P54" s="443">
        <v>29510.248</v>
      </c>
      <c r="Q54" s="443">
        <v>0</v>
      </c>
      <c r="R54" s="443">
        <v>329.25100635342125</v>
      </c>
      <c r="S54" s="443">
        <v>47859.394744132143</v>
      </c>
      <c r="T54" s="445"/>
      <c r="U54" s="445"/>
      <c r="X54" s="428"/>
    </row>
    <row r="55" spans="1:24">
      <c r="D55" s="18"/>
      <c r="E55" s="18"/>
      <c r="M55" s="444">
        <v>44242</v>
      </c>
      <c r="N55" s="443">
        <v>114921.36512290325</v>
      </c>
      <c r="O55" s="443">
        <v>-94319.051587720212</v>
      </c>
      <c r="P55" s="443">
        <v>30272.203000000005</v>
      </c>
      <c r="Q55" s="443">
        <v>0</v>
      </c>
      <c r="R55" s="443">
        <v>338.76560865387933</v>
      </c>
      <c r="S55" s="443">
        <v>53105.021180617099</v>
      </c>
      <c r="T55" s="445"/>
      <c r="U55" s="445"/>
      <c r="X55" s="428"/>
    </row>
    <row r="56" spans="1:24">
      <c r="D56" s="14"/>
      <c r="E56" s="14"/>
      <c r="M56" s="444">
        <v>44243</v>
      </c>
      <c r="N56" s="443">
        <v>103213.86538664417</v>
      </c>
      <c r="O56" s="443">
        <v>-80982.19221436861</v>
      </c>
      <c r="P56" s="443">
        <v>28094.131999999994</v>
      </c>
      <c r="Q56" s="443">
        <v>0</v>
      </c>
      <c r="R56" s="443">
        <v>338.47867385188187</v>
      </c>
      <c r="S56" s="443">
        <v>48232.636598982412</v>
      </c>
      <c r="T56" s="445"/>
      <c r="U56" s="445"/>
      <c r="X56" s="428"/>
    </row>
    <row r="57" spans="1:24">
      <c r="D57" s="14"/>
      <c r="E57" s="14"/>
      <c r="M57" s="444">
        <v>44244</v>
      </c>
      <c r="N57" s="443">
        <v>112703.7894292647</v>
      </c>
      <c r="O57" s="443">
        <v>-90562.05401413652</v>
      </c>
      <c r="P57" s="443">
        <v>22560.522000000001</v>
      </c>
      <c r="Q57" s="443">
        <v>0</v>
      </c>
      <c r="R57" s="443">
        <v>348.10032441013726</v>
      </c>
      <c r="S57" s="443">
        <v>43397.548496335447</v>
      </c>
      <c r="T57" s="445"/>
      <c r="U57" s="445"/>
      <c r="X57" s="428"/>
    </row>
    <row r="58" spans="1:24">
      <c r="M58" s="444">
        <v>44245</v>
      </c>
      <c r="N58" s="443">
        <v>100812.57411119319</v>
      </c>
      <c r="O58" s="443">
        <v>-79645.65354995252</v>
      </c>
      <c r="P58" s="443">
        <v>18224.442999999999</v>
      </c>
      <c r="Q58" s="443">
        <v>-5.0540000000000003</v>
      </c>
      <c r="R58" s="443">
        <v>365.55733341918193</v>
      </c>
      <c r="S58" s="443">
        <v>39118.417628904419</v>
      </c>
      <c r="T58" s="445"/>
      <c r="U58" s="445"/>
      <c r="X58" s="428"/>
    </row>
    <row r="59" spans="1:24">
      <c r="M59" s="444">
        <v>44246</v>
      </c>
      <c r="N59" s="443">
        <v>98395.857157928054</v>
      </c>
      <c r="O59" s="443">
        <v>-76096.383584766329</v>
      </c>
      <c r="P59" s="443">
        <v>12296.769000000002</v>
      </c>
      <c r="Q59" s="443">
        <v>0</v>
      </c>
      <c r="R59" s="443">
        <v>358.60992867261075</v>
      </c>
      <c r="S59" s="443">
        <v>38177.38603415402</v>
      </c>
      <c r="T59" s="445"/>
      <c r="U59" s="445"/>
      <c r="X59" s="428"/>
    </row>
    <row r="60" spans="1:24">
      <c r="M60" s="444">
        <v>44247</v>
      </c>
      <c r="N60" s="443">
        <v>112443.63118472413</v>
      </c>
      <c r="O60" s="443">
        <v>-89192.634244118584</v>
      </c>
      <c r="P60" s="443">
        <v>9989.8829999999998</v>
      </c>
      <c r="Q60" s="443">
        <v>0</v>
      </c>
      <c r="R60" s="443">
        <v>347.25978465599752</v>
      </c>
      <c r="S60" s="443">
        <v>31952.753592953257</v>
      </c>
      <c r="T60" s="445"/>
      <c r="U60" s="445"/>
      <c r="X60" s="428"/>
    </row>
    <row r="61" spans="1:24">
      <c r="M61" s="444">
        <v>44248</v>
      </c>
      <c r="N61" s="443">
        <v>114756.38358476633</v>
      </c>
      <c r="O61" s="443">
        <v>-90774.995252663794</v>
      </c>
      <c r="P61" s="443">
        <v>9713.3249999999989</v>
      </c>
      <c r="Q61" s="443">
        <v>0</v>
      </c>
      <c r="R61" s="443">
        <v>346.18565045566902</v>
      </c>
      <c r="S61" s="443">
        <v>34315.435723731745</v>
      </c>
      <c r="T61" s="445"/>
      <c r="U61" s="445"/>
      <c r="X61" s="428"/>
    </row>
    <row r="62" spans="1:24">
      <c r="M62" s="444">
        <v>44249</v>
      </c>
      <c r="N62" s="443">
        <v>116351.31870450469</v>
      </c>
      <c r="O62" s="443">
        <v>-89358.337377360498</v>
      </c>
      <c r="P62" s="443">
        <v>10145.422</v>
      </c>
      <c r="Q62" s="443">
        <v>0</v>
      </c>
      <c r="R62" s="443">
        <v>344.85015028706152</v>
      </c>
      <c r="S62" s="443">
        <v>38717.808848674118</v>
      </c>
      <c r="T62" s="445"/>
      <c r="U62" s="445"/>
      <c r="X62" s="428"/>
    </row>
    <row r="63" spans="1:24">
      <c r="M63" s="444">
        <v>44250</v>
      </c>
      <c r="N63" s="443">
        <v>118865.69680346031</v>
      </c>
      <c r="O63" s="443">
        <v>-91118.302563561563</v>
      </c>
      <c r="P63" s="443">
        <v>11141.795</v>
      </c>
      <c r="Q63" s="443">
        <v>0</v>
      </c>
      <c r="R63" s="443">
        <v>354.45021059877581</v>
      </c>
      <c r="S63" s="443">
        <v>38060.67200516475</v>
      </c>
      <c r="T63" s="445"/>
      <c r="U63" s="445"/>
      <c r="X63" s="428"/>
    </row>
    <row r="64" spans="1:24">
      <c r="M64" s="444">
        <v>44251</v>
      </c>
      <c r="N64" s="443">
        <v>116312.17322502373</v>
      </c>
      <c r="O64" s="443">
        <v>-89733.221858845864</v>
      </c>
      <c r="P64" s="443">
        <v>8028.5410000000002</v>
      </c>
      <c r="Q64" s="443">
        <v>0</v>
      </c>
      <c r="R64" s="443">
        <v>354.08620723036813</v>
      </c>
      <c r="S64" s="443">
        <v>35878.735634275101</v>
      </c>
      <c r="T64" s="445"/>
      <c r="U64" s="445"/>
      <c r="X64" s="428"/>
    </row>
    <row r="65" spans="13:24">
      <c r="M65" s="444">
        <v>44252</v>
      </c>
      <c r="N65" s="443">
        <v>119528.85008967191</v>
      </c>
      <c r="O65" s="443">
        <v>-86253.78098955586</v>
      </c>
      <c r="P65" s="443">
        <v>6210.9079999999994</v>
      </c>
      <c r="Q65" s="443">
        <v>-966.98699999999997</v>
      </c>
      <c r="R65" s="443">
        <v>350.69801252709772</v>
      </c>
      <c r="S65" s="443">
        <v>33815.761703357944</v>
      </c>
      <c r="T65" s="445"/>
      <c r="U65" s="445"/>
      <c r="X65" s="428"/>
    </row>
    <row r="66" spans="13:24">
      <c r="M66" s="444">
        <v>44253</v>
      </c>
      <c r="N66" s="443">
        <v>102781.07817280304</v>
      </c>
      <c r="O66" s="443">
        <v>-78184.373879101171</v>
      </c>
      <c r="P66" s="443">
        <v>5602.6670000000004</v>
      </c>
      <c r="Q66" s="443">
        <v>0</v>
      </c>
      <c r="R66" s="443">
        <v>353.52774203590428</v>
      </c>
      <c r="S66" s="443">
        <v>32437.562647513496</v>
      </c>
      <c r="T66" s="445"/>
      <c r="U66" s="445"/>
      <c r="X66" s="428"/>
    </row>
    <row r="67" spans="13:24">
      <c r="M67" s="444">
        <v>44254</v>
      </c>
      <c r="N67" s="443">
        <v>96250.144530013713</v>
      </c>
      <c r="O67" s="443">
        <v>-73152.325139782683</v>
      </c>
      <c r="P67" s="443">
        <v>5456.3829999999998</v>
      </c>
      <c r="Q67" s="443">
        <v>0</v>
      </c>
      <c r="R67" s="443">
        <v>345.56630341047725</v>
      </c>
      <c r="S67" s="443">
        <v>30400.80962015293</v>
      </c>
      <c r="T67" s="445"/>
      <c r="U67" s="445"/>
      <c r="X67" s="428"/>
    </row>
    <row r="68" spans="13:24">
      <c r="M68" s="444">
        <v>44255</v>
      </c>
      <c r="N68" s="443">
        <v>97398.858529380741</v>
      </c>
      <c r="O68" s="443">
        <v>-71857.93438126384</v>
      </c>
      <c r="P68" s="443">
        <v>5725.299</v>
      </c>
      <c r="Q68" s="443">
        <v>0</v>
      </c>
      <c r="R68" s="443">
        <v>335.4108388759592</v>
      </c>
      <c r="S68" s="443">
        <v>30634.388248743177</v>
      </c>
      <c r="T68" s="445"/>
      <c r="U68" s="445"/>
      <c r="X68" s="428"/>
    </row>
    <row r="69" spans="13:24">
      <c r="M69" s="444">
        <v>44256</v>
      </c>
      <c r="N69" s="443">
        <v>117583.48770967402</v>
      </c>
      <c r="O69" s="443">
        <v>-90987.343601645742</v>
      </c>
      <c r="P69" s="443">
        <v>9144.6470000000008</v>
      </c>
      <c r="Q69" s="443">
        <v>0</v>
      </c>
      <c r="R69" s="443">
        <v>345.25499029510684</v>
      </c>
      <c r="S69" s="443">
        <v>38995.6615516448</v>
      </c>
      <c r="T69" s="445"/>
      <c r="U69" s="445"/>
      <c r="X69" s="428"/>
    </row>
    <row r="70" spans="13:24">
      <c r="M70" s="444">
        <v>44257</v>
      </c>
      <c r="N70" s="443">
        <v>120508.24454056335</v>
      </c>
      <c r="O70" s="443">
        <v>-95142.009705665158</v>
      </c>
      <c r="P70" s="443">
        <v>9608.2439999999988</v>
      </c>
      <c r="Q70" s="443">
        <v>-7.7919999999999998</v>
      </c>
      <c r="R70" s="443">
        <v>326.87902877721285</v>
      </c>
      <c r="S70" s="443">
        <v>38326.573481548454</v>
      </c>
      <c r="T70" s="445"/>
      <c r="U70" s="445"/>
      <c r="X70" s="428"/>
    </row>
    <row r="71" spans="13:24">
      <c r="M71" s="444">
        <v>44258</v>
      </c>
      <c r="N71" s="443">
        <v>123861.68583183881</v>
      </c>
      <c r="O71" s="443">
        <v>-89599.687730773279</v>
      </c>
      <c r="P71" s="443">
        <v>7743.25</v>
      </c>
      <c r="Q71" s="443">
        <v>0</v>
      </c>
      <c r="R71" s="443">
        <v>348.78867526368458</v>
      </c>
      <c r="S71" s="443">
        <v>37476.461707875926</v>
      </c>
      <c r="T71" s="445"/>
      <c r="U71" s="445"/>
      <c r="X71" s="428"/>
    </row>
    <row r="72" spans="13:24">
      <c r="M72" s="444">
        <v>44259</v>
      </c>
      <c r="N72" s="443">
        <v>111429.14969933538</v>
      </c>
      <c r="O72" s="443">
        <v>-88189.370186728571</v>
      </c>
      <c r="P72" s="443">
        <v>9915.2780000000002</v>
      </c>
      <c r="Q72" s="443">
        <v>-187.684</v>
      </c>
      <c r="R72" s="443">
        <v>356.95119041590232</v>
      </c>
      <c r="S72" s="443">
        <v>36300.190129496354</v>
      </c>
      <c r="T72" s="445"/>
      <c r="U72" s="445"/>
      <c r="X72" s="428"/>
    </row>
    <row r="73" spans="13:24">
      <c r="M73" s="444">
        <v>44260</v>
      </c>
      <c r="N73" s="443">
        <v>114918.07469142314</v>
      </c>
      <c r="O73" s="443">
        <v>-90549.877624221961</v>
      </c>
      <c r="P73" s="443">
        <v>13230.201000000001</v>
      </c>
      <c r="Q73" s="443">
        <v>0</v>
      </c>
      <c r="R73" s="443">
        <v>349.43368735010409</v>
      </c>
      <c r="S73" s="443">
        <v>39269.86370041356</v>
      </c>
      <c r="T73" s="445"/>
      <c r="U73" s="445"/>
      <c r="X73" s="428"/>
    </row>
    <row r="74" spans="13:24">
      <c r="M74" s="444">
        <v>44261</v>
      </c>
      <c r="N74" s="443">
        <v>122219.8607448043</v>
      </c>
      <c r="O74" s="443">
        <v>-95562.939128600061</v>
      </c>
      <c r="P74" s="443">
        <v>11483.490999999998</v>
      </c>
      <c r="Q74" s="443">
        <v>-1.073</v>
      </c>
      <c r="R74" s="443">
        <v>348.72302669167595</v>
      </c>
      <c r="S74" s="443">
        <v>33434.880549015332</v>
      </c>
      <c r="T74" s="445"/>
      <c r="U74" s="445"/>
      <c r="X74" s="428"/>
    </row>
    <row r="75" spans="13:24">
      <c r="M75" s="444">
        <v>44262</v>
      </c>
      <c r="N75" s="443">
        <v>121118.72032914865</v>
      </c>
      <c r="O75" s="443">
        <v>-93694.195590252144</v>
      </c>
      <c r="P75" s="443">
        <v>9635.7739999999994</v>
      </c>
      <c r="Q75" s="443">
        <v>0</v>
      </c>
      <c r="R75" s="443">
        <v>348.91279076678461</v>
      </c>
      <c r="S75" s="443">
        <v>35378.440162810453</v>
      </c>
      <c r="T75" s="445"/>
      <c r="U75" s="445"/>
      <c r="X75" s="428"/>
    </row>
    <row r="76" spans="13:24">
      <c r="M76" s="444">
        <v>44263</v>
      </c>
      <c r="N76" s="443">
        <v>125905.59447199071</v>
      </c>
      <c r="O76" s="443">
        <v>-100659.16763371664</v>
      </c>
      <c r="P76" s="443">
        <v>13103.925000000001</v>
      </c>
      <c r="Q76" s="443">
        <v>-5.8999999999999997E-2</v>
      </c>
      <c r="R76" s="443">
        <v>354.32501498712764</v>
      </c>
      <c r="S76" s="443">
        <v>42397.191034612086</v>
      </c>
      <c r="T76" s="445"/>
      <c r="U76" s="445"/>
      <c r="X76" s="428"/>
    </row>
    <row r="77" spans="13:24">
      <c r="M77" s="444">
        <v>44264</v>
      </c>
      <c r="N77" s="443">
        <v>121259.156029117</v>
      </c>
      <c r="O77" s="443">
        <v>-97312.875830783843</v>
      </c>
      <c r="P77" s="443">
        <v>16251.017</v>
      </c>
      <c r="Q77" s="443">
        <v>-4.8710000000000004</v>
      </c>
      <c r="R77" s="443">
        <v>358.77351618718211</v>
      </c>
      <c r="S77" s="443">
        <v>42351.591151345267</v>
      </c>
      <c r="T77" s="445"/>
      <c r="U77" s="445"/>
      <c r="X77" s="428"/>
    </row>
    <row r="78" spans="13:24">
      <c r="M78" s="444">
        <v>44265</v>
      </c>
      <c r="N78" s="443">
        <v>133518.16119843867</v>
      </c>
      <c r="O78" s="443">
        <v>-113393.84956219011</v>
      </c>
      <c r="P78" s="443">
        <v>19478.796999999999</v>
      </c>
      <c r="Q78" s="443">
        <v>0</v>
      </c>
      <c r="R78" s="443">
        <v>352.66689426130699</v>
      </c>
      <c r="S78" s="443">
        <v>40398.190040738045</v>
      </c>
      <c r="T78" s="445"/>
      <c r="U78" s="445"/>
      <c r="X78" s="428"/>
    </row>
    <row r="79" spans="13:24">
      <c r="M79" s="444">
        <v>44266</v>
      </c>
      <c r="N79" s="443">
        <v>137379.05897246546</v>
      </c>
      <c r="O79" s="443">
        <v>-111786.47431163627</v>
      </c>
      <c r="P79" s="443">
        <v>12280.237999999999</v>
      </c>
      <c r="Q79" s="443">
        <v>0</v>
      </c>
      <c r="R79" s="443">
        <v>359.66469857375711</v>
      </c>
      <c r="S79" s="443">
        <v>39201.006916896164</v>
      </c>
      <c r="T79" s="445"/>
      <c r="U79" s="445"/>
      <c r="X79" s="428"/>
    </row>
    <row r="80" spans="13:24">
      <c r="M80" s="444">
        <v>44267</v>
      </c>
      <c r="N80" s="443">
        <v>134533.46133558394</v>
      </c>
      <c r="O80" s="443">
        <v>-111304.9699335373</v>
      </c>
      <c r="P80" s="443">
        <v>10974.243</v>
      </c>
      <c r="Q80" s="443">
        <v>0</v>
      </c>
      <c r="R80" s="443">
        <v>350.49362012850355</v>
      </c>
      <c r="S80" s="443">
        <v>35307.891669059733</v>
      </c>
      <c r="T80" s="445"/>
      <c r="U80" s="445"/>
      <c r="X80" s="428"/>
    </row>
    <row r="81" spans="13:24">
      <c r="M81" s="444">
        <v>44268</v>
      </c>
      <c r="N81" s="443">
        <v>131817.53244013083</v>
      </c>
      <c r="O81" s="443">
        <v>-104634.6344551113</v>
      </c>
      <c r="P81" s="443">
        <v>3582.19</v>
      </c>
      <c r="Q81" s="443">
        <v>-562.78300000000002</v>
      </c>
      <c r="R81" s="443">
        <v>351.14302625144359</v>
      </c>
      <c r="S81" s="443">
        <v>29533.254266157473</v>
      </c>
      <c r="T81" s="445"/>
      <c r="U81" s="445"/>
      <c r="X81" s="428"/>
    </row>
    <row r="82" spans="13:24">
      <c r="M82" s="444">
        <v>44269</v>
      </c>
      <c r="N82" s="443">
        <v>131594.28209726766</v>
      </c>
      <c r="O82" s="443">
        <v>-102370.80388226607</v>
      </c>
      <c r="P82" s="443">
        <v>4898.6619999999994</v>
      </c>
      <c r="Q82" s="443">
        <v>-995.279</v>
      </c>
      <c r="R82" s="443">
        <v>354.78585075218518</v>
      </c>
      <c r="S82" s="443">
        <v>30576.289352765787</v>
      </c>
      <c r="T82" s="445"/>
      <c r="U82" s="445"/>
      <c r="X82" s="428"/>
    </row>
    <row r="83" spans="13:24">
      <c r="M83" s="444">
        <v>44270</v>
      </c>
      <c r="N83" s="443">
        <v>133140.32281886274</v>
      </c>
      <c r="O83" s="443">
        <v>-104718.58951366178</v>
      </c>
      <c r="P83" s="443">
        <v>6507.2779999999993</v>
      </c>
      <c r="Q83" s="443">
        <v>0</v>
      </c>
      <c r="R83" s="443">
        <v>356.67227663130421</v>
      </c>
      <c r="S83" s="443">
        <v>36082.482334088032</v>
      </c>
      <c r="T83" s="445"/>
      <c r="U83" s="445"/>
      <c r="X83" s="428"/>
    </row>
    <row r="84" spans="13:24">
      <c r="M84" s="444">
        <v>44271</v>
      </c>
      <c r="N84" s="443">
        <v>135701.15096529169</v>
      </c>
      <c r="O84" s="443">
        <v>-108526.42050849248</v>
      </c>
      <c r="P84" s="443">
        <v>11005.078</v>
      </c>
      <c r="Q84" s="443">
        <v>0</v>
      </c>
      <c r="R84" s="443">
        <v>361.28667867426276</v>
      </c>
      <c r="S84" s="443">
        <v>38257.948665483491</v>
      </c>
      <c r="T84" s="445"/>
      <c r="U84" s="445"/>
      <c r="X84" s="428"/>
    </row>
    <row r="85" spans="13:24">
      <c r="M85" s="444">
        <v>44272</v>
      </c>
      <c r="N85" s="443">
        <v>129094.60913598481</v>
      </c>
      <c r="O85" s="443">
        <v>-103173.90231037029</v>
      </c>
      <c r="P85" s="443">
        <v>11795.114</v>
      </c>
      <c r="Q85" s="443">
        <v>0</v>
      </c>
      <c r="R85" s="443">
        <v>360.74597277030199</v>
      </c>
      <c r="S85" s="443">
        <v>40002.595514282577</v>
      </c>
      <c r="T85" s="445"/>
      <c r="U85" s="445"/>
      <c r="X85" s="428"/>
    </row>
    <row r="86" spans="13:24">
      <c r="M86" s="444">
        <v>44273</v>
      </c>
      <c r="N86" s="443">
        <v>124353.21974891865</v>
      </c>
      <c r="O86" s="443">
        <v>-103232.26078700286</v>
      </c>
      <c r="P86" s="443">
        <v>16477.955000000002</v>
      </c>
      <c r="Q86" s="443">
        <v>0</v>
      </c>
      <c r="R86" s="443">
        <v>347.97674067074274</v>
      </c>
      <c r="S86" s="443">
        <v>39062.837944193372</v>
      </c>
      <c r="T86" s="445"/>
      <c r="U86" s="445"/>
      <c r="X86" s="428"/>
    </row>
    <row r="87" spans="13:24">
      <c r="M87" s="444">
        <v>44274</v>
      </c>
      <c r="N87" s="443">
        <v>130876.21268066252</v>
      </c>
      <c r="O87" s="443">
        <v>-108765.97636881527</v>
      </c>
      <c r="P87" s="443">
        <v>16548.810000000001</v>
      </c>
      <c r="Q87" s="443">
        <v>0</v>
      </c>
      <c r="R87" s="443">
        <v>346.3741810532261</v>
      </c>
      <c r="S87" s="443">
        <v>39691.414353283981</v>
      </c>
      <c r="T87" s="445"/>
      <c r="U87" s="445"/>
      <c r="X87" s="428"/>
    </row>
    <row r="88" spans="13:24">
      <c r="M88" s="444">
        <v>44275</v>
      </c>
      <c r="N88" s="443">
        <v>137052.29349087458</v>
      </c>
      <c r="O88" s="443">
        <v>-110705.78647536661</v>
      </c>
      <c r="P88" s="443">
        <v>11618.199999999997</v>
      </c>
      <c r="Q88" s="443">
        <v>-739.14800000000002</v>
      </c>
      <c r="R88" s="443">
        <v>346.53959826549703</v>
      </c>
      <c r="S88" s="443">
        <v>37167.832985876834</v>
      </c>
      <c r="T88" s="445"/>
      <c r="U88" s="445"/>
      <c r="X88" s="428"/>
    </row>
    <row r="89" spans="13:24">
      <c r="M89" s="444">
        <v>44276</v>
      </c>
      <c r="N89" s="443">
        <v>140797.48707669586</v>
      </c>
      <c r="O89" s="443">
        <v>-111635.60818651757</v>
      </c>
      <c r="P89" s="443">
        <v>11507.423999999999</v>
      </c>
      <c r="Q89" s="443">
        <v>-2149.9270000000001</v>
      </c>
      <c r="R89" s="443">
        <v>346.63611424569001</v>
      </c>
      <c r="S89" s="443">
        <v>36512.679180755491</v>
      </c>
      <c r="T89" s="445"/>
      <c r="U89" s="445"/>
      <c r="X89" s="428"/>
    </row>
    <row r="90" spans="13:24">
      <c r="M90" s="444">
        <v>44277</v>
      </c>
      <c r="N90" s="443">
        <v>136206.59035763267</v>
      </c>
      <c r="O90" s="443">
        <v>-108665.88036712735</v>
      </c>
      <c r="P90" s="443">
        <v>9882.4279999999999</v>
      </c>
      <c r="Q90" s="443">
        <v>-991.68600000000004</v>
      </c>
      <c r="R90" s="443">
        <v>356.69965614743563</v>
      </c>
      <c r="S90" s="443">
        <v>40500.29427849417</v>
      </c>
      <c r="T90" s="445"/>
      <c r="U90" s="445"/>
      <c r="X90" s="428"/>
    </row>
    <row r="91" spans="13:24">
      <c r="M91" s="444">
        <v>44278</v>
      </c>
      <c r="N91" s="443">
        <v>134698.40489503113</v>
      </c>
      <c r="O91" s="443">
        <v>-109558.20972676443</v>
      </c>
      <c r="P91" s="443">
        <v>10390.831</v>
      </c>
      <c r="Q91" s="443">
        <v>-3.8340000000000001</v>
      </c>
      <c r="R91" s="443">
        <v>354.79785029353286</v>
      </c>
      <c r="S91" s="443">
        <v>39654.853889396763</v>
      </c>
      <c r="T91" s="445"/>
      <c r="U91" s="445"/>
      <c r="X91" s="428"/>
    </row>
    <row r="92" spans="13:24">
      <c r="M92" s="444">
        <v>44279</v>
      </c>
      <c r="N92" s="443">
        <v>136675.54066884692</v>
      </c>
      <c r="O92" s="443">
        <v>-108601.08661251188</v>
      </c>
      <c r="P92" s="443">
        <v>9749.3010000000013</v>
      </c>
      <c r="Q92" s="443">
        <v>0</v>
      </c>
      <c r="R92" s="443">
        <v>356.29364648503889</v>
      </c>
      <c r="S92" s="443">
        <v>37483.375995081915</v>
      </c>
      <c r="T92" s="445"/>
      <c r="U92" s="445"/>
      <c r="X92" s="428"/>
    </row>
    <row r="93" spans="13:24">
      <c r="M93" s="444">
        <v>44280</v>
      </c>
      <c r="N93" s="443">
        <v>136259.11805042726</v>
      </c>
      <c r="O93" s="443">
        <v>-110596.25171431586</v>
      </c>
      <c r="P93" s="443">
        <v>6220.4940000000006</v>
      </c>
      <c r="Q93" s="443">
        <v>0</v>
      </c>
      <c r="R93" s="443">
        <v>358.94975621023053</v>
      </c>
      <c r="S93" s="443">
        <v>32332.891335591525</v>
      </c>
      <c r="T93" s="445"/>
      <c r="U93" s="445"/>
      <c r="X93" s="428"/>
    </row>
    <row r="94" spans="13:24">
      <c r="M94" s="444">
        <v>44281</v>
      </c>
      <c r="N94" s="443">
        <v>138268.83848507225</v>
      </c>
      <c r="O94" s="443">
        <v>-111939.27629496783</v>
      </c>
      <c r="P94" s="443">
        <v>2755.7919999999999</v>
      </c>
      <c r="Q94" s="443">
        <v>-1346.644</v>
      </c>
      <c r="R94" s="443">
        <v>353.56205558976859</v>
      </c>
      <c r="S94" s="443">
        <v>27946.413585492854</v>
      </c>
      <c r="T94" s="445"/>
      <c r="U94" s="445"/>
      <c r="X94" s="428"/>
    </row>
    <row r="95" spans="13:24">
      <c r="M95" s="444">
        <v>44282</v>
      </c>
      <c r="N95" s="443">
        <v>135335.15877202238</v>
      </c>
      <c r="O95" s="443">
        <v>-110370.46101909484</v>
      </c>
      <c r="P95" s="443">
        <v>6.4</v>
      </c>
      <c r="Q95" s="443">
        <v>-1361.722</v>
      </c>
      <c r="R95" s="443">
        <v>359.05848166252156</v>
      </c>
      <c r="S95" s="443">
        <v>24225.344897439831</v>
      </c>
      <c r="T95" s="445"/>
      <c r="U95" s="445"/>
      <c r="X95" s="428"/>
    </row>
    <row r="96" spans="13:24">
      <c r="M96" s="444">
        <v>44283</v>
      </c>
      <c r="N96" s="443">
        <v>139031.76600907269</v>
      </c>
      <c r="O96" s="443">
        <v>-110417.29296339277</v>
      </c>
      <c r="P96" s="443">
        <v>0</v>
      </c>
      <c r="Q96" s="443">
        <v>-1227.8610000000001</v>
      </c>
      <c r="R96" s="443">
        <v>361.438853126433</v>
      </c>
      <c r="S96" s="443">
        <v>26097.421246098373</v>
      </c>
      <c r="T96" s="445"/>
      <c r="U96" s="445"/>
      <c r="X96" s="428"/>
    </row>
    <row r="97" spans="13:24">
      <c r="M97" s="444">
        <v>44284</v>
      </c>
      <c r="N97" s="443">
        <v>137814.88764637618</v>
      </c>
      <c r="O97" s="443">
        <v>-109063.88437598903</v>
      </c>
      <c r="P97" s="443">
        <v>0</v>
      </c>
      <c r="Q97" s="443">
        <v>-913.43100000000004</v>
      </c>
      <c r="R97" s="443">
        <v>326.35420499106579</v>
      </c>
      <c r="S97" s="443">
        <v>28764.497442435815</v>
      </c>
      <c r="T97" s="445"/>
      <c r="U97" s="445"/>
      <c r="X97" s="428"/>
    </row>
    <row r="98" spans="13:24">
      <c r="M98" s="444">
        <v>44285</v>
      </c>
      <c r="N98" s="443">
        <v>144987.70439919824</v>
      </c>
      <c r="O98" s="443">
        <v>-117023.21869395506</v>
      </c>
      <c r="P98" s="443">
        <v>0</v>
      </c>
      <c r="Q98" s="443">
        <v>-1588.4069999999999</v>
      </c>
      <c r="R98" s="443">
        <v>330.30536008952345</v>
      </c>
      <c r="S98" s="443">
        <v>25753.505417906988</v>
      </c>
      <c r="T98" s="445"/>
      <c r="U98" s="445"/>
      <c r="X98" s="428"/>
    </row>
    <row r="99" spans="13:24">
      <c r="M99" s="444">
        <v>44286</v>
      </c>
      <c r="N99" s="443">
        <v>144290.15929950419</v>
      </c>
      <c r="O99" s="443">
        <v>-116246.67053486656</v>
      </c>
      <c r="P99" s="443">
        <v>0</v>
      </c>
      <c r="Q99" s="443">
        <v>-2550.0879999999997</v>
      </c>
      <c r="R99" s="443">
        <v>316.08682187774775</v>
      </c>
      <c r="S99" s="443">
        <v>22690.441659822682</v>
      </c>
      <c r="T99" s="445"/>
      <c r="U99" s="445"/>
      <c r="X99" s="428"/>
    </row>
    <row r="100" spans="13:24">
      <c r="M100" s="444">
        <v>44287</v>
      </c>
      <c r="N100" s="443">
        <v>158005.53328410172</v>
      </c>
      <c r="O100" s="443">
        <v>-131776.14621795551</v>
      </c>
      <c r="P100" s="443">
        <v>0</v>
      </c>
      <c r="Q100" s="443">
        <v>-6393.7530000000006</v>
      </c>
      <c r="R100" s="443">
        <v>311.34883037730486</v>
      </c>
      <c r="S100" s="443">
        <v>20806.313349247608</v>
      </c>
      <c r="T100" s="445"/>
      <c r="U100" s="445"/>
      <c r="X100" s="428"/>
    </row>
    <row r="101" spans="13:24">
      <c r="M101" s="444">
        <v>44288</v>
      </c>
      <c r="N101" s="443">
        <v>155575.66515455217</v>
      </c>
      <c r="O101" s="443">
        <v>-132412.7524000422</v>
      </c>
      <c r="P101" s="443">
        <v>0</v>
      </c>
      <c r="Q101" s="443">
        <v>-5482.2370000000001</v>
      </c>
      <c r="R101" s="443">
        <v>315.36287930513322</v>
      </c>
      <c r="S101" s="443">
        <v>21593.193151654898</v>
      </c>
      <c r="T101" s="445"/>
      <c r="U101" s="445"/>
      <c r="X101" s="428"/>
    </row>
    <row r="102" spans="13:24">
      <c r="M102" s="444">
        <v>44289</v>
      </c>
      <c r="N102" s="443">
        <v>140581.75862432749</v>
      </c>
      <c r="O102" s="443">
        <v>-114408.28568414391</v>
      </c>
      <c r="P102" s="443">
        <v>0</v>
      </c>
      <c r="Q102" s="443">
        <v>-2540.9690000000001</v>
      </c>
      <c r="R102" s="443">
        <v>315.73440345538734</v>
      </c>
      <c r="S102" s="443">
        <v>24310.030196843793</v>
      </c>
      <c r="T102" s="445"/>
      <c r="U102" s="445"/>
      <c r="X102" s="428"/>
    </row>
    <row r="103" spans="13:24">
      <c r="M103" s="444">
        <v>44290</v>
      </c>
      <c r="N103" s="443">
        <v>133428.50722650069</v>
      </c>
      <c r="O103" s="443">
        <v>-108472.49076906846</v>
      </c>
      <c r="P103" s="443">
        <v>1316.0249999999999</v>
      </c>
      <c r="Q103" s="443">
        <v>-2384.5569999999998</v>
      </c>
      <c r="R103" s="443">
        <v>315.60255453498837</v>
      </c>
      <c r="S103" s="443">
        <v>24084.418719104669</v>
      </c>
      <c r="T103" s="445"/>
      <c r="U103" s="445"/>
      <c r="X103" s="428"/>
    </row>
    <row r="104" spans="13:24">
      <c r="M104" s="444">
        <v>44291</v>
      </c>
      <c r="N104" s="443">
        <v>157686.28019833317</v>
      </c>
      <c r="O104" s="443">
        <v>-132553.35267433274</v>
      </c>
      <c r="P104" s="443">
        <v>2913.752</v>
      </c>
      <c r="Q104" s="443">
        <v>-1230.5840000000001</v>
      </c>
      <c r="R104" s="443">
        <v>318.31937396309058</v>
      </c>
      <c r="S104" s="443">
        <v>27225.204623084446</v>
      </c>
      <c r="T104" s="445"/>
      <c r="U104" s="445"/>
      <c r="X104" s="428"/>
    </row>
    <row r="105" spans="13:24">
      <c r="M105" s="444">
        <v>44292</v>
      </c>
      <c r="N105" s="443">
        <v>158538.30467348878</v>
      </c>
      <c r="O105" s="443">
        <v>-132775.23156451102</v>
      </c>
      <c r="P105" s="443">
        <v>6238.4270000000006</v>
      </c>
      <c r="Q105" s="443">
        <v>-106.685</v>
      </c>
      <c r="R105" s="443">
        <v>320.48136815565357</v>
      </c>
      <c r="S105" s="443">
        <v>38049.567607232966</v>
      </c>
      <c r="T105" s="445"/>
      <c r="U105" s="445"/>
      <c r="X105" s="428"/>
    </row>
    <row r="106" spans="13:24">
      <c r="M106" s="444">
        <v>44293</v>
      </c>
      <c r="N106" s="443">
        <v>156161.17944930898</v>
      </c>
      <c r="O106" s="443">
        <v>-133392.71231142528</v>
      </c>
      <c r="P106" s="443">
        <v>12985.712000000001</v>
      </c>
      <c r="Q106" s="443">
        <v>0</v>
      </c>
      <c r="R106" s="443">
        <v>302.60786481719691</v>
      </c>
      <c r="S106" s="443">
        <v>37703.885262453048</v>
      </c>
      <c r="T106" s="445"/>
      <c r="U106" s="445"/>
      <c r="X106" s="428"/>
    </row>
    <row r="107" spans="13:24">
      <c r="M107" s="444">
        <v>44294</v>
      </c>
      <c r="N107" s="443">
        <v>155761.33980377676</v>
      </c>
      <c r="O107" s="443">
        <v>-130864.82012870556</v>
      </c>
      <c r="P107" s="443">
        <v>15816.766</v>
      </c>
      <c r="Q107" s="443">
        <v>0</v>
      </c>
      <c r="R107" s="443">
        <v>329.51256799660172</v>
      </c>
      <c r="S107" s="443">
        <v>38273.835092326983</v>
      </c>
      <c r="T107" s="445"/>
      <c r="U107" s="445"/>
      <c r="X107" s="428"/>
    </row>
    <row r="108" spans="13:24">
      <c r="M108" s="444">
        <v>44295</v>
      </c>
      <c r="N108" s="443">
        <v>145801.12353623801</v>
      </c>
      <c r="O108" s="443">
        <v>-123461.24274712524</v>
      </c>
      <c r="P108" s="443">
        <v>13226.634</v>
      </c>
      <c r="Q108" s="443">
        <v>0</v>
      </c>
      <c r="R108" s="443">
        <v>334.23230213283227</v>
      </c>
      <c r="S108" s="443">
        <v>32705.61961329461</v>
      </c>
      <c r="T108" s="445"/>
      <c r="U108" s="445"/>
      <c r="X108" s="428"/>
    </row>
    <row r="109" spans="13:24">
      <c r="M109" s="444">
        <v>44296</v>
      </c>
      <c r="N109" s="443">
        <v>139017.43538347929</v>
      </c>
      <c r="O109" s="443">
        <v>-118863.02141576116</v>
      </c>
      <c r="P109" s="443">
        <v>6864.7810000000009</v>
      </c>
      <c r="Q109" s="443">
        <v>0</v>
      </c>
      <c r="R109" s="443">
        <v>325.51240480767581</v>
      </c>
      <c r="S109" s="443">
        <v>26144.701227552199</v>
      </c>
      <c r="T109" s="445"/>
      <c r="U109" s="445"/>
      <c r="X109" s="428"/>
    </row>
    <row r="110" spans="13:24">
      <c r="M110" s="444">
        <v>44297</v>
      </c>
      <c r="N110" s="443">
        <v>142381.1805042726</v>
      </c>
      <c r="O110" s="443">
        <v>-120686.80135035342</v>
      </c>
      <c r="P110" s="443">
        <v>5015.7030000000004</v>
      </c>
      <c r="Q110" s="443">
        <v>0</v>
      </c>
      <c r="R110" s="443">
        <v>329.15188049983345</v>
      </c>
      <c r="S110" s="443">
        <v>22264.904938176536</v>
      </c>
      <c r="T110" s="445"/>
      <c r="U110" s="445"/>
      <c r="X110" s="428"/>
    </row>
    <row r="111" spans="13:24">
      <c r="M111" s="444">
        <v>44298</v>
      </c>
      <c r="N111" s="443">
        <v>141211.09083236629</v>
      </c>
      <c r="O111" s="443">
        <v>-121028.63487709675</v>
      </c>
      <c r="P111" s="443">
        <v>7844.3369999999995</v>
      </c>
      <c r="Q111" s="443">
        <v>-22.23</v>
      </c>
      <c r="R111" s="443">
        <v>344.3470588002773</v>
      </c>
      <c r="S111" s="443">
        <v>33386.232179397084</v>
      </c>
      <c r="T111" s="445"/>
      <c r="U111" s="445"/>
      <c r="X111" s="428"/>
    </row>
    <row r="112" spans="13:24">
      <c r="M112" s="444">
        <v>44299</v>
      </c>
      <c r="N112" s="443">
        <v>146132.04029960965</v>
      </c>
      <c r="O112" s="443">
        <v>-124501.66578753034</v>
      </c>
      <c r="P112" s="443">
        <v>13654.945</v>
      </c>
      <c r="Q112" s="443">
        <v>-1E-3</v>
      </c>
      <c r="R112" s="443">
        <v>356.53894321332541</v>
      </c>
      <c r="S112" s="443">
        <v>36528.69628073179</v>
      </c>
      <c r="T112" s="445"/>
      <c r="U112" s="445"/>
      <c r="X112" s="428"/>
    </row>
    <row r="113" spans="13:24">
      <c r="M113" s="444">
        <v>44300</v>
      </c>
      <c r="N113" s="443">
        <v>161723.07732883215</v>
      </c>
      <c r="O113" s="443">
        <v>-138907.51767064037</v>
      </c>
      <c r="P113" s="443">
        <v>12726.57</v>
      </c>
      <c r="Q113" s="443">
        <v>0</v>
      </c>
      <c r="R113" s="443">
        <v>369.94687968918669</v>
      </c>
      <c r="S113" s="443">
        <v>36227.830512577726</v>
      </c>
      <c r="T113" s="445"/>
      <c r="U113" s="445"/>
      <c r="X113" s="428"/>
    </row>
    <row r="114" spans="13:24">
      <c r="M114" s="444">
        <v>44301</v>
      </c>
      <c r="N114" s="443">
        <v>159004.90136090305</v>
      </c>
      <c r="O114" s="443">
        <v>-136809.3490874565</v>
      </c>
      <c r="P114" s="443">
        <v>13172.100999999999</v>
      </c>
      <c r="Q114" s="443">
        <v>0</v>
      </c>
      <c r="R114" s="443">
        <v>367.68316883105234</v>
      </c>
      <c r="S114" s="443">
        <v>36971.186487278028</v>
      </c>
      <c r="T114" s="445"/>
      <c r="U114" s="445"/>
      <c r="X114" s="428"/>
    </row>
    <row r="115" spans="13:24">
      <c r="M115" s="444">
        <v>44302</v>
      </c>
      <c r="N115" s="443">
        <v>144659.84281042306</v>
      </c>
      <c r="O115" s="443">
        <v>-119892.40742694378</v>
      </c>
      <c r="P115" s="443">
        <v>12308.233</v>
      </c>
      <c r="Q115" s="443">
        <v>0</v>
      </c>
      <c r="R115" s="443">
        <v>369.03255256150209</v>
      </c>
      <c r="S115" s="443">
        <v>37215.241057096588</v>
      </c>
      <c r="T115" s="445"/>
      <c r="U115" s="445"/>
      <c r="X115" s="428"/>
    </row>
    <row r="116" spans="13:24">
      <c r="M116" s="444">
        <v>44303</v>
      </c>
      <c r="N116" s="443">
        <v>152302.59204557442</v>
      </c>
      <c r="O116" s="443">
        <v>-124625.82023420192</v>
      </c>
      <c r="P116" s="443">
        <v>6997.0650000000005</v>
      </c>
      <c r="Q116" s="443">
        <v>0</v>
      </c>
      <c r="R116" s="443">
        <v>364.37212231341579</v>
      </c>
      <c r="S116" s="443">
        <v>33397.296385795322</v>
      </c>
      <c r="T116" s="445"/>
      <c r="U116" s="445"/>
      <c r="X116" s="428"/>
    </row>
    <row r="117" spans="13:24">
      <c r="M117" s="444">
        <v>44304</v>
      </c>
      <c r="N117" s="443">
        <v>148200.46207405848</v>
      </c>
      <c r="O117" s="443">
        <v>-123670.5570207828</v>
      </c>
      <c r="P117" s="443">
        <v>5960.7269999999999</v>
      </c>
      <c r="Q117" s="443">
        <v>0</v>
      </c>
      <c r="R117" s="443">
        <v>356.5776336679013</v>
      </c>
      <c r="S117" s="443">
        <v>31140.004248788406</v>
      </c>
      <c r="T117" s="445"/>
      <c r="U117" s="445"/>
      <c r="X117" s="428"/>
    </row>
    <row r="118" spans="13:24">
      <c r="M118" s="444">
        <v>44305</v>
      </c>
      <c r="N118" s="443">
        <v>149036.69585399303</v>
      </c>
      <c r="O118" s="443">
        <v>-122041.77128389069</v>
      </c>
      <c r="P118" s="443">
        <v>6493.39</v>
      </c>
      <c r="Q118" s="443">
        <v>0</v>
      </c>
      <c r="R118" s="443">
        <v>354.49698100328629</v>
      </c>
      <c r="S118" s="443">
        <v>32239.179009024199</v>
      </c>
      <c r="T118" s="445"/>
      <c r="U118" s="445"/>
      <c r="X118" s="428"/>
    </row>
    <row r="119" spans="13:24">
      <c r="M119" s="444">
        <v>44306</v>
      </c>
      <c r="N119" s="443">
        <v>158735.77170587616</v>
      </c>
      <c r="O119" s="443">
        <v>-134065.41723810529</v>
      </c>
      <c r="P119" s="443">
        <v>3735.2569999999996</v>
      </c>
      <c r="Q119" s="443">
        <v>0</v>
      </c>
      <c r="R119" s="443">
        <v>358.53549295451154</v>
      </c>
      <c r="S119" s="443">
        <v>29017.537245726409</v>
      </c>
      <c r="T119" s="445"/>
      <c r="U119" s="445"/>
      <c r="X119" s="428"/>
    </row>
    <row r="120" spans="13:24">
      <c r="M120" s="444">
        <v>44307</v>
      </c>
      <c r="N120" s="443">
        <v>154409.11805042726</v>
      </c>
      <c r="O120" s="443">
        <v>-125857.46703238739</v>
      </c>
      <c r="P120" s="443">
        <v>0</v>
      </c>
      <c r="Q120" s="443">
        <v>-893.43600000000004</v>
      </c>
      <c r="R120" s="443">
        <v>357.65631163122362</v>
      </c>
      <c r="S120" s="443">
        <v>27957.217547568776</v>
      </c>
      <c r="T120" s="445"/>
      <c r="U120" s="445"/>
      <c r="X120" s="428"/>
    </row>
    <row r="121" spans="13:24">
      <c r="M121" s="444">
        <v>44308</v>
      </c>
      <c r="N121" s="443">
        <v>149071.31764954107</v>
      </c>
      <c r="O121" s="443">
        <v>-121318.30467348878</v>
      </c>
      <c r="P121" s="443">
        <v>0</v>
      </c>
      <c r="Q121" s="443">
        <v>-1283.3810000000001</v>
      </c>
      <c r="R121" s="443">
        <v>369.72135218817658</v>
      </c>
      <c r="S121" s="443">
        <v>30144.763625808097</v>
      </c>
      <c r="T121" s="445"/>
      <c r="U121" s="445"/>
      <c r="X121" s="428"/>
    </row>
    <row r="122" spans="13:24">
      <c r="M122" s="444">
        <v>44309</v>
      </c>
      <c r="N122" s="443">
        <v>153100.16984914019</v>
      </c>
      <c r="O122" s="443">
        <v>-123738.10739529486</v>
      </c>
      <c r="P122" s="443">
        <v>0.09</v>
      </c>
      <c r="Q122" s="443">
        <v>0</v>
      </c>
      <c r="R122" s="443">
        <v>372.43764194746871</v>
      </c>
      <c r="S122" s="443">
        <v>29513.81836915958</v>
      </c>
      <c r="T122" s="445"/>
      <c r="U122" s="445"/>
      <c r="X122" s="428"/>
    </row>
    <row r="123" spans="13:24">
      <c r="M123" s="444">
        <v>44310</v>
      </c>
      <c r="N123" s="443">
        <v>155207.64743116361</v>
      </c>
      <c r="O123" s="443">
        <v>-129922.30931532863</v>
      </c>
      <c r="P123" s="443">
        <v>0</v>
      </c>
      <c r="Q123" s="443">
        <v>-1008.2089999999999</v>
      </c>
      <c r="R123" s="443">
        <v>364.70936638087807</v>
      </c>
      <c r="S123" s="443">
        <v>23058.070099483979</v>
      </c>
      <c r="T123" s="445"/>
      <c r="U123" s="445"/>
      <c r="X123" s="428"/>
    </row>
    <row r="124" spans="13:24">
      <c r="M124" s="444">
        <v>44311</v>
      </c>
      <c r="N124" s="443">
        <v>154965.6725392974</v>
      </c>
      <c r="O124" s="443">
        <v>-128675.71473784154</v>
      </c>
      <c r="P124" s="443">
        <v>0</v>
      </c>
      <c r="Q124" s="443">
        <v>-855.03200000000004</v>
      </c>
      <c r="R124" s="443">
        <v>350.88573950953531</v>
      </c>
      <c r="S124" s="443">
        <v>24002.292111800107</v>
      </c>
      <c r="T124" s="445"/>
      <c r="U124" s="445"/>
      <c r="X124" s="428"/>
    </row>
    <row r="125" spans="13:24">
      <c r="M125" s="444">
        <v>44312</v>
      </c>
      <c r="N125" s="443">
        <v>130785.60396666316</v>
      </c>
      <c r="O125" s="443">
        <v>-99678.045152442253</v>
      </c>
      <c r="P125" s="443">
        <v>0</v>
      </c>
      <c r="Q125" s="443">
        <v>-3643.2089999999998</v>
      </c>
      <c r="R125" s="443">
        <v>340.13069500991793</v>
      </c>
      <c r="S125" s="443">
        <v>30049.02243324649</v>
      </c>
      <c r="T125" s="445"/>
      <c r="U125" s="445"/>
      <c r="X125" s="428"/>
    </row>
    <row r="126" spans="13:24">
      <c r="M126" s="444">
        <v>44313</v>
      </c>
      <c r="N126" s="443">
        <v>119083.50247916448</v>
      </c>
      <c r="O126" s="443">
        <v>-86719.319548475585</v>
      </c>
      <c r="P126" s="443">
        <v>0</v>
      </c>
      <c r="Q126" s="443">
        <v>-4306.0159999999996</v>
      </c>
      <c r="R126" s="443">
        <v>343.59515816876734</v>
      </c>
      <c r="S126" s="443">
        <v>28198.936964679175</v>
      </c>
      <c r="T126" s="445"/>
      <c r="U126" s="445"/>
      <c r="X126" s="428"/>
    </row>
    <row r="127" spans="13:24">
      <c r="M127" s="444">
        <v>44314</v>
      </c>
      <c r="N127" s="443">
        <v>137643.61219537925</v>
      </c>
      <c r="O127" s="443">
        <v>-111078.15275872983</v>
      </c>
      <c r="P127" s="443">
        <v>0</v>
      </c>
      <c r="Q127" s="443">
        <v>-3037.259</v>
      </c>
      <c r="R127" s="443">
        <v>333.80054685537954</v>
      </c>
      <c r="S127" s="443">
        <v>24637.139212175869</v>
      </c>
      <c r="T127" s="445"/>
      <c r="U127" s="445"/>
      <c r="X127" s="428"/>
    </row>
    <row r="128" spans="13:24">
      <c r="M128" s="444">
        <v>44315</v>
      </c>
      <c r="N128" s="443">
        <v>153852.30826036504</v>
      </c>
      <c r="O128" s="443">
        <v>-125729.20033758834</v>
      </c>
      <c r="P128" s="443">
        <v>0</v>
      </c>
      <c r="Q128" s="443">
        <v>-4368.857</v>
      </c>
      <c r="R128" s="443">
        <v>315.7344014138996</v>
      </c>
      <c r="S128" s="443">
        <v>23829.342902318684</v>
      </c>
      <c r="T128" s="445"/>
      <c r="U128" s="445"/>
      <c r="X128" s="428"/>
    </row>
    <row r="129" spans="13:24">
      <c r="M129" s="444">
        <v>44316</v>
      </c>
      <c r="N129" s="443">
        <v>150959.03154341175</v>
      </c>
      <c r="O129" s="443">
        <v>-123655.83500369239</v>
      </c>
      <c r="P129" s="443">
        <v>0</v>
      </c>
      <c r="Q129" s="443">
        <v>-7071.0960000000005</v>
      </c>
      <c r="R129" s="443">
        <v>308.72661464996645</v>
      </c>
      <c r="S129" s="443">
        <v>21540.333703004042</v>
      </c>
      <c r="T129" s="445"/>
      <c r="U129" s="445"/>
      <c r="X129" s="428"/>
    </row>
    <row r="130" spans="13:24">
      <c r="M130" s="444">
        <v>44317</v>
      </c>
      <c r="N130" s="443">
        <v>158338.15170376623</v>
      </c>
      <c r="O130" s="443">
        <v>-128580.41671062348</v>
      </c>
      <c r="P130" s="443">
        <v>0</v>
      </c>
      <c r="Q130" s="443">
        <v>-9574.3140000000003</v>
      </c>
      <c r="R130" s="443">
        <v>296.06373527343635</v>
      </c>
      <c r="S130" s="443">
        <v>17555.156400042924</v>
      </c>
      <c r="T130" s="445"/>
      <c r="U130" s="445"/>
      <c r="X130" s="428"/>
    </row>
    <row r="131" spans="13:24">
      <c r="M131" s="444">
        <v>44318</v>
      </c>
      <c r="N131" s="443">
        <v>158355.785420403</v>
      </c>
      <c r="O131" s="443">
        <v>-128737.56408903893</v>
      </c>
      <c r="P131" s="443">
        <v>0</v>
      </c>
      <c r="Q131" s="443">
        <v>-9339.56</v>
      </c>
      <c r="R131" s="443">
        <v>306.16150351115283</v>
      </c>
      <c r="S131" s="443">
        <v>21792.397742285222</v>
      </c>
      <c r="T131" s="445"/>
      <c r="U131" s="445"/>
      <c r="X131" s="428"/>
    </row>
    <row r="132" spans="13:24">
      <c r="M132" s="444">
        <v>44319</v>
      </c>
      <c r="N132" s="443">
        <v>158375.35605021624</v>
      </c>
      <c r="O132" s="443">
        <v>-125387.04821183669</v>
      </c>
      <c r="P132" s="443">
        <v>786.45899999999995</v>
      </c>
      <c r="Q132" s="443">
        <v>-8070.7470000000012</v>
      </c>
      <c r="R132" s="443">
        <v>316.34370585653704</v>
      </c>
      <c r="S132" s="443">
        <v>24481.672529189189</v>
      </c>
      <c r="T132" s="445"/>
      <c r="U132" s="445"/>
      <c r="X132" s="428"/>
    </row>
    <row r="133" spans="13:24">
      <c r="M133" s="444">
        <v>44320</v>
      </c>
      <c r="N133" s="443">
        <v>157436.77603122694</v>
      </c>
      <c r="O133" s="443">
        <v>-131385.54488870135</v>
      </c>
      <c r="P133" s="443">
        <v>0</v>
      </c>
      <c r="Q133" s="443">
        <v>-6606.4690000000001</v>
      </c>
      <c r="R133" s="443">
        <v>290.28125422750242</v>
      </c>
      <c r="S133" s="443">
        <v>22130.481991062014</v>
      </c>
      <c r="T133" s="445"/>
      <c r="U133" s="445"/>
      <c r="X133" s="428"/>
    </row>
    <row r="134" spans="13:24">
      <c r="M134" s="444">
        <v>44321</v>
      </c>
      <c r="N134" s="443">
        <v>145270.0242641629</v>
      </c>
      <c r="O134" s="443">
        <v>-118934.99525266379</v>
      </c>
      <c r="P134" s="443">
        <v>0</v>
      </c>
      <c r="Q134" s="443">
        <v>-4401.2560000000003</v>
      </c>
      <c r="R134" s="443">
        <v>291.32058886962238</v>
      </c>
      <c r="S134" s="443">
        <v>24058.374752559375</v>
      </c>
      <c r="T134" s="445"/>
      <c r="U134" s="445"/>
      <c r="X134" s="428"/>
    </row>
    <row r="135" spans="13:24">
      <c r="M135" s="444">
        <v>44322</v>
      </c>
      <c r="N135" s="443">
        <v>142991.61831416815</v>
      </c>
      <c r="O135" s="443">
        <v>-117332.2491824032</v>
      </c>
      <c r="P135" s="443">
        <v>0</v>
      </c>
      <c r="Q135" s="443">
        <v>-1287.086</v>
      </c>
      <c r="R135" s="443">
        <v>304.97980937657212</v>
      </c>
      <c r="S135" s="443">
        <v>27655.073905846428</v>
      </c>
      <c r="T135" s="445"/>
      <c r="U135" s="445"/>
      <c r="X135" s="428"/>
    </row>
    <row r="136" spans="13:24">
      <c r="M136" s="444">
        <v>44323</v>
      </c>
      <c r="N136" s="443">
        <v>144524.22512923306</v>
      </c>
      <c r="O136" s="443">
        <v>-119251.0401941133</v>
      </c>
      <c r="P136" s="443">
        <v>7.0999999999999994E-2</v>
      </c>
      <c r="Q136" s="443">
        <v>0</v>
      </c>
      <c r="R136" s="443">
        <v>309.96499543023759</v>
      </c>
      <c r="S136" s="443">
        <v>25693.51542727006</v>
      </c>
      <c r="T136" s="445"/>
      <c r="U136" s="445"/>
      <c r="X136" s="428"/>
    </row>
    <row r="137" spans="13:24">
      <c r="M137" s="444">
        <v>44324</v>
      </c>
      <c r="N137" s="443">
        <v>151993.36216900515</v>
      </c>
      <c r="O137" s="443">
        <v>-124322.10043253508</v>
      </c>
      <c r="P137" s="443">
        <v>0</v>
      </c>
      <c r="Q137" s="443">
        <v>-3331.5339999999997</v>
      </c>
      <c r="R137" s="443">
        <v>306.34678269395317</v>
      </c>
      <c r="S137" s="443">
        <v>19272.502411720889</v>
      </c>
      <c r="T137" s="445"/>
      <c r="U137" s="445"/>
      <c r="X137" s="428"/>
    </row>
    <row r="138" spans="13:24">
      <c r="M138" s="444">
        <v>44325</v>
      </c>
      <c r="N138" s="443">
        <v>151957.89851250133</v>
      </c>
      <c r="O138" s="443">
        <v>-125566.41628863804</v>
      </c>
      <c r="P138" s="443">
        <v>0</v>
      </c>
      <c r="Q138" s="443">
        <v>-9758.0079999999998</v>
      </c>
      <c r="R138" s="443">
        <v>299.67686431346209</v>
      </c>
      <c r="S138" s="443">
        <v>15555.622529376014</v>
      </c>
      <c r="T138" s="445"/>
      <c r="U138" s="445"/>
      <c r="X138" s="428"/>
    </row>
    <row r="139" spans="13:24">
      <c r="M139" s="444">
        <v>44326</v>
      </c>
      <c r="N139" s="443">
        <v>155364.25677814116</v>
      </c>
      <c r="O139" s="443">
        <v>-126869.00727924888</v>
      </c>
      <c r="P139" s="443">
        <v>0</v>
      </c>
      <c r="Q139" s="443">
        <v>-12227.582</v>
      </c>
      <c r="R139" s="443">
        <v>300.88652960740706</v>
      </c>
      <c r="S139" s="443">
        <v>15114.225264328343</v>
      </c>
      <c r="T139" s="445"/>
      <c r="U139" s="445"/>
      <c r="X139" s="428"/>
    </row>
    <row r="140" spans="13:24">
      <c r="M140" s="444">
        <v>44327</v>
      </c>
      <c r="N140" s="443">
        <v>150388.19179238321</v>
      </c>
      <c r="O140" s="443">
        <v>-124952.52136301297</v>
      </c>
      <c r="P140" s="443">
        <v>0</v>
      </c>
      <c r="Q140" s="443">
        <v>-13018.842000000001</v>
      </c>
      <c r="R140" s="443">
        <v>308.90936904116717</v>
      </c>
      <c r="S140" s="443">
        <v>13924.148491874419</v>
      </c>
      <c r="T140" s="445"/>
      <c r="U140" s="445"/>
      <c r="X140" s="428"/>
    </row>
    <row r="141" spans="13:24">
      <c r="M141" s="444">
        <v>44328</v>
      </c>
      <c r="N141" s="443">
        <v>146847.42061398883</v>
      </c>
      <c r="O141" s="443">
        <v>-120773.94556387806</v>
      </c>
      <c r="P141" s="443">
        <v>0</v>
      </c>
      <c r="Q141" s="443">
        <v>-13348.314</v>
      </c>
      <c r="R141" s="443">
        <v>305.28896757073727</v>
      </c>
      <c r="S141" s="443">
        <v>14858.751950425602</v>
      </c>
      <c r="T141" s="445"/>
      <c r="U141" s="445"/>
      <c r="X141" s="428"/>
    </row>
    <row r="142" spans="13:24">
      <c r="M142" s="444">
        <v>44329</v>
      </c>
      <c r="N142" s="443">
        <v>147018.20867180082</v>
      </c>
      <c r="O142" s="443">
        <v>-119733.70608713999</v>
      </c>
      <c r="P142" s="443">
        <v>0</v>
      </c>
      <c r="Q142" s="443">
        <v>-10832.552</v>
      </c>
      <c r="R142" s="443">
        <v>308.49956412977326</v>
      </c>
      <c r="S142" s="443">
        <v>17523.397423308295</v>
      </c>
      <c r="T142" s="445"/>
      <c r="U142" s="445"/>
      <c r="X142" s="428"/>
    </row>
    <row r="143" spans="13:24">
      <c r="M143" s="444">
        <v>44330</v>
      </c>
      <c r="N143" s="443">
        <v>148609.79111720645</v>
      </c>
      <c r="O143" s="443">
        <v>-120449.70250026375</v>
      </c>
      <c r="P143" s="443">
        <v>0</v>
      </c>
      <c r="Q143" s="443">
        <v>-12057.939000000002</v>
      </c>
      <c r="R143" s="443">
        <v>324.2350535485499</v>
      </c>
      <c r="S143" s="443">
        <v>17996.160026529094</v>
      </c>
      <c r="T143" s="445"/>
      <c r="U143" s="445"/>
      <c r="X143" s="428"/>
    </row>
    <row r="144" spans="13:24">
      <c r="M144" s="444">
        <v>44331</v>
      </c>
      <c r="N144" s="443">
        <v>126312.7207511341</v>
      </c>
      <c r="O144" s="443">
        <v>-101724.72834687204</v>
      </c>
      <c r="P144" s="443">
        <v>0</v>
      </c>
      <c r="Q144" s="443">
        <v>-9976.491</v>
      </c>
      <c r="R144" s="443">
        <v>312.84367807530703</v>
      </c>
      <c r="S144" s="443">
        <v>15224.314811570088</v>
      </c>
      <c r="T144" s="445"/>
      <c r="U144" s="445"/>
      <c r="X144" s="428"/>
    </row>
    <row r="145" spans="13:24">
      <c r="M145" s="444">
        <v>44332</v>
      </c>
      <c r="N145" s="443">
        <v>124796.69585399303</v>
      </c>
      <c r="O145" s="443">
        <v>-97451.989661356682</v>
      </c>
      <c r="P145" s="443">
        <v>0</v>
      </c>
      <c r="Q145" s="443">
        <v>-8791.5320000000011</v>
      </c>
      <c r="R145" s="443">
        <v>312.91279888356024</v>
      </c>
      <c r="S145" s="443">
        <v>15615.784223896706</v>
      </c>
      <c r="T145" s="445"/>
      <c r="U145" s="445"/>
      <c r="X145" s="428"/>
    </row>
    <row r="146" spans="13:24">
      <c r="M146" s="444">
        <v>44333</v>
      </c>
      <c r="N146" s="443">
        <v>126431.77339381792</v>
      </c>
      <c r="O146" s="443">
        <v>-103108.2877940711</v>
      </c>
      <c r="P146" s="443">
        <v>0</v>
      </c>
      <c r="Q146" s="443">
        <v>-6016.23</v>
      </c>
      <c r="R146" s="443">
        <v>327.08030939109079</v>
      </c>
      <c r="S146" s="443">
        <v>18675.296447562963</v>
      </c>
      <c r="T146" s="445"/>
      <c r="U146" s="445"/>
      <c r="X146" s="428"/>
    </row>
    <row r="147" spans="13:24">
      <c r="M147" s="444">
        <v>44334</v>
      </c>
      <c r="N147" s="443">
        <v>132532.17849984174</v>
      </c>
      <c r="O147" s="443">
        <v>-110292.36839329042</v>
      </c>
      <c r="P147" s="443">
        <v>0</v>
      </c>
      <c r="Q147" s="443">
        <v>-5163.6869999999999</v>
      </c>
      <c r="R147" s="443">
        <v>338.48504901015275</v>
      </c>
      <c r="S147" s="443">
        <v>18667.629830306192</v>
      </c>
      <c r="T147" s="445"/>
      <c r="U147" s="445"/>
      <c r="X147" s="428"/>
    </row>
    <row r="148" spans="13:24">
      <c r="M148" s="444">
        <v>44335</v>
      </c>
      <c r="N148" s="443">
        <v>126434.72623694483</v>
      </c>
      <c r="O148" s="443">
        <v>-102566.24010971622</v>
      </c>
      <c r="P148" s="443">
        <v>0</v>
      </c>
      <c r="Q148" s="443">
        <v>-3056.1209999999996</v>
      </c>
      <c r="R148" s="443">
        <v>338.27811045158222</v>
      </c>
      <c r="S148" s="443">
        <v>19249.736445992032</v>
      </c>
      <c r="T148" s="445"/>
      <c r="U148" s="445"/>
      <c r="X148" s="428"/>
    </row>
    <row r="149" spans="13:24">
      <c r="M149" s="444">
        <v>44336</v>
      </c>
      <c r="N149" s="443">
        <v>125555.64405528009</v>
      </c>
      <c r="O149" s="443">
        <v>-101349.90399831207</v>
      </c>
      <c r="P149" s="443">
        <v>0</v>
      </c>
      <c r="Q149" s="443">
        <v>-4760.8109999999997</v>
      </c>
      <c r="R149" s="443">
        <v>339.49659470888184</v>
      </c>
      <c r="S149" s="443">
        <v>18691.394589387866</v>
      </c>
      <c r="T149" s="445"/>
      <c r="U149" s="445"/>
      <c r="X149" s="428"/>
    </row>
    <row r="150" spans="13:24">
      <c r="M150" s="444">
        <v>44337</v>
      </c>
      <c r="N150" s="443">
        <v>136685.12817807787</v>
      </c>
      <c r="O150" s="443">
        <v>-111329.71410486339</v>
      </c>
      <c r="P150" s="443">
        <v>0</v>
      </c>
      <c r="Q150" s="443">
        <v>-9379.8179999999993</v>
      </c>
      <c r="R150" s="443">
        <v>353.74400600745241</v>
      </c>
      <c r="S150" s="443">
        <v>17359.71776467517</v>
      </c>
      <c r="T150" s="445"/>
      <c r="U150" s="445"/>
      <c r="X150" s="428"/>
    </row>
    <row r="151" spans="13:24">
      <c r="M151" s="444">
        <v>44338</v>
      </c>
      <c r="N151" s="443">
        <v>131692.01920033759</v>
      </c>
      <c r="O151" s="443">
        <v>-108721.78605338116</v>
      </c>
      <c r="P151" s="443">
        <v>0</v>
      </c>
      <c r="Q151" s="443">
        <v>-7745.0510000000004</v>
      </c>
      <c r="R151" s="443">
        <v>352.73717173060521</v>
      </c>
      <c r="S151" s="443">
        <v>15813.513797871785</v>
      </c>
      <c r="T151" s="445"/>
      <c r="U151" s="445"/>
      <c r="X151" s="428"/>
    </row>
    <row r="152" spans="13:24">
      <c r="M152" s="444">
        <v>44339</v>
      </c>
      <c r="N152" s="443">
        <v>130978.9861799768</v>
      </c>
      <c r="O152" s="443">
        <v>-106729.73203924466</v>
      </c>
      <c r="P152" s="443">
        <v>0</v>
      </c>
      <c r="Q152" s="443">
        <v>-7316.8999999999987</v>
      </c>
      <c r="R152" s="443">
        <v>351.98689612246608</v>
      </c>
      <c r="S152" s="443">
        <v>17008.211528126998</v>
      </c>
      <c r="T152" s="445"/>
      <c r="U152" s="445"/>
      <c r="X152" s="428"/>
    </row>
    <row r="153" spans="13:24">
      <c r="M153" s="444">
        <v>44340</v>
      </c>
      <c r="N153" s="443">
        <v>133687.48285684144</v>
      </c>
      <c r="O153" s="443">
        <v>-107727.87635826564</v>
      </c>
      <c r="P153" s="443">
        <v>0</v>
      </c>
      <c r="Q153" s="443">
        <v>-10376.605</v>
      </c>
      <c r="R153" s="443">
        <v>347.25709961444693</v>
      </c>
      <c r="S153" s="443">
        <v>18574.655198728742</v>
      </c>
      <c r="T153" s="445"/>
      <c r="U153" s="445"/>
      <c r="X153" s="428"/>
    </row>
    <row r="154" spans="13:24">
      <c r="M154" s="444">
        <v>44341</v>
      </c>
      <c r="N154" s="443">
        <v>148748.94398143265</v>
      </c>
      <c r="O154" s="443">
        <v>-115174.36332946515</v>
      </c>
      <c r="P154" s="443">
        <v>0</v>
      </c>
      <c r="Q154" s="443">
        <v>-12564.753000000001</v>
      </c>
      <c r="R154" s="443">
        <v>348.41691381592887</v>
      </c>
      <c r="S154" s="443">
        <v>20466.525708827568</v>
      </c>
      <c r="T154" s="445"/>
      <c r="U154" s="445"/>
      <c r="X154" s="428"/>
    </row>
    <row r="155" spans="13:24">
      <c r="M155" s="444">
        <v>44342</v>
      </c>
      <c r="N155" s="443">
        <v>146875.76748602177</v>
      </c>
      <c r="O155" s="443">
        <v>-116309.17712838907</v>
      </c>
      <c r="P155" s="443">
        <v>0</v>
      </c>
      <c r="Q155" s="443">
        <v>-10239.506000000001</v>
      </c>
      <c r="R155" s="443">
        <v>343.0152543599371</v>
      </c>
      <c r="S155" s="443">
        <v>19713.860726743475</v>
      </c>
      <c r="T155" s="445"/>
      <c r="U155" s="445"/>
      <c r="X155" s="428"/>
    </row>
    <row r="156" spans="13:24">
      <c r="M156" s="444">
        <v>44343</v>
      </c>
      <c r="N156" s="443">
        <v>139710.12448570525</v>
      </c>
      <c r="O156" s="443">
        <v>-108936.59985230509</v>
      </c>
      <c r="P156" s="443">
        <v>0</v>
      </c>
      <c r="Q156" s="443">
        <v>-10349.677000000001</v>
      </c>
      <c r="R156" s="443">
        <v>347.90996059873902</v>
      </c>
      <c r="S156" s="443">
        <v>18953.098791800297</v>
      </c>
      <c r="T156" s="445"/>
      <c r="U156" s="445"/>
      <c r="X156" s="428"/>
    </row>
    <row r="157" spans="13:24">
      <c r="M157" s="444">
        <v>44344</v>
      </c>
      <c r="N157" s="443">
        <v>138826.68424939341</v>
      </c>
      <c r="O157" s="443">
        <v>-108961.27650596056</v>
      </c>
      <c r="P157" s="443">
        <v>0</v>
      </c>
      <c r="Q157" s="443">
        <v>-12452.673999999999</v>
      </c>
      <c r="R157" s="443">
        <v>342.29808422372639</v>
      </c>
      <c r="S157" s="443">
        <v>19562.282373282556</v>
      </c>
      <c r="T157" s="445"/>
      <c r="U157" s="445"/>
      <c r="X157" s="428"/>
    </row>
    <row r="158" spans="13:24">
      <c r="M158" s="444">
        <v>44345</v>
      </c>
      <c r="N158" s="443">
        <v>147766.41734360164</v>
      </c>
      <c r="O158" s="443">
        <v>-118628.09473573162</v>
      </c>
      <c r="P158" s="443">
        <v>0</v>
      </c>
      <c r="Q158" s="443">
        <v>-14648.856</v>
      </c>
      <c r="R158" s="443">
        <v>341.69272879149275</v>
      </c>
      <c r="S158" s="443">
        <v>15698.266746685171</v>
      </c>
      <c r="T158" s="445"/>
      <c r="U158" s="445"/>
      <c r="X158" s="428"/>
    </row>
    <row r="159" spans="13:24">
      <c r="M159" s="444">
        <v>44346</v>
      </c>
      <c r="N159" s="443">
        <v>146900.06224285264</v>
      </c>
      <c r="O159" s="443">
        <v>-116892.75134507861</v>
      </c>
      <c r="P159" s="443">
        <v>0</v>
      </c>
      <c r="Q159" s="443">
        <v>-12960.422</v>
      </c>
      <c r="R159" s="443">
        <v>343.95854202978501</v>
      </c>
      <c r="S159" s="443">
        <v>16936.682869128384</v>
      </c>
      <c r="T159" s="445"/>
      <c r="U159" s="445"/>
      <c r="X159" s="428"/>
    </row>
    <row r="160" spans="13:24">
      <c r="M160" s="444">
        <v>44347</v>
      </c>
      <c r="N160" s="443">
        <v>148209.329043148</v>
      </c>
      <c r="O160" s="443">
        <v>-117419.28156978585</v>
      </c>
      <c r="P160" s="443">
        <v>0</v>
      </c>
      <c r="Q160" s="443">
        <v>-11809.627</v>
      </c>
      <c r="R160" s="443">
        <v>339.23753789879453</v>
      </c>
      <c r="S160" s="443">
        <v>19298.526494353468</v>
      </c>
      <c r="T160" s="445"/>
      <c r="U160" s="445"/>
      <c r="X160" s="428"/>
    </row>
    <row r="161" spans="13:24">
      <c r="M161" s="444">
        <v>44348</v>
      </c>
      <c r="N161" s="443">
        <v>143214.74311636252</v>
      </c>
      <c r="O161" s="443">
        <v>-112402.30509547421</v>
      </c>
      <c r="P161" s="443">
        <v>0</v>
      </c>
      <c r="Q161" s="443">
        <v>-13886.035</v>
      </c>
      <c r="R161" s="443">
        <v>326.51012410461459</v>
      </c>
      <c r="S161" s="443">
        <v>17062.632156671021</v>
      </c>
      <c r="T161" s="445"/>
      <c r="U161" s="445"/>
      <c r="X161" s="428"/>
    </row>
    <row r="162" spans="13:24">
      <c r="M162" s="444">
        <v>44349</v>
      </c>
      <c r="N162" s="443">
        <v>146866.20951577171</v>
      </c>
      <c r="O162" s="443">
        <v>-114266.14305306468</v>
      </c>
      <c r="P162" s="443">
        <v>0</v>
      </c>
      <c r="Q162" s="443">
        <v>-18164.349000000002</v>
      </c>
      <c r="R162" s="443">
        <v>329.92646062276896</v>
      </c>
      <c r="S162" s="443">
        <v>14608.921813486624</v>
      </c>
      <c r="T162" s="445"/>
      <c r="U162" s="445"/>
      <c r="X162" s="428"/>
    </row>
    <row r="163" spans="13:24">
      <c r="M163" s="444">
        <v>44350</v>
      </c>
      <c r="N163" s="443">
        <v>152613.65861377781</v>
      </c>
      <c r="O163" s="443">
        <v>-116189.73731406266</v>
      </c>
      <c r="P163" s="443">
        <v>0</v>
      </c>
      <c r="Q163" s="443">
        <v>-20867.949000000001</v>
      </c>
      <c r="R163" s="443">
        <v>331.22225709438078</v>
      </c>
      <c r="S163" s="443">
        <v>13580.075739126489</v>
      </c>
      <c r="T163" s="445"/>
      <c r="U163" s="445"/>
      <c r="X163" s="428"/>
    </row>
    <row r="164" spans="13:24">
      <c r="M164" s="444">
        <v>44351</v>
      </c>
      <c r="N164" s="443">
        <v>149089.86601962234</v>
      </c>
      <c r="O164" s="443">
        <v>-113040.8397510286</v>
      </c>
      <c r="P164" s="443">
        <v>0</v>
      </c>
      <c r="Q164" s="443">
        <v>-22424.563000000002</v>
      </c>
      <c r="R164" s="443">
        <v>337.16646921134333</v>
      </c>
      <c r="S164" s="443">
        <v>14734.630518153997</v>
      </c>
      <c r="T164" s="445"/>
      <c r="U164" s="445"/>
      <c r="X164" s="428"/>
    </row>
    <row r="165" spans="13:24">
      <c r="M165" s="444">
        <v>44352</v>
      </c>
      <c r="N165" s="443">
        <v>138444.92140521153</v>
      </c>
      <c r="O165" s="443">
        <v>-104817.75820234203</v>
      </c>
      <c r="P165" s="443">
        <v>0</v>
      </c>
      <c r="Q165" s="443">
        <v>-24483.262999999999</v>
      </c>
      <c r="R165" s="443">
        <v>328.04061736667103</v>
      </c>
      <c r="S165" s="443">
        <v>10396.756199171119</v>
      </c>
      <c r="T165" s="445"/>
      <c r="U165" s="445"/>
      <c r="X165" s="428"/>
    </row>
    <row r="166" spans="13:24">
      <c r="M166" s="444">
        <v>44353</v>
      </c>
      <c r="N166" s="443">
        <v>137869.03365333896</v>
      </c>
      <c r="O166" s="443">
        <v>-103669.23937124171</v>
      </c>
      <c r="P166" s="443">
        <v>0</v>
      </c>
      <c r="Q166" s="443">
        <v>-24091.531999999999</v>
      </c>
      <c r="R166" s="443">
        <v>325.86158868874321</v>
      </c>
      <c r="S166" s="443">
        <v>11129.505061745871</v>
      </c>
      <c r="T166" s="445"/>
      <c r="U166" s="445"/>
      <c r="X166" s="428"/>
    </row>
    <row r="167" spans="13:24">
      <c r="M167" s="444">
        <v>44354</v>
      </c>
      <c r="N167" s="443">
        <v>145926.80346028061</v>
      </c>
      <c r="O167" s="443">
        <v>-110833.42230193059</v>
      </c>
      <c r="P167" s="443">
        <v>0</v>
      </c>
      <c r="Q167" s="443">
        <v>-19714.947000000004</v>
      </c>
      <c r="R167" s="443">
        <v>342.97140848515022</v>
      </c>
      <c r="S167" s="443">
        <v>15177.28981989621</v>
      </c>
      <c r="T167" s="445"/>
      <c r="U167" s="445"/>
      <c r="X167" s="428"/>
    </row>
    <row r="168" spans="13:24">
      <c r="M168" s="444">
        <v>44355</v>
      </c>
      <c r="N168" s="443">
        <v>147038.12532967614</v>
      </c>
      <c r="O168" s="443">
        <v>-115996.70112881107</v>
      </c>
      <c r="P168" s="443">
        <v>0</v>
      </c>
      <c r="Q168" s="443">
        <v>-17251.780999999999</v>
      </c>
      <c r="R168" s="443">
        <v>340.87077854849963</v>
      </c>
      <c r="S168" s="443">
        <v>15494.026713075156</v>
      </c>
      <c r="T168" s="445"/>
      <c r="U168" s="445"/>
      <c r="X168" s="428"/>
    </row>
    <row r="169" spans="13:24">
      <c r="M169" s="444">
        <v>44356</v>
      </c>
      <c r="N169" s="443">
        <v>144228.03987762422</v>
      </c>
      <c r="O169" s="443">
        <v>-111343.81474839117</v>
      </c>
      <c r="P169" s="443">
        <v>0</v>
      </c>
      <c r="Q169" s="443">
        <v>-18432.141</v>
      </c>
      <c r="R169" s="443">
        <v>338.22515717297352</v>
      </c>
      <c r="S169" s="443">
        <v>15605.950953028279</v>
      </c>
      <c r="T169" s="445"/>
      <c r="U169" s="445"/>
      <c r="X169" s="428"/>
    </row>
    <row r="170" spans="13:24">
      <c r="M170" s="444">
        <v>44357</v>
      </c>
      <c r="N170" s="443">
        <v>147030.32598375357</v>
      </c>
      <c r="O170" s="443">
        <v>-112552.08144319021</v>
      </c>
      <c r="P170" s="443">
        <v>0</v>
      </c>
      <c r="Q170" s="443">
        <v>-17472.623</v>
      </c>
      <c r="R170" s="443">
        <v>335.7794082707407</v>
      </c>
      <c r="S170" s="443">
        <v>15434.99760757627</v>
      </c>
      <c r="T170" s="445"/>
      <c r="U170" s="445"/>
      <c r="X170" s="428"/>
    </row>
    <row r="171" spans="13:24">
      <c r="M171" s="444">
        <v>44358</v>
      </c>
      <c r="N171" s="443">
        <v>138632.98449203503</v>
      </c>
      <c r="O171" s="443">
        <v>-103177.81939023104</v>
      </c>
      <c r="P171" s="443">
        <v>0</v>
      </c>
      <c r="Q171" s="443">
        <v>-23067.715</v>
      </c>
      <c r="R171" s="443">
        <v>336.74090535335228</v>
      </c>
      <c r="S171" s="443">
        <v>14191.505245947861</v>
      </c>
      <c r="T171" s="445"/>
      <c r="U171" s="445"/>
      <c r="X171" s="428"/>
    </row>
    <row r="172" spans="13:24">
      <c r="M172" s="444">
        <v>44359</v>
      </c>
      <c r="N172" s="443">
        <v>134712.03396982804</v>
      </c>
      <c r="O172" s="443">
        <v>-104039.66557653761</v>
      </c>
      <c r="P172" s="443">
        <v>0</v>
      </c>
      <c r="Q172" s="443">
        <v>-19129.038</v>
      </c>
      <c r="R172" s="443">
        <v>315.99263868519148</v>
      </c>
      <c r="S172" s="443">
        <v>10500.469963626025</v>
      </c>
      <c r="T172" s="445"/>
      <c r="U172" s="445"/>
      <c r="X172" s="428"/>
    </row>
    <row r="173" spans="13:24">
      <c r="M173" s="444">
        <v>44360</v>
      </c>
      <c r="N173" s="443">
        <v>133479.68984070051</v>
      </c>
      <c r="O173" s="443">
        <v>-102364.58170693112</v>
      </c>
      <c r="P173" s="443">
        <v>0</v>
      </c>
      <c r="Q173" s="443">
        <v>-19095.623</v>
      </c>
      <c r="R173" s="443">
        <v>337.63330726724791</v>
      </c>
      <c r="S173" s="443">
        <v>11636.946417892494</v>
      </c>
      <c r="T173" s="445"/>
      <c r="U173" s="445"/>
      <c r="X173" s="428"/>
    </row>
    <row r="174" spans="13:24">
      <c r="M174" s="444">
        <v>44361</v>
      </c>
      <c r="N174" s="443">
        <v>136215.47420613989</v>
      </c>
      <c r="O174" s="443">
        <v>-102442.40953687098</v>
      </c>
      <c r="P174" s="443">
        <v>0</v>
      </c>
      <c r="Q174" s="443">
        <v>-18932.496999999999</v>
      </c>
      <c r="R174" s="443">
        <v>354.32847595933754</v>
      </c>
      <c r="S174" s="443">
        <v>14957.039935127794</v>
      </c>
      <c r="T174" s="445"/>
      <c r="U174" s="445"/>
      <c r="X174" s="428"/>
    </row>
    <row r="175" spans="13:24">
      <c r="M175" s="444">
        <v>44362</v>
      </c>
      <c r="N175" s="443">
        <v>139689.59911383057</v>
      </c>
      <c r="O175" s="443">
        <v>-107282.23863276717</v>
      </c>
      <c r="P175" s="443">
        <v>0</v>
      </c>
      <c r="Q175" s="443">
        <v>-15317.464</v>
      </c>
      <c r="R175" s="443">
        <v>365.24963023222222</v>
      </c>
      <c r="S175" s="443">
        <v>15483.461147391719</v>
      </c>
      <c r="T175" s="445"/>
      <c r="U175" s="445"/>
      <c r="X175" s="428"/>
    </row>
    <row r="176" spans="13:24">
      <c r="M176" s="444">
        <v>44363</v>
      </c>
      <c r="N176" s="443">
        <v>138950.16773921298</v>
      </c>
      <c r="O176" s="443">
        <v>-107421.98333157507</v>
      </c>
      <c r="P176" s="443">
        <v>0</v>
      </c>
      <c r="Q176" s="443">
        <v>-17902.190999999999</v>
      </c>
      <c r="R176" s="443">
        <v>365.29172109417686</v>
      </c>
      <c r="S176" s="443">
        <v>15011.133788989013</v>
      </c>
      <c r="T176" s="445"/>
      <c r="U176" s="445"/>
      <c r="X176" s="428"/>
    </row>
    <row r="177" spans="13:24">
      <c r="M177" s="444">
        <v>44364</v>
      </c>
      <c r="N177" s="443">
        <v>137017.27608397513</v>
      </c>
      <c r="O177" s="443">
        <v>-105014.65555438338</v>
      </c>
      <c r="P177" s="443">
        <v>0</v>
      </c>
      <c r="Q177" s="443">
        <v>-19933.128000000001</v>
      </c>
      <c r="R177" s="443">
        <v>364.6113626292713</v>
      </c>
      <c r="S177" s="443">
        <v>14772.412403245546</v>
      </c>
      <c r="T177" s="445"/>
      <c r="U177" s="445"/>
      <c r="X177" s="428"/>
    </row>
    <row r="178" spans="13:24">
      <c r="M178" s="444">
        <v>44365</v>
      </c>
      <c r="N178" s="443">
        <v>139067.42166895245</v>
      </c>
      <c r="O178" s="443">
        <v>-107249.58750923094</v>
      </c>
      <c r="P178" s="443">
        <v>0</v>
      </c>
      <c r="Q178" s="443">
        <v>-17241.429</v>
      </c>
      <c r="R178" s="443">
        <v>363.94698942298669</v>
      </c>
      <c r="S178" s="443">
        <v>13968.082132587035</v>
      </c>
      <c r="T178" s="445"/>
      <c r="U178" s="445"/>
      <c r="X178" s="428"/>
    </row>
    <row r="179" spans="13:24">
      <c r="M179" s="444">
        <v>44366</v>
      </c>
      <c r="N179" s="443">
        <v>136503.84639729929</v>
      </c>
      <c r="O179" s="443">
        <v>-107086.0333368499</v>
      </c>
      <c r="P179" s="443">
        <v>0</v>
      </c>
      <c r="Q179" s="443">
        <v>-18350.615999999998</v>
      </c>
      <c r="R179" s="443">
        <v>359.29335121682664</v>
      </c>
      <c r="S179" s="443">
        <v>10611.756883323776</v>
      </c>
      <c r="T179" s="445"/>
      <c r="U179" s="445"/>
      <c r="X179" s="428"/>
    </row>
    <row r="180" spans="13:24">
      <c r="M180" s="444">
        <v>44367</v>
      </c>
      <c r="N180" s="443">
        <v>132884.51207933328</v>
      </c>
      <c r="O180" s="443">
        <v>-103944.25783310476</v>
      </c>
      <c r="P180" s="443">
        <v>0</v>
      </c>
      <c r="Q180" s="443">
        <v>-19245.877</v>
      </c>
      <c r="R180" s="443">
        <v>353.07620958513695</v>
      </c>
      <c r="S180" s="443">
        <v>10539.767650647727</v>
      </c>
      <c r="T180" s="445"/>
      <c r="U180" s="445"/>
      <c r="X180" s="428"/>
    </row>
    <row r="181" spans="13:24">
      <c r="M181" s="444">
        <v>44368</v>
      </c>
      <c r="N181" s="443">
        <v>124075.31174174491</v>
      </c>
      <c r="O181" s="443">
        <v>-91446.792910644581</v>
      </c>
      <c r="P181" s="443">
        <v>0</v>
      </c>
      <c r="Q181" s="443">
        <v>-20802.909</v>
      </c>
      <c r="R181" s="443">
        <v>354.86663653585117</v>
      </c>
      <c r="S181" s="443">
        <v>14100.261808396564</v>
      </c>
      <c r="T181" s="445"/>
      <c r="U181" s="445"/>
      <c r="X181" s="428"/>
    </row>
    <row r="182" spans="13:24">
      <c r="M182" s="444">
        <v>44369</v>
      </c>
      <c r="N182" s="443">
        <v>120844.04051060238</v>
      </c>
      <c r="O182" s="443">
        <v>-91057.064036290743</v>
      </c>
      <c r="P182" s="443">
        <v>0</v>
      </c>
      <c r="Q182" s="443">
        <v>-15619.585999999999</v>
      </c>
      <c r="R182" s="443">
        <v>357.56609905583883</v>
      </c>
      <c r="S182" s="443">
        <v>15080.228318086649</v>
      </c>
      <c r="T182" s="445"/>
      <c r="U182" s="445"/>
      <c r="X182" s="428"/>
    </row>
    <row r="183" spans="13:24">
      <c r="M183" s="444">
        <v>44370</v>
      </c>
      <c r="N183" s="443">
        <v>119867.50606604072</v>
      </c>
      <c r="O183" s="443">
        <v>-87875.419348032505</v>
      </c>
      <c r="P183" s="443">
        <v>0</v>
      </c>
      <c r="Q183" s="443">
        <v>-16592.349999999999</v>
      </c>
      <c r="R183" s="443">
        <v>353.58253515061722</v>
      </c>
      <c r="S183" s="443">
        <v>15673.766100094912</v>
      </c>
      <c r="T183" s="445"/>
      <c r="U183" s="445"/>
      <c r="X183" s="428"/>
    </row>
    <row r="184" spans="13:24">
      <c r="M184" s="444">
        <v>44371</v>
      </c>
      <c r="N184" s="443">
        <v>125341.60037978689</v>
      </c>
      <c r="O184" s="443">
        <v>-96354.158666526026</v>
      </c>
      <c r="P184" s="443">
        <v>0</v>
      </c>
      <c r="Q184" s="443">
        <v>-14708.334000000001</v>
      </c>
      <c r="R184" s="443">
        <v>333.76466484058045</v>
      </c>
      <c r="S184" s="443">
        <v>15361.404556393389</v>
      </c>
      <c r="T184" s="445"/>
      <c r="U184" s="445"/>
      <c r="X184" s="428"/>
    </row>
    <row r="185" spans="13:24">
      <c r="M185" s="444">
        <v>44372</v>
      </c>
      <c r="N185" s="443">
        <v>126871.15729507332</v>
      </c>
      <c r="O185" s="443">
        <v>-94972.710201498048</v>
      </c>
      <c r="P185" s="443">
        <v>0</v>
      </c>
      <c r="Q185" s="443">
        <v>-17897.493999999999</v>
      </c>
      <c r="R185" s="443">
        <v>328.14553431368626</v>
      </c>
      <c r="S185" s="443">
        <v>14650.066855664983</v>
      </c>
      <c r="T185" s="445"/>
      <c r="U185" s="445"/>
      <c r="X185" s="428"/>
    </row>
    <row r="186" spans="13:24">
      <c r="M186" s="444">
        <v>44373</v>
      </c>
      <c r="N186" s="443">
        <v>131863.75461546576</v>
      </c>
      <c r="O186" s="443">
        <v>-102141.56556598797</v>
      </c>
      <c r="P186" s="443">
        <v>0</v>
      </c>
      <c r="Q186" s="443">
        <v>-17117.119000000002</v>
      </c>
      <c r="R186" s="443">
        <v>330.42053214706129</v>
      </c>
      <c r="S186" s="443">
        <v>10003.978115301736</v>
      </c>
      <c r="T186" s="445"/>
      <c r="U186" s="445"/>
      <c r="X186" s="428"/>
    </row>
    <row r="187" spans="13:24">
      <c r="M187" s="444">
        <v>44374</v>
      </c>
      <c r="N187" s="443">
        <v>129515.841333474</v>
      </c>
      <c r="O187" s="443">
        <v>-99069.490452579383</v>
      </c>
      <c r="P187" s="443">
        <v>0</v>
      </c>
      <c r="Q187" s="443">
        <v>-16758.343000000001</v>
      </c>
      <c r="R187" s="443">
        <v>330.9938491988238</v>
      </c>
      <c r="S187" s="443">
        <v>10443.626986726702</v>
      </c>
      <c r="T187" s="445"/>
      <c r="U187" s="445"/>
      <c r="X187" s="428"/>
    </row>
    <row r="188" spans="13:24">
      <c r="M188" s="444">
        <v>44375</v>
      </c>
      <c r="N188" s="443">
        <v>131182.33252452791</v>
      </c>
      <c r="O188" s="443">
        <v>-102698.7277138939</v>
      </c>
      <c r="P188" s="443">
        <v>0</v>
      </c>
      <c r="Q188" s="443">
        <v>-16338.565999999999</v>
      </c>
      <c r="R188" s="443">
        <v>330.52818143873924</v>
      </c>
      <c r="S188" s="443">
        <v>15158.864774037487</v>
      </c>
      <c r="T188" s="445"/>
      <c r="U188" s="445"/>
      <c r="X188" s="428"/>
    </row>
    <row r="189" spans="13:24">
      <c r="M189" s="444">
        <v>44376</v>
      </c>
      <c r="N189" s="443">
        <v>140105.9468298344</v>
      </c>
      <c r="O189" s="443">
        <v>-111072.92330414602</v>
      </c>
      <c r="P189" s="443">
        <v>0</v>
      </c>
      <c r="Q189" s="443">
        <v>-15524.874999999998</v>
      </c>
      <c r="R189" s="443">
        <v>325.58328466545834</v>
      </c>
      <c r="S189" s="443">
        <v>15195.08772704508</v>
      </c>
      <c r="T189" s="445"/>
      <c r="U189" s="445"/>
      <c r="X189" s="428"/>
    </row>
    <row r="190" spans="13:24">
      <c r="M190" s="444">
        <v>44377</v>
      </c>
      <c r="N190" s="443">
        <v>134070.34180820762</v>
      </c>
      <c r="O190" s="443">
        <v>-105964.28526215846</v>
      </c>
      <c r="P190" s="443">
        <v>0</v>
      </c>
      <c r="Q190" s="443">
        <v>-19881.543999999998</v>
      </c>
      <c r="R190" s="443">
        <v>328.83647707550227</v>
      </c>
      <c r="S190" s="443">
        <v>14694.856885485256</v>
      </c>
      <c r="T190" s="445"/>
      <c r="U190" s="445"/>
      <c r="X190" s="428"/>
    </row>
    <row r="191" spans="13:24">
      <c r="M191" s="444">
        <v>44378</v>
      </c>
      <c r="N191" s="443">
        <v>129017.11256461653</v>
      </c>
      <c r="O191" s="443">
        <v>-94875.346555543845</v>
      </c>
      <c r="P191" s="443">
        <v>0</v>
      </c>
      <c r="Q191" s="443">
        <v>-15512.513000000001</v>
      </c>
      <c r="R191" s="443">
        <v>326.20512493614484</v>
      </c>
      <c r="S191" s="443">
        <v>14995.377707837022</v>
      </c>
      <c r="T191" s="445"/>
      <c r="U191" s="445"/>
      <c r="X191" s="428"/>
    </row>
    <row r="192" spans="13:24">
      <c r="M192" s="444">
        <v>44379</v>
      </c>
      <c r="N192" s="443">
        <v>145403.74090093892</v>
      </c>
      <c r="O192" s="443">
        <v>-114635.85188311005</v>
      </c>
      <c r="P192" s="443">
        <v>0</v>
      </c>
      <c r="Q192" s="443">
        <v>-15581.441999999999</v>
      </c>
      <c r="R192" s="443">
        <v>349.05695693062455</v>
      </c>
      <c r="S192" s="443">
        <v>14487.800593398024</v>
      </c>
      <c r="T192" s="445"/>
      <c r="U192" s="445"/>
      <c r="X192" s="428"/>
    </row>
    <row r="193" spans="13:24">
      <c r="M193" s="444">
        <v>44380</v>
      </c>
      <c r="N193" s="443">
        <v>143565.62295600801</v>
      </c>
      <c r="O193" s="443">
        <v>-113953.63012976054</v>
      </c>
      <c r="P193" s="443">
        <v>0</v>
      </c>
      <c r="Q193" s="443">
        <v>-17113.871999999999</v>
      </c>
      <c r="R193" s="443">
        <v>344.61068868556305</v>
      </c>
      <c r="S193" s="443">
        <v>10830.300301340221</v>
      </c>
      <c r="T193" s="445"/>
      <c r="U193" s="445"/>
      <c r="X193" s="428"/>
    </row>
    <row r="194" spans="13:24">
      <c r="M194" s="444">
        <v>44381</v>
      </c>
      <c r="N194" s="443">
        <v>138687.32566726449</v>
      </c>
      <c r="O194" s="443">
        <v>-109882.70070682562</v>
      </c>
      <c r="P194" s="443">
        <v>0</v>
      </c>
      <c r="Q194" s="443">
        <v>-17115.048999999999</v>
      </c>
      <c r="R194" s="443">
        <v>343.73350164206005</v>
      </c>
      <c r="S194" s="443">
        <v>9896.6902833118729</v>
      </c>
      <c r="T194" s="445"/>
      <c r="U194" s="445"/>
      <c r="X194" s="428"/>
    </row>
    <row r="195" spans="13:24">
      <c r="M195" s="444">
        <v>44382</v>
      </c>
      <c r="N195" s="443">
        <v>140773.25350775401</v>
      </c>
      <c r="O195" s="443">
        <v>-112717.49129655027</v>
      </c>
      <c r="P195" s="443">
        <v>0</v>
      </c>
      <c r="Q195" s="443">
        <v>-17142.878000000001</v>
      </c>
      <c r="R195" s="443">
        <v>346.17509297000328</v>
      </c>
      <c r="S195" s="443">
        <v>12206.925950748147</v>
      </c>
      <c r="T195" s="445"/>
      <c r="U195" s="445"/>
      <c r="X195" s="428"/>
    </row>
    <row r="196" spans="13:24">
      <c r="M196" s="444">
        <v>44383</v>
      </c>
      <c r="N196" s="443">
        <v>121512.96444772655</v>
      </c>
      <c r="O196" s="443">
        <v>-102383.4518409115</v>
      </c>
      <c r="P196" s="443">
        <v>5517.4960000000001</v>
      </c>
      <c r="Q196" s="443">
        <v>-13191.786</v>
      </c>
      <c r="R196" s="443">
        <v>342.72446893896227</v>
      </c>
      <c r="S196" s="443">
        <v>10408.169356608796</v>
      </c>
      <c r="T196" s="445"/>
      <c r="U196" s="445"/>
      <c r="X196" s="428"/>
    </row>
    <row r="197" spans="13:24">
      <c r="M197" s="444">
        <v>44384</v>
      </c>
      <c r="N197" s="443">
        <v>113267.12100432537</v>
      </c>
      <c r="O197" s="443">
        <v>-95097.132608925007</v>
      </c>
      <c r="P197" s="443">
        <v>5770.8429999999998</v>
      </c>
      <c r="Q197" s="443">
        <v>-12490.779</v>
      </c>
      <c r="R197" s="443">
        <v>351.07211205056211</v>
      </c>
      <c r="S197" s="443">
        <v>14483.593147961137</v>
      </c>
      <c r="T197" s="445"/>
      <c r="U197" s="445"/>
      <c r="X197" s="428"/>
    </row>
    <row r="198" spans="13:24">
      <c r="M198" s="444">
        <v>44385</v>
      </c>
      <c r="N198" s="443">
        <v>114230.80599219327</v>
      </c>
      <c r="O198" s="443">
        <v>-94493.091043359018</v>
      </c>
      <c r="P198" s="443">
        <v>5219.598</v>
      </c>
      <c r="Q198" s="443">
        <v>-11809.905000000001</v>
      </c>
      <c r="R198" s="443">
        <v>356.80443608092281</v>
      </c>
      <c r="S198" s="443">
        <v>15030.259164954765</v>
      </c>
      <c r="T198" s="445"/>
      <c r="U198" s="445"/>
      <c r="X198" s="428"/>
    </row>
    <row r="199" spans="13:24">
      <c r="M199" s="444">
        <v>44386</v>
      </c>
      <c r="N199" s="443">
        <v>129663.5678869079</v>
      </c>
      <c r="O199" s="443">
        <v>-107479.62970777509</v>
      </c>
      <c r="P199" s="443">
        <v>2075.7049999999999</v>
      </c>
      <c r="Q199" s="443">
        <v>-11529.095999999998</v>
      </c>
      <c r="R199" s="443">
        <v>352.89035776457297</v>
      </c>
      <c r="S199" s="443">
        <v>13648.256048928768</v>
      </c>
      <c r="T199" s="445"/>
      <c r="U199" s="445"/>
      <c r="X199" s="428"/>
    </row>
    <row r="200" spans="13:24">
      <c r="M200" s="444">
        <v>44387</v>
      </c>
      <c r="N200" s="443">
        <v>146894.42240742696</v>
      </c>
      <c r="O200" s="443">
        <v>-117022.26922671169</v>
      </c>
      <c r="P200" s="443">
        <v>0</v>
      </c>
      <c r="Q200" s="443">
        <v>-17056.578999999998</v>
      </c>
      <c r="R200" s="443">
        <v>344.52894425698605</v>
      </c>
      <c r="S200" s="443">
        <v>9872.1276057453506</v>
      </c>
      <c r="T200" s="445"/>
      <c r="U200" s="445"/>
      <c r="X200" s="428"/>
    </row>
    <row r="201" spans="13:24">
      <c r="M201" s="444">
        <v>44388</v>
      </c>
      <c r="N201" s="443">
        <v>146771.55079649753</v>
      </c>
      <c r="O201" s="443">
        <v>-118603.90020044309</v>
      </c>
      <c r="P201" s="443">
        <v>0</v>
      </c>
      <c r="Q201" s="443">
        <v>-19136.723999999998</v>
      </c>
      <c r="R201" s="443">
        <v>348.61655386511313</v>
      </c>
      <c r="S201" s="443">
        <v>10166.279271778309</v>
      </c>
      <c r="T201" s="445"/>
      <c r="U201" s="445"/>
      <c r="X201" s="428"/>
    </row>
    <row r="202" spans="13:24">
      <c r="M202" s="444">
        <v>44389</v>
      </c>
      <c r="N202" s="443">
        <v>133001.14358054646</v>
      </c>
      <c r="O202" s="443">
        <v>-104727.82993986708</v>
      </c>
      <c r="P202" s="443">
        <v>0</v>
      </c>
      <c r="Q202" s="443">
        <v>-13876.633</v>
      </c>
      <c r="R202" s="443">
        <v>360.29039614162542</v>
      </c>
      <c r="S202" s="443">
        <v>14061.663982412138</v>
      </c>
      <c r="T202" s="445"/>
      <c r="U202" s="445"/>
      <c r="X202" s="428"/>
    </row>
    <row r="203" spans="13:24">
      <c r="M203" s="444">
        <v>44390</v>
      </c>
      <c r="N203" s="443">
        <v>67646.780251081334</v>
      </c>
      <c r="O203" s="443">
        <v>-54866.288638041995</v>
      </c>
      <c r="P203" s="443">
        <v>6773.2790000000005</v>
      </c>
      <c r="Q203" s="443">
        <v>-6955.0880000000006</v>
      </c>
      <c r="R203" s="443">
        <v>360.70233527426717</v>
      </c>
      <c r="S203" s="443">
        <v>14356.992954112622</v>
      </c>
      <c r="T203" s="445"/>
      <c r="U203" s="445"/>
      <c r="X203" s="428"/>
    </row>
    <row r="204" spans="13:24">
      <c r="M204" s="444">
        <v>44391</v>
      </c>
      <c r="N204" s="443">
        <v>65464.868657031337</v>
      </c>
      <c r="O204" s="443">
        <v>-53610.809157084084</v>
      </c>
      <c r="P204" s="443">
        <v>5510.3140000000003</v>
      </c>
      <c r="Q204" s="443">
        <v>-5776.6210000000001</v>
      </c>
      <c r="R204" s="443">
        <v>354.65048878452234</v>
      </c>
      <c r="S204" s="443">
        <v>14472.711456111378</v>
      </c>
      <c r="T204" s="445"/>
      <c r="U204" s="445"/>
      <c r="X204" s="428"/>
    </row>
    <row r="205" spans="13:24">
      <c r="M205" s="444">
        <v>44392</v>
      </c>
      <c r="N205" s="443">
        <v>60414.038400675177</v>
      </c>
      <c r="O205" s="443">
        <v>-46454.75366599852</v>
      </c>
      <c r="P205" s="443">
        <v>5420.6769999999997</v>
      </c>
      <c r="Q205" s="443">
        <v>-3459.1170000000002</v>
      </c>
      <c r="R205" s="443">
        <v>369.83719690929621</v>
      </c>
      <c r="S205" s="443">
        <v>14343.042375785044</v>
      </c>
      <c r="T205" s="445"/>
      <c r="U205" s="445"/>
      <c r="X205" s="428"/>
    </row>
    <row r="206" spans="13:24">
      <c r="M206" s="444">
        <v>44393</v>
      </c>
      <c r="N206" s="443">
        <v>73529.413440236312</v>
      </c>
      <c r="O206" s="443">
        <v>-62891.35035341281</v>
      </c>
      <c r="P206" s="443">
        <v>5175.2060000000001</v>
      </c>
      <c r="Q206" s="443">
        <v>-3655.7780000000002</v>
      </c>
      <c r="R206" s="443">
        <v>365.87991735636206</v>
      </c>
      <c r="S206" s="443">
        <v>13595.275268432524</v>
      </c>
      <c r="T206" s="445"/>
      <c r="U206" s="445"/>
      <c r="X206" s="428"/>
    </row>
    <row r="207" spans="13:24">
      <c r="M207" s="444">
        <v>44394</v>
      </c>
      <c r="N207" s="443">
        <v>65812.691212153179</v>
      </c>
      <c r="O207" s="443">
        <v>-54383.356894187149</v>
      </c>
      <c r="P207" s="443">
        <v>4966.3149999999996</v>
      </c>
      <c r="Q207" s="443">
        <v>-5093.2449999999999</v>
      </c>
      <c r="R207" s="443">
        <v>343.7466967056705</v>
      </c>
      <c r="S207" s="443">
        <v>9216.157419513409</v>
      </c>
      <c r="T207" s="445"/>
      <c r="U207" s="445"/>
      <c r="X207" s="428"/>
    </row>
    <row r="208" spans="13:24">
      <c r="M208" s="444">
        <v>44395</v>
      </c>
      <c r="N208" s="443">
        <v>65958.501951682658</v>
      </c>
      <c r="O208" s="443">
        <v>-54892.829412385268</v>
      </c>
      <c r="P208" s="443">
        <v>4655.5420000000004</v>
      </c>
      <c r="Q208" s="443">
        <v>-5319.4910000000009</v>
      </c>
      <c r="R208" s="443">
        <v>341.03729735790597</v>
      </c>
      <c r="S208" s="443">
        <v>9699.125737506216</v>
      </c>
      <c r="T208" s="445"/>
      <c r="U208" s="445"/>
      <c r="X208" s="428"/>
    </row>
    <row r="209" spans="13:24">
      <c r="M209" s="444">
        <v>44396</v>
      </c>
      <c r="N209" s="443">
        <v>66159.042093047799</v>
      </c>
      <c r="O209" s="443">
        <v>-53381.489608608499</v>
      </c>
      <c r="P209" s="443">
        <v>4751.6030000000001</v>
      </c>
      <c r="Q209" s="443">
        <v>-4932.6580000000004</v>
      </c>
      <c r="R209" s="443">
        <v>350.0714279168626</v>
      </c>
      <c r="S209" s="443">
        <v>14363.037284006074</v>
      </c>
      <c r="T209" s="445"/>
      <c r="U209" s="445"/>
      <c r="X209" s="428"/>
    </row>
    <row r="210" spans="13:24">
      <c r="M210" s="444">
        <v>44397</v>
      </c>
      <c r="N210" s="443">
        <v>67844.724127017616</v>
      </c>
      <c r="O210" s="443">
        <v>-54719.638147483915</v>
      </c>
      <c r="P210" s="443">
        <v>4487.759</v>
      </c>
      <c r="Q210" s="443">
        <v>-5382.4840000000004</v>
      </c>
      <c r="R210" s="443">
        <v>353.95136492962297</v>
      </c>
      <c r="S210" s="443">
        <v>14023.675177051873</v>
      </c>
      <c r="T210" s="445"/>
      <c r="U210" s="445"/>
      <c r="X210" s="428"/>
    </row>
    <row r="211" spans="13:24">
      <c r="M211" s="444">
        <v>44398</v>
      </c>
      <c r="N211" s="443">
        <v>66341.028589513662</v>
      </c>
      <c r="O211" s="443">
        <v>-52932.986601962235</v>
      </c>
      <c r="P211" s="443">
        <v>4324.3979999999992</v>
      </c>
      <c r="Q211" s="443">
        <v>-2231.42</v>
      </c>
      <c r="R211" s="443">
        <v>354.43403595615689</v>
      </c>
      <c r="S211" s="443">
        <v>14850.992497452637</v>
      </c>
      <c r="T211" s="445"/>
      <c r="U211" s="445"/>
      <c r="X211" s="428"/>
    </row>
    <row r="212" spans="13:24">
      <c r="M212" s="444">
        <v>44399</v>
      </c>
      <c r="N212" s="443">
        <v>65167.674860217325</v>
      </c>
      <c r="O212" s="443">
        <v>-55867.398459753138</v>
      </c>
      <c r="P212" s="443">
        <v>3672.721</v>
      </c>
      <c r="Q212" s="443">
        <v>-3522.748</v>
      </c>
      <c r="R212" s="443">
        <v>351.10650981988067</v>
      </c>
      <c r="S212" s="443">
        <v>14150.918884725206</v>
      </c>
      <c r="T212" s="445"/>
      <c r="U212" s="445"/>
      <c r="X212" s="428"/>
    </row>
    <row r="213" spans="13:24">
      <c r="M213" s="444">
        <v>44400</v>
      </c>
      <c r="N213" s="443">
        <v>131080.58233990928</v>
      </c>
      <c r="O213" s="443">
        <v>-104317.23283046736</v>
      </c>
      <c r="P213" s="443">
        <v>0</v>
      </c>
      <c r="Q213" s="443">
        <v>-12993.914000000002</v>
      </c>
      <c r="R213" s="443">
        <v>349.29491603097637</v>
      </c>
      <c r="S213" s="443">
        <v>12725.027466482617</v>
      </c>
      <c r="T213" s="445"/>
      <c r="U213" s="445"/>
      <c r="X213" s="428"/>
    </row>
    <row r="214" spans="13:24">
      <c r="M214" s="444">
        <v>44401</v>
      </c>
      <c r="N214" s="443">
        <v>130466.9922987657</v>
      </c>
      <c r="O214" s="443">
        <v>-104007.56514400252</v>
      </c>
      <c r="P214" s="443">
        <v>0</v>
      </c>
      <c r="Q214" s="443">
        <v>-16975.848000000002</v>
      </c>
      <c r="R214" s="443">
        <v>345.12999858857029</v>
      </c>
      <c r="S214" s="443">
        <v>9376.4197692175385</v>
      </c>
      <c r="T214" s="445"/>
      <c r="U214" s="445"/>
      <c r="X214" s="428"/>
    </row>
    <row r="215" spans="13:24">
      <c r="M215" s="444">
        <v>44402</v>
      </c>
      <c r="N215" s="443">
        <v>136142.48654921405</v>
      </c>
      <c r="O215" s="443">
        <v>-108046.45426732779</v>
      </c>
      <c r="P215" s="443">
        <v>0</v>
      </c>
      <c r="Q215" s="443">
        <v>-17514.511999999999</v>
      </c>
      <c r="R215" s="443">
        <v>342.00401800647501</v>
      </c>
      <c r="S215" s="443">
        <v>9570.451084087772</v>
      </c>
      <c r="T215" s="445"/>
      <c r="U215" s="445"/>
      <c r="X215" s="428"/>
    </row>
    <row r="216" spans="13:24">
      <c r="M216" s="444">
        <v>44403</v>
      </c>
      <c r="N216" s="443">
        <v>132146.70429370189</v>
      </c>
      <c r="O216" s="443">
        <v>-104854.85494250449</v>
      </c>
      <c r="P216" s="443">
        <v>0</v>
      </c>
      <c r="Q216" s="443">
        <v>-16161.182000000001</v>
      </c>
      <c r="R216" s="443">
        <v>349.81986372774378</v>
      </c>
      <c r="S216" s="443">
        <v>13225.314892106093</v>
      </c>
      <c r="T216" s="445"/>
      <c r="U216" s="445"/>
      <c r="X216" s="428"/>
    </row>
    <row r="217" spans="13:24">
      <c r="M217" s="444">
        <v>44404</v>
      </c>
      <c r="N217" s="443">
        <v>130802.08144319021</v>
      </c>
      <c r="O217" s="443">
        <v>-102699.12227028167</v>
      </c>
      <c r="P217" s="443">
        <v>0</v>
      </c>
      <c r="Q217" s="443">
        <v>-15664.252999999999</v>
      </c>
      <c r="R217" s="443">
        <v>329.95426037363609</v>
      </c>
      <c r="S217" s="443">
        <v>12657.660111811547</v>
      </c>
      <c r="T217" s="445"/>
      <c r="U217" s="445"/>
      <c r="X217" s="428"/>
    </row>
    <row r="218" spans="13:24">
      <c r="M218" s="444">
        <v>44405</v>
      </c>
      <c r="N218" s="443">
        <v>134823.93079438762</v>
      </c>
      <c r="O218" s="443">
        <v>-108159.93248232937</v>
      </c>
      <c r="P218" s="443">
        <v>0</v>
      </c>
      <c r="Q218" s="443">
        <v>-16890.532999999999</v>
      </c>
      <c r="R218" s="443">
        <v>341.93425750206279</v>
      </c>
      <c r="S218" s="443">
        <v>11084.676602617041</v>
      </c>
      <c r="T218" s="445"/>
      <c r="U218" s="445"/>
      <c r="X218" s="428"/>
    </row>
    <row r="219" spans="13:24">
      <c r="M219" s="444">
        <v>44406</v>
      </c>
      <c r="N219" s="443">
        <v>141325.44572212262</v>
      </c>
      <c r="O219" s="443">
        <v>-113137.55986918451</v>
      </c>
      <c r="P219" s="443">
        <v>0</v>
      </c>
      <c r="Q219" s="443">
        <v>-17090.999</v>
      </c>
      <c r="R219" s="443">
        <v>337.29266317049763</v>
      </c>
      <c r="S219" s="443">
        <v>10831.171033345106</v>
      </c>
      <c r="T219" s="445"/>
      <c r="U219" s="445"/>
      <c r="X219" s="428"/>
    </row>
    <row r="220" spans="13:24">
      <c r="M220" s="444">
        <v>44407</v>
      </c>
      <c r="N220" s="443">
        <v>135820.76590357634</v>
      </c>
      <c r="O220" s="443">
        <v>-110752.47916446882</v>
      </c>
      <c r="P220" s="443">
        <v>0</v>
      </c>
      <c r="Q220" s="443">
        <v>-14076.371999999999</v>
      </c>
      <c r="R220" s="443">
        <v>331.66158506797052</v>
      </c>
      <c r="S220" s="443">
        <v>10449.106030336618</v>
      </c>
      <c r="T220" s="445"/>
      <c r="U220" s="445"/>
      <c r="X220" s="428"/>
    </row>
    <row r="221" spans="13:24">
      <c r="M221" s="444">
        <v>44408</v>
      </c>
      <c r="N221" s="443">
        <v>129696.62200654077</v>
      </c>
      <c r="O221" s="443">
        <v>-105510.35235784367</v>
      </c>
      <c r="P221" s="443">
        <v>0</v>
      </c>
      <c r="Q221" s="443">
        <v>-15159.847999999998</v>
      </c>
      <c r="R221" s="443">
        <v>325.55623612337553</v>
      </c>
      <c r="S221" s="443">
        <v>9187.9087891586787</v>
      </c>
      <c r="T221" s="445"/>
      <c r="U221" s="445"/>
      <c r="X221" s="428"/>
    </row>
    <row r="222" spans="13:24">
      <c r="M222" s="444">
        <v>44409</v>
      </c>
      <c r="N222" s="443">
        <v>123247.04821183669</v>
      </c>
      <c r="O222" s="443">
        <v>-101472.01392551958</v>
      </c>
      <c r="P222" s="443">
        <v>0</v>
      </c>
      <c r="Q222" s="443">
        <v>-12130.441000000001</v>
      </c>
      <c r="R222" s="443">
        <v>322.6986309257307</v>
      </c>
      <c r="S222" s="443">
        <v>9534.9113378062229</v>
      </c>
      <c r="T222" s="445"/>
      <c r="U222" s="445"/>
      <c r="X222" s="428"/>
    </row>
    <row r="223" spans="13:24">
      <c r="M223" s="444">
        <v>44410</v>
      </c>
      <c r="N223" s="443">
        <v>120802.34201920034</v>
      </c>
      <c r="O223" s="443">
        <v>-96799.567464922453</v>
      </c>
      <c r="P223" s="443">
        <v>0</v>
      </c>
      <c r="Q223" s="443">
        <v>-13206.002</v>
      </c>
      <c r="R223" s="443">
        <v>322.13972441690231</v>
      </c>
      <c r="S223" s="443">
        <v>11162.26277642519</v>
      </c>
      <c r="T223" s="445"/>
      <c r="U223" s="445"/>
      <c r="X223" s="428"/>
    </row>
    <row r="224" spans="13:24">
      <c r="M224" s="444">
        <v>44411</v>
      </c>
      <c r="N224" s="443">
        <v>119508.43126912121</v>
      </c>
      <c r="O224" s="443">
        <v>-98219.004114358075</v>
      </c>
      <c r="P224" s="443">
        <v>0</v>
      </c>
      <c r="Q224" s="443">
        <v>-11377.191999999999</v>
      </c>
      <c r="R224" s="443">
        <v>323.75657300791545</v>
      </c>
      <c r="S224" s="443">
        <v>11278.860647562584</v>
      </c>
      <c r="T224" s="445"/>
      <c r="U224" s="445"/>
      <c r="X224" s="428"/>
    </row>
    <row r="225" spans="13:24">
      <c r="M225" s="444">
        <v>44412</v>
      </c>
      <c r="N225" s="443">
        <v>126908.18651756515</v>
      </c>
      <c r="O225" s="443">
        <v>-105346.9363856947</v>
      </c>
      <c r="P225" s="443">
        <v>0</v>
      </c>
      <c r="Q225" s="443">
        <v>-11404.431</v>
      </c>
      <c r="R225" s="443">
        <v>330.76793358340069</v>
      </c>
      <c r="S225" s="443">
        <v>11416.934327105364</v>
      </c>
      <c r="T225" s="445"/>
      <c r="U225" s="445"/>
      <c r="X225" s="428"/>
    </row>
    <row r="226" spans="13:24">
      <c r="M226" s="444">
        <v>44413</v>
      </c>
      <c r="N226" s="443">
        <v>123132.49287899569</v>
      </c>
      <c r="O226" s="443">
        <v>-96036.268593733519</v>
      </c>
      <c r="P226" s="443">
        <v>0</v>
      </c>
      <c r="Q226" s="443">
        <v>-14092.571</v>
      </c>
      <c r="R226" s="443">
        <v>334.4032475397666</v>
      </c>
      <c r="S226" s="443">
        <v>11514.076281608375</v>
      </c>
      <c r="T226" s="445"/>
      <c r="U226" s="445"/>
      <c r="X226" s="428"/>
    </row>
    <row r="227" spans="13:24">
      <c r="M227" s="444">
        <v>44414</v>
      </c>
      <c r="N227" s="443">
        <v>115834.43084713578</v>
      </c>
      <c r="O227" s="443">
        <v>-88960.968456588234</v>
      </c>
      <c r="P227" s="443">
        <v>0</v>
      </c>
      <c r="Q227" s="443">
        <v>-14997.223999999998</v>
      </c>
      <c r="R227" s="443">
        <v>345.33312771417275</v>
      </c>
      <c r="S227" s="443">
        <v>11344.829634676833</v>
      </c>
      <c r="T227" s="445"/>
      <c r="U227" s="445"/>
      <c r="X227" s="428"/>
    </row>
    <row r="228" spans="13:24">
      <c r="M228" s="444">
        <v>44415</v>
      </c>
      <c r="N228" s="443">
        <v>122837.17164257834</v>
      </c>
      <c r="O228" s="443">
        <v>-97990.51482223862</v>
      </c>
      <c r="P228" s="443">
        <v>0</v>
      </c>
      <c r="Q228" s="443">
        <v>-15472.540999999999</v>
      </c>
      <c r="R228" s="443">
        <v>339.95947336930845</v>
      </c>
      <c r="S228" s="443">
        <v>9710.0905954984519</v>
      </c>
      <c r="T228" s="445"/>
      <c r="U228" s="445"/>
      <c r="X228" s="428"/>
    </row>
    <row r="229" spans="13:24">
      <c r="M229" s="444">
        <v>44416</v>
      </c>
      <c r="N229" s="443">
        <v>125243.71030699441</v>
      </c>
      <c r="O229" s="443">
        <v>-99635.670429370191</v>
      </c>
      <c r="P229" s="443">
        <v>0</v>
      </c>
      <c r="Q229" s="443">
        <v>-15735.659000000003</v>
      </c>
      <c r="R229" s="443">
        <v>337.62817252410139</v>
      </c>
      <c r="S229" s="443">
        <v>9999.0885579366459</v>
      </c>
      <c r="T229" s="445"/>
      <c r="U229" s="445"/>
      <c r="X229" s="428"/>
    </row>
    <row r="230" spans="13:24">
      <c r="M230" s="444">
        <v>44417</v>
      </c>
      <c r="N230" s="443">
        <v>126720.41671062347</v>
      </c>
      <c r="O230" s="443">
        <v>-102650.80071737526</v>
      </c>
      <c r="P230" s="443">
        <v>0</v>
      </c>
      <c r="Q230" s="443">
        <v>-14950.264999999999</v>
      </c>
      <c r="R230" s="443">
        <v>354.49197970059447</v>
      </c>
      <c r="S230" s="443">
        <v>11433.297132365637</v>
      </c>
      <c r="T230" s="445"/>
      <c r="U230" s="445"/>
      <c r="X230" s="428"/>
    </row>
    <row r="231" spans="13:24">
      <c r="M231" s="444">
        <v>44418</v>
      </c>
      <c r="N231" s="443">
        <v>128499.52210148751</v>
      </c>
      <c r="O231" s="443">
        <v>-102469.95674649224</v>
      </c>
      <c r="P231" s="443">
        <v>2E-3</v>
      </c>
      <c r="Q231" s="443">
        <v>-13695.201999999999</v>
      </c>
      <c r="R231" s="443">
        <v>353.48519617245125</v>
      </c>
      <c r="S231" s="443">
        <v>11449.140404226626</v>
      </c>
      <c r="T231" s="445"/>
      <c r="U231" s="445"/>
      <c r="X231" s="428"/>
    </row>
    <row r="232" spans="13:24">
      <c r="M232" s="444">
        <v>44419</v>
      </c>
      <c r="N232" s="443">
        <v>127626.35932060343</v>
      </c>
      <c r="O232" s="443">
        <v>-107407.83415972149</v>
      </c>
      <c r="P232" s="443">
        <v>1666.0619999999999</v>
      </c>
      <c r="Q232" s="443">
        <v>-12716.032999999999</v>
      </c>
      <c r="R232" s="443">
        <v>366.82997750142482</v>
      </c>
      <c r="S232" s="443">
        <v>11493.285688889357</v>
      </c>
      <c r="T232" s="445"/>
      <c r="U232" s="445"/>
      <c r="X232" s="428"/>
    </row>
    <row r="233" spans="13:24">
      <c r="M233" s="444">
        <v>44420</v>
      </c>
      <c r="N233" s="443">
        <v>130151.08344762104</v>
      </c>
      <c r="O233" s="443">
        <v>-107771.01803987763</v>
      </c>
      <c r="P233" s="443">
        <v>2512.9270000000001</v>
      </c>
      <c r="Q233" s="443">
        <v>-13763.979000000003</v>
      </c>
      <c r="R233" s="443">
        <v>374.52990044164238</v>
      </c>
      <c r="S233" s="443">
        <v>11459.716621642263</v>
      </c>
      <c r="T233" s="445"/>
      <c r="U233" s="445"/>
      <c r="X233" s="428"/>
    </row>
    <row r="234" spans="13:24">
      <c r="M234" s="444">
        <v>44421</v>
      </c>
      <c r="N234" s="443">
        <v>126502.22175334951</v>
      </c>
      <c r="O234" s="443">
        <v>-103918.9598058867</v>
      </c>
      <c r="P234" s="443">
        <v>2163.7449999999999</v>
      </c>
      <c r="Q234" s="443">
        <v>-14537.532999999999</v>
      </c>
      <c r="R234" s="443">
        <v>373.45570708235624</v>
      </c>
      <c r="S234" s="443">
        <v>10879.634186609941</v>
      </c>
      <c r="T234" s="445"/>
      <c r="U234" s="445"/>
      <c r="X234" s="428"/>
    </row>
    <row r="235" spans="13:24">
      <c r="M235" s="444">
        <v>44422</v>
      </c>
      <c r="N235" s="443">
        <v>117575.46787635828</v>
      </c>
      <c r="O235" s="443">
        <v>-89562.2460175124</v>
      </c>
      <c r="P235" s="443">
        <v>2048.9520000000002</v>
      </c>
      <c r="Q235" s="443">
        <v>-17555.157000000003</v>
      </c>
      <c r="R235" s="443">
        <v>364.19416431328318</v>
      </c>
      <c r="S235" s="443">
        <v>9271.1155135906465</v>
      </c>
      <c r="T235" s="445"/>
      <c r="U235" s="445"/>
      <c r="X235" s="428"/>
    </row>
    <row r="236" spans="13:24">
      <c r="M236" s="444">
        <v>44423</v>
      </c>
      <c r="N236" s="443">
        <v>130352.80725814959</v>
      </c>
      <c r="O236" s="443">
        <v>-99104.43084713578</v>
      </c>
      <c r="P236" s="443">
        <v>0</v>
      </c>
      <c r="Q236" s="443">
        <v>-20785.847000000002</v>
      </c>
      <c r="R236" s="443">
        <v>356.81511053740923</v>
      </c>
      <c r="S236" s="443">
        <v>9637.6231533603004</v>
      </c>
      <c r="T236" s="445"/>
      <c r="U236" s="445"/>
      <c r="X236" s="428"/>
    </row>
    <row r="237" spans="13:24">
      <c r="M237" s="444">
        <v>44424</v>
      </c>
      <c r="N237" s="443">
        <v>132632.95495305414</v>
      </c>
      <c r="O237" s="443">
        <v>-108757.74132292435</v>
      </c>
      <c r="P237" s="443">
        <v>2075.9090000000001</v>
      </c>
      <c r="Q237" s="443">
        <v>-18589.489999999998</v>
      </c>
      <c r="R237" s="443">
        <v>363.38726864131326</v>
      </c>
      <c r="S237" s="443">
        <v>11760.597913660627</v>
      </c>
      <c r="T237" s="445"/>
      <c r="U237" s="445"/>
      <c r="X237" s="428"/>
    </row>
    <row r="238" spans="13:24">
      <c r="M238" s="444">
        <v>44425</v>
      </c>
      <c r="N238" s="443">
        <v>137954.63023525692</v>
      </c>
      <c r="O238" s="443">
        <v>-106241.34718852201</v>
      </c>
      <c r="P238" s="443">
        <v>0</v>
      </c>
      <c r="Q238" s="443">
        <v>-18476.52</v>
      </c>
      <c r="R238" s="443">
        <v>363.09010981294466</v>
      </c>
      <c r="S238" s="443">
        <v>12374.027514091638</v>
      </c>
      <c r="T238" s="445"/>
      <c r="U238" s="445"/>
      <c r="X238" s="428"/>
    </row>
    <row r="239" spans="13:24">
      <c r="M239" s="444">
        <v>44426</v>
      </c>
      <c r="N239" s="443">
        <v>141264.10275345502</v>
      </c>
      <c r="O239" s="443">
        <v>-110538.89756303409</v>
      </c>
      <c r="P239" s="443">
        <v>0</v>
      </c>
      <c r="Q239" s="443">
        <v>-19156.862000000001</v>
      </c>
      <c r="R239" s="443">
        <v>357.42779766850759</v>
      </c>
      <c r="S239" s="443">
        <v>12681.783778186533</v>
      </c>
      <c r="T239" s="445"/>
      <c r="U239" s="445"/>
      <c r="X239" s="428"/>
    </row>
    <row r="240" spans="13:24">
      <c r="M240" s="444">
        <v>44427</v>
      </c>
      <c r="N240" s="443">
        <v>139103.90864015193</v>
      </c>
      <c r="O240" s="443">
        <v>-110420.22576221122</v>
      </c>
      <c r="P240" s="443">
        <v>0</v>
      </c>
      <c r="Q240" s="443">
        <v>-18550.832000000002</v>
      </c>
      <c r="R240" s="443">
        <v>312.10576381243607</v>
      </c>
      <c r="S240" s="443">
        <v>12535.18594343171</v>
      </c>
      <c r="T240" s="445"/>
      <c r="U240" s="445"/>
      <c r="X240" s="428"/>
    </row>
    <row r="241" spans="13:24">
      <c r="M241" s="444">
        <v>44428</v>
      </c>
      <c r="N241" s="443">
        <v>141024.12385272709</v>
      </c>
      <c r="O241" s="443">
        <v>-111026.08819495728</v>
      </c>
      <c r="P241" s="443">
        <v>0</v>
      </c>
      <c r="Q241" s="443">
        <v>-18184.282999999996</v>
      </c>
      <c r="R241" s="443">
        <v>332.494312584309</v>
      </c>
      <c r="S241" s="443">
        <v>13893.832045224975</v>
      </c>
      <c r="T241" s="445"/>
      <c r="U241" s="445"/>
      <c r="X241" s="428"/>
    </row>
    <row r="242" spans="13:24">
      <c r="M242" s="444">
        <v>44429</v>
      </c>
      <c r="N242" s="443">
        <v>126530.71843021417</v>
      </c>
      <c r="O242" s="443">
        <v>-100456.44899250977</v>
      </c>
      <c r="P242" s="443">
        <v>1940.14</v>
      </c>
      <c r="Q242" s="443">
        <v>-17772.038</v>
      </c>
      <c r="R242" s="443">
        <v>344.03703057542265</v>
      </c>
      <c r="S242" s="443">
        <v>10029.93765775945</v>
      </c>
      <c r="T242" s="445"/>
      <c r="U242" s="445"/>
      <c r="X242" s="428"/>
    </row>
    <row r="243" spans="13:24">
      <c r="M243" s="444">
        <v>44430</v>
      </c>
      <c r="N243" s="443">
        <v>126662.21542356789</v>
      </c>
      <c r="O243" s="443">
        <v>-99948.840594999478</v>
      </c>
      <c r="P243" s="443">
        <v>1645.894</v>
      </c>
      <c r="Q243" s="443">
        <v>-16019.870999999999</v>
      </c>
      <c r="R243" s="443">
        <v>346.83228966032772</v>
      </c>
      <c r="S243" s="443">
        <v>10423.992752552705</v>
      </c>
      <c r="T243" s="445"/>
      <c r="U243" s="445"/>
      <c r="X243" s="428"/>
    </row>
    <row r="244" spans="13:24">
      <c r="M244" s="444">
        <v>44431</v>
      </c>
      <c r="N244" s="443">
        <v>134557.05559658192</v>
      </c>
      <c r="O244" s="443">
        <v>-108895.95526954321</v>
      </c>
      <c r="P244" s="443">
        <v>0</v>
      </c>
      <c r="Q244" s="443">
        <v>-16758.753000000001</v>
      </c>
      <c r="R244" s="443">
        <v>356.97726143161549</v>
      </c>
      <c r="S244" s="443">
        <v>12435.039998232136</v>
      </c>
      <c r="T244" s="445"/>
      <c r="U244" s="445"/>
      <c r="X244" s="428"/>
    </row>
    <row r="245" spans="13:24">
      <c r="M245" s="444">
        <v>44432</v>
      </c>
      <c r="N245" s="443">
        <v>142718.11478004008</v>
      </c>
      <c r="O245" s="443">
        <v>-108779.78795231566</v>
      </c>
      <c r="P245" s="443">
        <v>0</v>
      </c>
      <c r="Q245" s="443">
        <v>-16891.956999999999</v>
      </c>
      <c r="R245" s="443">
        <v>354.3103784495467</v>
      </c>
      <c r="S245" s="443">
        <v>13146.237273466917</v>
      </c>
      <c r="T245" s="445"/>
      <c r="U245" s="445"/>
      <c r="X245" s="428"/>
    </row>
    <row r="246" spans="13:24">
      <c r="M246" s="444">
        <v>44433</v>
      </c>
      <c r="N246" s="443">
        <v>142034.30003164889</v>
      </c>
      <c r="O246" s="443">
        <v>-109275.8402785104</v>
      </c>
      <c r="P246" s="443">
        <v>0</v>
      </c>
      <c r="Q246" s="443">
        <v>-18155.542999999998</v>
      </c>
      <c r="R246" s="443">
        <v>361.22017112459406</v>
      </c>
      <c r="S246" s="443">
        <v>13295.889194523053</v>
      </c>
      <c r="T246" s="445"/>
      <c r="U246" s="445"/>
      <c r="X246" s="428"/>
    </row>
    <row r="247" spans="13:24">
      <c r="M247" s="444">
        <v>44434</v>
      </c>
      <c r="N247" s="443">
        <v>142039.25941555019</v>
      </c>
      <c r="O247" s="443">
        <v>-109498.6253824243</v>
      </c>
      <c r="P247" s="443">
        <v>0</v>
      </c>
      <c r="Q247" s="443">
        <v>-19685.242000000002</v>
      </c>
      <c r="R247" s="443">
        <v>358.37860918417408</v>
      </c>
      <c r="S247" s="443">
        <v>13537.330582160432</v>
      </c>
      <c r="T247" s="445"/>
      <c r="U247" s="445"/>
      <c r="X247" s="428"/>
    </row>
    <row r="248" spans="13:24">
      <c r="M248" s="444">
        <v>44435</v>
      </c>
      <c r="N248" s="443">
        <v>142410.52220698388</v>
      </c>
      <c r="O248" s="443">
        <v>-108909.49572739741</v>
      </c>
      <c r="P248" s="443">
        <v>0</v>
      </c>
      <c r="Q248" s="443">
        <v>-21306.398999999998</v>
      </c>
      <c r="R248" s="443">
        <v>356.66569957643611</v>
      </c>
      <c r="S248" s="443">
        <v>13138.077964201399</v>
      </c>
      <c r="T248" s="445"/>
      <c r="U248" s="445"/>
      <c r="X248" s="428"/>
    </row>
    <row r="249" spans="13:24">
      <c r="M249" s="444">
        <v>44436</v>
      </c>
      <c r="N249" s="443">
        <v>139175.7611562401</v>
      </c>
      <c r="O249" s="443">
        <v>-108576.23061504379</v>
      </c>
      <c r="P249" s="443">
        <v>0</v>
      </c>
      <c r="Q249" s="443">
        <v>-19121.839</v>
      </c>
      <c r="R249" s="443">
        <v>352.13204265055981</v>
      </c>
      <c r="S249" s="443">
        <v>11492.662459237148</v>
      </c>
      <c r="T249" s="445"/>
      <c r="U249" s="445"/>
      <c r="X249" s="428"/>
    </row>
    <row r="250" spans="13:24">
      <c r="M250" s="444">
        <v>44437</v>
      </c>
      <c r="N250" s="443">
        <v>138505.0828146429</v>
      </c>
      <c r="O250" s="443">
        <v>-109615.38136934278</v>
      </c>
      <c r="P250" s="443">
        <v>0</v>
      </c>
      <c r="Q250" s="443">
        <v>-18765.466</v>
      </c>
      <c r="R250" s="443">
        <v>354.23909360701623</v>
      </c>
      <c r="S250" s="443">
        <v>11820.764465308463</v>
      </c>
      <c r="T250" s="445"/>
      <c r="U250" s="445"/>
      <c r="X250" s="428"/>
    </row>
    <row r="251" spans="13:24">
      <c r="M251" s="444">
        <v>44438</v>
      </c>
      <c r="N251" s="443">
        <v>144356.91950627702</v>
      </c>
      <c r="O251" s="443">
        <v>-115438.09684565885</v>
      </c>
      <c r="P251" s="443">
        <v>0</v>
      </c>
      <c r="Q251" s="443">
        <v>-14596.883000000002</v>
      </c>
      <c r="R251" s="443">
        <v>352.20322270436719</v>
      </c>
      <c r="S251" s="443">
        <v>14109.855058794887</v>
      </c>
      <c r="T251" s="445"/>
      <c r="U251" s="445"/>
      <c r="X251" s="428"/>
    </row>
    <row r="252" spans="13:24">
      <c r="M252" s="444">
        <v>44439</v>
      </c>
      <c r="N252" s="443">
        <v>147298.14642894821</v>
      </c>
      <c r="O252" s="443">
        <v>-113865.06382529804</v>
      </c>
      <c r="P252" s="443">
        <v>0</v>
      </c>
      <c r="Q252" s="443">
        <v>-15555.418999999998</v>
      </c>
      <c r="R252" s="443">
        <v>357.92242116916651</v>
      </c>
      <c r="S252" s="443">
        <v>15180.598796512735</v>
      </c>
      <c r="T252" s="445"/>
      <c r="U252" s="445"/>
      <c r="X252" s="428"/>
    </row>
    <row r="253" spans="13:24">
      <c r="M253" s="444">
        <v>44440</v>
      </c>
      <c r="N253" s="443">
        <v>131430.68889123324</v>
      </c>
      <c r="O253" s="443">
        <v>-100291.00960016879</v>
      </c>
      <c r="P253" s="443">
        <v>72.33</v>
      </c>
      <c r="Q253" s="443">
        <v>-18148.020999999997</v>
      </c>
      <c r="R253" s="443">
        <v>359.18640335234778</v>
      </c>
      <c r="S253" s="443">
        <v>14683.041781426897</v>
      </c>
      <c r="T253" s="445"/>
      <c r="U253" s="445"/>
      <c r="X253" s="428"/>
    </row>
    <row r="254" spans="13:24">
      <c r="M254" s="444">
        <v>44441</v>
      </c>
      <c r="N254" s="443">
        <v>138141.49699335374</v>
      </c>
      <c r="O254" s="443">
        <v>-107358.41016984916</v>
      </c>
      <c r="P254" s="443">
        <v>0</v>
      </c>
      <c r="Q254" s="443">
        <v>-17313.448000000004</v>
      </c>
      <c r="R254" s="443">
        <v>356.12855063251453</v>
      </c>
      <c r="S254" s="443">
        <v>13918.385614503453</v>
      </c>
      <c r="T254" s="445"/>
      <c r="U254" s="445"/>
      <c r="X254" s="428"/>
    </row>
    <row r="255" spans="13:24">
      <c r="M255" s="444">
        <v>44442</v>
      </c>
      <c r="N255" s="443">
        <v>145460.57073530965</v>
      </c>
      <c r="O255" s="443">
        <v>-111117.57041882056</v>
      </c>
      <c r="P255" s="443">
        <v>0</v>
      </c>
      <c r="Q255" s="443">
        <v>-20094.263999999999</v>
      </c>
      <c r="R255" s="443">
        <v>348.36110104351621</v>
      </c>
      <c r="S255" s="443">
        <v>12843.803608355156</v>
      </c>
      <c r="T255" s="445"/>
      <c r="U255" s="445"/>
      <c r="X255" s="428"/>
    </row>
    <row r="256" spans="13:24">
      <c r="M256" s="444">
        <v>44443</v>
      </c>
      <c r="N256" s="443">
        <v>145644.07426943773</v>
      </c>
      <c r="O256" s="443">
        <v>-110587.83837957591</v>
      </c>
      <c r="P256" s="443">
        <v>0</v>
      </c>
      <c r="Q256" s="443">
        <v>-22190.568000000003</v>
      </c>
      <c r="R256" s="443">
        <v>342.71083460032247</v>
      </c>
      <c r="S256" s="443">
        <v>10685.506843797577</v>
      </c>
      <c r="T256" s="445"/>
      <c r="U256" s="445"/>
      <c r="X256" s="428"/>
    </row>
    <row r="257" spans="13:24">
      <c r="M257" s="444">
        <v>44444</v>
      </c>
      <c r="N257" s="443">
        <v>149598.21289165528</v>
      </c>
      <c r="O257" s="443">
        <v>-116562.55934170273</v>
      </c>
      <c r="P257" s="443">
        <v>0</v>
      </c>
      <c r="Q257" s="443">
        <v>-21742.68</v>
      </c>
      <c r="R257" s="443">
        <v>352.34209788133683</v>
      </c>
      <c r="S257" s="443">
        <v>11326.851324140946</v>
      </c>
      <c r="T257" s="445"/>
      <c r="U257" s="445"/>
      <c r="X257" s="428"/>
    </row>
    <row r="258" spans="13:24">
      <c r="M258" s="444">
        <v>44445</v>
      </c>
      <c r="N258" s="443">
        <v>123801.95906741217</v>
      </c>
      <c r="O258" s="443">
        <v>-98995.387699124374</v>
      </c>
      <c r="P258" s="443">
        <v>0</v>
      </c>
      <c r="Q258" s="443">
        <v>-16283.858999999997</v>
      </c>
      <c r="R258" s="443">
        <v>363.19194322128442</v>
      </c>
      <c r="S258" s="443">
        <v>15060.7764656417</v>
      </c>
      <c r="T258" s="445"/>
      <c r="U258" s="445"/>
      <c r="X258" s="428"/>
    </row>
    <row r="259" spans="13:24">
      <c r="M259" s="444">
        <v>44446</v>
      </c>
      <c r="N259" s="443">
        <v>152729.65291697436</v>
      </c>
      <c r="O259" s="443">
        <v>-118112.55828673911</v>
      </c>
      <c r="P259" s="443">
        <v>0</v>
      </c>
      <c r="Q259" s="443">
        <v>-21195.097000000002</v>
      </c>
      <c r="R259" s="443">
        <v>354.08416992947707</v>
      </c>
      <c r="S259" s="443">
        <v>15228.753407384789</v>
      </c>
      <c r="T259" s="445"/>
      <c r="U259" s="445"/>
      <c r="X259" s="428"/>
    </row>
    <row r="260" spans="13:24">
      <c r="M260" s="444">
        <v>44447</v>
      </c>
      <c r="N260" s="443">
        <v>153891.9643422302</v>
      </c>
      <c r="O260" s="443">
        <v>-118685.57442768225</v>
      </c>
      <c r="P260" s="443">
        <v>0</v>
      </c>
      <c r="Q260" s="443">
        <v>-21854.370999999999</v>
      </c>
      <c r="R260" s="443">
        <v>342.49302889320091</v>
      </c>
      <c r="S260" s="443">
        <v>14101.355653095889</v>
      </c>
      <c r="T260" s="445"/>
      <c r="U260" s="445"/>
      <c r="X260" s="428"/>
    </row>
    <row r="261" spans="13:24">
      <c r="M261" s="444">
        <v>44448</v>
      </c>
      <c r="N261" s="443">
        <v>157309.75524844392</v>
      </c>
      <c r="O261" s="443">
        <v>-118560.71632028696</v>
      </c>
      <c r="P261" s="443">
        <v>0</v>
      </c>
      <c r="Q261" s="443">
        <v>-21873.171000000002</v>
      </c>
      <c r="R261" s="443">
        <v>363.11892051912207</v>
      </c>
      <c r="S261" s="443">
        <v>14523.101068370397</v>
      </c>
      <c r="T261" s="445"/>
      <c r="U261" s="445"/>
      <c r="X261" s="428"/>
    </row>
    <row r="262" spans="13:24">
      <c r="M262" s="444">
        <v>44449</v>
      </c>
      <c r="N262" s="443">
        <v>147780.01793438123</v>
      </c>
      <c r="O262" s="443">
        <v>-112791.75229454585</v>
      </c>
      <c r="P262" s="443">
        <v>0</v>
      </c>
      <c r="Q262" s="443">
        <v>-19907.670999999998</v>
      </c>
      <c r="R262" s="443">
        <v>380.87730233793468</v>
      </c>
      <c r="S262" s="443">
        <v>14322.829073472722</v>
      </c>
      <c r="T262" s="445"/>
      <c r="U262" s="445"/>
      <c r="X262" s="428"/>
    </row>
    <row r="263" spans="13:24">
      <c r="M263" s="444">
        <v>44450</v>
      </c>
      <c r="N263" s="443">
        <v>149385.34972043466</v>
      </c>
      <c r="O263" s="443">
        <v>-116200.41038084184</v>
      </c>
      <c r="P263" s="443">
        <v>0</v>
      </c>
      <c r="Q263" s="443">
        <v>-18507.852999999999</v>
      </c>
      <c r="R263" s="443">
        <v>380.26732823490426</v>
      </c>
      <c r="S263" s="443">
        <v>10299.37193712628</v>
      </c>
      <c r="T263" s="445"/>
      <c r="U263" s="445"/>
      <c r="X263" s="428"/>
    </row>
    <row r="264" spans="13:24">
      <c r="M264" s="444">
        <v>44451</v>
      </c>
      <c r="N264" s="443">
        <v>149062.47599957802</v>
      </c>
      <c r="O264" s="443">
        <v>-116589.8892288216</v>
      </c>
      <c r="P264" s="443">
        <v>74.257999999999996</v>
      </c>
      <c r="Q264" s="443">
        <v>-20633.361000000001</v>
      </c>
      <c r="R264" s="443">
        <v>387.934653614448</v>
      </c>
      <c r="S264" s="443">
        <v>10603.260654409383</v>
      </c>
      <c r="T264" s="445"/>
      <c r="U264" s="445"/>
      <c r="X264" s="428"/>
    </row>
    <row r="265" spans="13:24">
      <c r="M265" s="444">
        <v>44452</v>
      </c>
      <c r="N265" s="443">
        <v>148196.05021626753</v>
      </c>
      <c r="O265" s="443">
        <v>-119566.25382424307</v>
      </c>
      <c r="P265" s="443">
        <v>1442.9259999999999</v>
      </c>
      <c r="Q265" s="443">
        <v>-16271.012000000001</v>
      </c>
      <c r="R265" s="443">
        <v>387.61569408375078</v>
      </c>
      <c r="S265" s="443">
        <v>15032.440155006931</v>
      </c>
      <c r="T265" s="445"/>
      <c r="U265" s="445"/>
      <c r="X265" s="428"/>
    </row>
    <row r="266" spans="13:24">
      <c r="M266" s="444">
        <v>44453</v>
      </c>
      <c r="N266" s="443">
        <v>143784.66293912861</v>
      </c>
      <c r="O266" s="443">
        <v>-115901.00749024158</v>
      </c>
      <c r="P266" s="443">
        <v>1924.97</v>
      </c>
      <c r="Q266" s="443">
        <v>-16705.150000000001</v>
      </c>
      <c r="R266" s="443">
        <v>382.17298029710395</v>
      </c>
      <c r="S266" s="443">
        <v>14570.340459555775</v>
      </c>
      <c r="T266" s="445"/>
      <c r="U266" s="445"/>
      <c r="X266" s="428"/>
    </row>
    <row r="267" spans="13:24">
      <c r="M267" s="444">
        <v>44454</v>
      </c>
      <c r="N267" s="443">
        <v>140034.76843548901</v>
      </c>
      <c r="O267" s="443">
        <v>-114649.69406055492</v>
      </c>
      <c r="P267" s="443">
        <v>1921.807</v>
      </c>
      <c r="Q267" s="443">
        <v>-13790.116</v>
      </c>
      <c r="R267" s="443">
        <v>367.17344616914141</v>
      </c>
      <c r="S267" s="443">
        <v>15315.133183011598</v>
      </c>
      <c r="T267" s="445"/>
      <c r="U267" s="445"/>
      <c r="X267" s="428"/>
    </row>
    <row r="268" spans="13:24">
      <c r="M268" s="444">
        <v>44455</v>
      </c>
      <c r="N268" s="443">
        <v>154563.66388859585</v>
      </c>
      <c r="O268" s="443">
        <v>-126695.20941027536</v>
      </c>
      <c r="P268" s="443">
        <v>1926.895</v>
      </c>
      <c r="Q268" s="443">
        <v>-13160.864</v>
      </c>
      <c r="R268" s="443">
        <v>370.44214273242454</v>
      </c>
      <c r="S268" s="443">
        <v>14608.342174907248</v>
      </c>
      <c r="T268" s="445"/>
      <c r="U268" s="445"/>
      <c r="X268" s="428"/>
    </row>
    <row r="269" spans="13:24">
      <c r="M269" s="444">
        <v>44456</v>
      </c>
      <c r="N269" s="443">
        <v>152533.644899251</v>
      </c>
      <c r="O269" s="443">
        <v>-124956.92372613146</v>
      </c>
      <c r="P269" s="443">
        <v>253.60900000000001</v>
      </c>
      <c r="Q269" s="443">
        <v>-15613.726000000001</v>
      </c>
      <c r="R269" s="443">
        <v>380.86287809297687</v>
      </c>
      <c r="S269" s="443">
        <v>14298.244692736149</v>
      </c>
      <c r="T269" s="445"/>
      <c r="U269" s="445"/>
      <c r="X269" s="428"/>
    </row>
    <row r="270" spans="13:24">
      <c r="M270" s="444">
        <v>44457</v>
      </c>
      <c r="N270" s="443">
        <v>149668.43759890285</v>
      </c>
      <c r="O270" s="443">
        <v>-119652.806203186</v>
      </c>
      <c r="P270" s="443">
        <v>9.6419999999999995</v>
      </c>
      <c r="Q270" s="443">
        <v>-17520.61</v>
      </c>
      <c r="R270" s="443">
        <v>380.66721958490382</v>
      </c>
      <c r="S270" s="443">
        <v>11437.382562535569</v>
      </c>
      <c r="T270" s="445"/>
      <c r="U270" s="445"/>
      <c r="X270" s="428"/>
    </row>
    <row r="271" spans="13:24">
      <c r="M271" s="444">
        <v>44458</v>
      </c>
      <c r="N271" s="443">
        <v>150465.66198966137</v>
      </c>
      <c r="O271" s="443">
        <v>-119670.06962759786</v>
      </c>
      <c r="P271" s="443">
        <v>8.14</v>
      </c>
      <c r="Q271" s="443">
        <v>-18423.983</v>
      </c>
      <c r="R271" s="443">
        <v>373.70133271640231</v>
      </c>
      <c r="S271" s="443">
        <v>13241.31351113273</v>
      </c>
      <c r="T271" s="445"/>
      <c r="U271" s="445"/>
      <c r="X271" s="428"/>
    </row>
    <row r="272" spans="13:24">
      <c r="M272" s="444">
        <v>44459</v>
      </c>
      <c r="N272" s="443">
        <v>148349.75735837113</v>
      </c>
      <c r="O272" s="443">
        <v>-120080.44308471358</v>
      </c>
      <c r="P272" s="443">
        <v>6.0119999999999996</v>
      </c>
      <c r="Q272" s="443">
        <v>-12815.038</v>
      </c>
      <c r="R272" s="443">
        <v>374.83748942860916</v>
      </c>
      <c r="S272" s="443">
        <v>19401.016375010218</v>
      </c>
      <c r="T272" s="445"/>
      <c r="U272" s="445"/>
      <c r="X272" s="428"/>
    </row>
    <row r="273" spans="13:24">
      <c r="M273" s="444">
        <v>44460</v>
      </c>
      <c r="N273" s="443">
        <v>145827.1632028695</v>
      </c>
      <c r="O273" s="443">
        <v>-117166.36459542146</v>
      </c>
      <c r="P273" s="443">
        <v>20.044</v>
      </c>
      <c r="Q273" s="443">
        <v>-10517.935000000001</v>
      </c>
      <c r="R273" s="443">
        <v>380.33865562089301</v>
      </c>
      <c r="S273" s="443">
        <v>19329.518335569839</v>
      </c>
      <c r="T273" s="445"/>
      <c r="U273" s="445"/>
      <c r="X273" s="428"/>
    </row>
    <row r="274" spans="13:24">
      <c r="M274" s="444">
        <v>44461</v>
      </c>
      <c r="N274" s="443">
        <v>148664.7979744699</v>
      </c>
      <c r="O274" s="443">
        <v>-115745.29908218166</v>
      </c>
      <c r="P274" s="443">
        <v>0</v>
      </c>
      <c r="Q274" s="443">
        <v>-12887.655999999999</v>
      </c>
      <c r="R274" s="443">
        <v>385.38063966709331</v>
      </c>
      <c r="S274" s="443">
        <v>18447.680712243226</v>
      </c>
      <c r="T274" s="445"/>
      <c r="U274" s="445"/>
      <c r="X274" s="428"/>
    </row>
    <row r="275" spans="13:24">
      <c r="M275" s="444">
        <v>44462</v>
      </c>
      <c r="N275" s="443">
        <v>151168.09684565885</v>
      </c>
      <c r="O275" s="443">
        <v>-118754.78109505221</v>
      </c>
      <c r="P275" s="443">
        <v>41.245000000000005</v>
      </c>
      <c r="Q275" s="443">
        <v>-16098.661</v>
      </c>
      <c r="R275" s="443">
        <v>376.87358338850555</v>
      </c>
      <c r="S275" s="443">
        <v>16099.134689831497</v>
      </c>
      <c r="T275" s="445"/>
      <c r="U275" s="445"/>
      <c r="X275" s="428"/>
    </row>
    <row r="276" spans="13:24">
      <c r="M276" s="444">
        <v>44463</v>
      </c>
      <c r="N276" s="443">
        <v>154254.17238105286</v>
      </c>
      <c r="O276" s="443">
        <v>-121950.08545205191</v>
      </c>
      <c r="P276" s="443">
        <v>19.506999999999998</v>
      </c>
      <c r="Q276" s="443">
        <v>-17842.913</v>
      </c>
      <c r="R276" s="443">
        <v>372.27241900086705</v>
      </c>
      <c r="S276" s="443">
        <v>14789.065913127983</v>
      </c>
      <c r="T276" s="445"/>
      <c r="U276" s="445"/>
      <c r="X276" s="428"/>
    </row>
    <row r="277" spans="13:24">
      <c r="M277" s="444">
        <v>44464</v>
      </c>
      <c r="N277" s="443">
        <v>154797.61578225554</v>
      </c>
      <c r="O277" s="443">
        <v>-121444.57854204028</v>
      </c>
      <c r="P277" s="443">
        <v>0</v>
      </c>
      <c r="Q277" s="443">
        <v>-21249.306000000004</v>
      </c>
      <c r="R277" s="443">
        <v>368.37110024747284</v>
      </c>
      <c r="S277" s="443">
        <v>12047.625581550088</v>
      </c>
      <c r="T277" s="445"/>
      <c r="U277" s="445"/>
      <c r="X277" s="428"/>
    </row>
    <row r="278" spans="13:24">
      <c r="M278" s="444">
        <v>44465</v>
      </c>
      <c r="N278" s="443">
        <v>150462.21964342232</v>
      </c>
      <c r="O278" s="443">
        <v>-116675.28220276401</v>
      </c>
      <c r="P278" s="443">
        <v>0</v>
      </c>
      <c r="Q278" s="443">
        <v>-21163.813999999998</v>
      </c>
      <c r="R278" s="443">
        <v>362.05567019816363</v>
      </c>
      <c r="S278" s="443">
        <v>11876.895691987893</v>
      </c>
      <c r="T278" s="445"/>
      <c r="U278" s="445"/>
      <c r="X278" s="428"/>
    </row>
    <row r="279" spans="13:24">
      <c r="M279" s="444">
        <v>44466</v>
      </c>
      <c r="N279" s="443">
        <v>157946.87414284208</v>
      </c>
      <c r="O279" s="443">
        <v>-123685.50691001162</v>
      </c>
      <c r="P279" s="443">
        <v>0</v>
      </c>
      <c r="Q279" s="443">
        <v>-19850.841</v>
      </c>
      <c r="R279" s="443">
        <v>384.97439021275949</v>
      </c>
      <c r="S279" s="443">
        <v>13178.562763430147</v>
      </c>
      <c r="T279" s="445"/>
      <c r="U279" s="445"/>
      <c r="X279" s="428"/>
    </row>
    <row r="280" spans="13:24">
      <c r="M280" s="444">
        <v>44467</v>
      </c>
      <c r="N280" s="443">
        <v>130748.61588775188</v>
      </c>
      <c r="O280" s="443">
        <v>-99392.640573900208</v>
      </c>
      <c r="P280" s="443">
        <v>0</v>
      </c>
      <c r="Q280" s="443">
        <v>-18769.618999999999</v>
      </c>
      <c r="R280" s="443">
        <v>379.3905789619443</v>
      </c>
      <c r="S280" s="443">
        <v>13409.473489092257</v>
      </c>
      <c r="T280" s="445"/>
      <c r="U280" s="445"/>
      <c r="X280" s="428"/>
    </row>
    <row r="281" spans="13:24">
      <c r="M281" s="444">
        <v>44468</v>
      </c>
      <c r="N281" s="443">
        <v>159198.69817491298</v>
      </c>
      <c r="O281" s="443">
        <v>-126233.76094524738</v>
      </c>
      <c r="P281" s="443">
        <v>0</v>
      </c>
      <c r="Q281" s="443">
        <v>-19028.13</v>
      </c>
      <c r="R281" s="443">
        <v>378.70391800207216</v>
      </c>
      <c r="S281" s="443">
        <v>16062.525804062285</v>
      </c>
      <c r="T281" s="445"/>
      <c r="U281" s="445"/>
      <c r="X281" s="428"/>
    </row>
    <row r="282" spans="13:24">
      <c r="M282" s="444">
        <v>44469</v>
      </c>
      <c r="N282" s="443">
        <v>151875.21468509338</v>
      </c>
      <c r="O282" s="443">
        <v>-117914.27471252241</v>
      </c>
      <c r="P282" s="443">
        <v>0</v>
      </c>
      <c r="Q282" s="443">
        <v>-17090.618000000002</v>
      </c>
      <c r="R282" s="443">
        <v>373.42250182978796</v>
      </c>
      <c r="S282" s="443">
        <v>18422.304713447364</v>
      </c>
      <c r="T282" s="445"/>
      <c r="U282" s="445"/>
      <c r="X282" s="428"/>
    </row>
    <row r="283" spans="13:24">
      <c r="M283" s="444">
        <v>44470</v>
      </c>
      <c r="N283" s="443">
        <v>132492.49709885012</v>
      </c>
      <c r="O283" s="443">
        <v>-105224.6893132187</v>
      </c>
      <c r="P283" s="443">
        <v>0</v>
      </c>
      <c r="Q283" s="443">
        <v>-6877.0069999999996</v>
      </c>
      <c r="R283" s="443">
        <v>330.94806536626686</v>
      </c>
      <c r="S283" s="443">
        <v>17896.184524065753</v>
      </c>
      <c r="T283" s="445"/>
      <c r="U283" s="445"/>
      <c r="X283" s="428"/>
    </row>
    <row r="284" spans="13:24">
      <c r="M284" s="444">
        <v>44471</v>
      </c>
      <c r="N284" s="443">
        <v>136339.47673805256</v>
      </c>
      <c r="O284" s="443">
        <v>-107130.9526321342</v>
      </c>
      <c r="P284" s="443">
        <v>0</v>
      </c>
      <c r="Q284" s="443">
        <v>-12833.959000000001</v>
      </c>
      <c r="R284" s="443">
        <v>315.05450945975326</v>
      </c>
      <c r="S284" s="443">
        <v>14908.651576430286</v>
      </c>
      <c r="T284" s="445"/>
      <c r="U284" s="445"/>
      <c r="X284" s="428"/>
    </row>
    <row r="285" spans="13:24">
      <c r="M285" s="444">
        <v>44472</v>
      </c>
      <c r="N285" s="443">
        <v>135943.64595421456</v>
      </c>
      <c r="O285" s="443">
        <v>-108440.83025635614</v>
      </c>
      <c r="P285" s="443">
        <v>0</v>
      </c>
      <c r="Q285" s="443">
        <v>-11875.582999999999</v>
      </c>
      <c r="R285" s="443">
        <v>316.26071972024596</v>
      </c>
      <c r="S285" s="443">
        <v>15374.378541422877</v>
      </c>
      <c r="T285" s="445"/>
      <c r="U285" s="445"/>
      <c r="X285" s="428"/>
    </row>
    <row r="286" spans="13:24">
      <c r="M286" s="444">
        <v>44473</v>
      </c>
      <c r="N286" s="443">
        <v>134224.71568730878</v>
      </c>
      <c r="O286" s="443">
        <v>-106207.70439919824</v>
      </c>
      <c r="P286" s="443">
        <v>0</v>
      </c>
      <c r="Q286" s="443">
        <v>-11452.317999999999</v>
      </c>
      <c r="R286" s="443">
        <v>327.29078399359599</v>
      </c>
      <c r="S286" s="443">
        <v>19313.00918940339</v>
      </c>
      <c r="T286" s="445"/>
      <c r="U286" s="445"/>
      <c r="X286" s="428"/>
    </row>
    <row r="287" spans="13:24">
      <c r="M287" s="444">
        <v>44474</v>
      </c>
      <c r="N287" s="443">
        <v>131885.99430319655</v>
      </c>
      <c r="O287" s="443">
        <v>-100658.96613566832</v>
      </c>
      <c r="P287" s="443">
        <v>0</v>
      </c>
      <c r="Q287" s="443">
        <v>-11429.069</v>
      </c>
      <c r="R287" s="443">
        <v>378.26094002693719</v>
      </c>
      <c r="S287" s="443">
        <v>16607.457173133924</v>
      </c>
      <c r="T287" s="445"/>
      <c r="U287" s="445"/>
      <c r="X287" s="428"/>
    </row>
    <row r="288" spans="13:24">
      <c r="M288" s="444">
        <v>44475</v>
      </c>
      <c r="N288" s="443">
        <v>125637.53876991245</v>
      </c>
      <c r="O288" s="443">
        <v>-96662.554066884695</v>
      </c>
      <c r="P288" s="443">
        <v>0</v>
      </c>
      <c r="Q288" s="443">
        <v>-11320.143</v>
      </c>
      <c r="R288" s="443">
        <v>386.94932976296025</v>
      </c>
      <c r="S288" s="443">
        <v>18596.488593737013</v>
      </c>
      <c r="T288" s="445"/>
      <c r="U288" s="445"/>
      <c r="X288" s="428"/>
    </row>
    <row r="289" spans="13:24">
      <c r="M289" s="444">
        <v>44476</v>
      </c>
      <c r="N289" s="443">
        <v>123527.20118155926</v>
      </c>
      <c r="O289" s="443">
        <v>-96799.011499103275</v>
      </c>
      <c r="P289" s="443">
        <v>0</v>
      </c>
      <c r="Q289" s="443">
        <v>-7165.116</v>
      </c>
      <c r="R289" s="443">
        <v>379.60051668776583</v>
      </c>
      <c r="S289" s="443">
        <v>19555.652463294693</v>
      </c>
      <c r="T289" s="445"/>
      <c r="U289" s="445"/>
      <c r="X289" s="428"/>
    </row>
    <row r="290" spans="13:24">
      <c r="M290" s="444">
        <v>44477</v>
      </c>
      <c r="N290" s="443">
        <v>122454.14389703555</v>
      </c>
      <c r="O290" s="443">
        <v>-94061.011710096005</v>
      </c>
      <c r="P290" s="443">
        <v>234.59800000000001</v>
      </c>
      <c r="Q290" s="443">
        <v>-10147.353000000001</v>
      </c>
      <c r="R290" s="443">
        <v>384.0784443755374</v>
      </c>
      <c r="S290" s="443">
        <v>19560.830145332191</v>
      </c>
      <c r="T290" s="445"/>
      <c r="U290" s="445"/>
      <c r="X290" s="428"/>
    </row>
    <row r="291" spans="13:24">
      <c r="M291" s="444">
        <v>44478</v>
      </c>
      <c r="N291" s="443">
        <v>124264.29897668531</v>
      </c>
      <c r="O291" s="443">
        <v>-95572.043464500486</v>
      </c>
      <c r="P291" s="443">
        <v>192.42599999999999</v>
      </c>
      <c r="Q291" s="443">
        <v>-8991.9539999999997</v>
      </c>
      <c r="R291" s="443">
        <v>375.06729844056173</v>
      </c>
      <c r="S291" s="443">
        <v>19380.9209025085</v>
      </c>
      <c r="T291" s="445"/>
      <c r="U291" s="445"/>
      <c r="X291" s="428"/>
    </row>
    <row r="292" spans="13:24">
      <c r="M292" s="444">
        <v>44479</v>
      </c>
      <c r="N292" s="443">
        <v>125662.00126595631</v>
      </c>
      <c r="O292" s="443">
        <v>-94743.294651334523</v>
      </c>
      <c r="P292" s="443">
        <v>227.90199999999999</v>
      </c>
      <c r="Q292" s="443">
        <v>-10212.894</v>
      </c>
      <c r="R292" s="443">
        <v>377.05138843643789</v>
      </c>
      <c r="S292" s="443">
        <v>21341.119679697997</v>
      </c>
      <c r="T292" s="445"/>
      <c r="U292" s="445"/>
      <c r="X292" s="428"/>
    </row>
    <row r="293" spans="13:24">
      <c r="M293" s="444">
        <v>44480</v>
      </c>
      <c r="N293" s="443">
        <v>99102.118366916344</v>
      </c>
      <c r="O293" s="443">
        <v>-68703.022470724754</v>
      </c>
      <c r="P293" s="443">
        <v>235.637</v>
      </c>
      <c r="Q293" s="443">
        <v>-6951.2439999999997</v>
      </c>
      <c r="R293" s="443">
        <v>398.21678055231274</v>
      </c>
      <c r="S293" s="443">
        <v>24885.069077529679</v>
      </c>
      <c r="T293" s="445"/>
      <c r="U293" s="445"/>
      <c r="X293" s="428"/>
    </row>
    <row r="294" spans="13:24">
      <c r="M294" s="444">
        <v>44481</v>
      </c>
      <c r="N294" s="443">
        <v>95134.156556598798</v>
      </c>
      <c r="O294" s="443">
        <v>-65838.26141998102</v>
      </c>
      <c r="P294" s="443">
        <v>241.17600000000002</v>
      </c>
      <c r="Q294" s="443">
        <v>-4104.0529999999999</v>
      </c>
      <c r="R294" s="443">
        <v>397.136196075783</v>
      </c>
      <c r="S294" s="443">
        <v>27106.527685640394</v>
      </c>
      <c r="T294" s="445"/>
      <c r="U294" s="445"/>
      <c r="X294" s="428"/>
    </row>
    <row r="295" spans="13:24">
      <c r="M295" s="444">
        <v>44482</v>
      </c>
      <c r="N295" s="443">
        <v>88152.256567148448</v>
      </c>
      <c r="O295" s="443">
        <v>-59071.578225551224</v>
      </c>
      <c r="P295" s="443">
        <v>1470.5079999999998</v>
      </c>
      <c r="Q295" s="443">
        <v>-3910.0450000000001</v>
      </c>
      <c r="R295" s="443">
        <v>392.69886695742383</v>
      </c>
      <c r="S295" s="443">
        <v>29233.129831784441</v>
      </c>
      <c r="T295" s="445"/>
      <c r="U295" s="445"/>
      <c r="X295" s="428"/>
    </row>
    <row r="296" spans="13:24">
      <c r="M296" s="444">
        <v>44483</v>
      </c>
      <c r="N296" s="443">
        <v>91875.825509019938</v>
      </c>
      <c r="O296" s="443">
        <v>-58884.973098428112</v>
      </c>
      <c r="P296" s="443">
        <v>14.516999999999999</v>
      </c>
      <c r="Q296" s="443">
        <v>-5057.3099999999995</v>
      </c>
      <c r="R296" s="443">
        <v>383.26417274094041</v>
      </c>
      <c r="S296" s="443">
        <v>27871.594899797954</v>
      </c>
      <c r="T296" s="445"/>
      <c r="U296" s="445"/>
      <c r="X296" s="428"/>
    </row>
    <row r="297" spans="13:24">
      <c r="M297" s="444">
        <v>44484</v>
      </c>
      <c r="N297" s="443">
        <v>88924.171326089257</v>
      </c>
      <c r="O297" s="443">
        <v>-57287.586243274614</v>
      </c>
      <c r="P297" s="443">
        <v>139.52700000000002</v>
      </c>
      <c r="Q297" s="443">
        <v>-7283.3360000000002</v>
      </c>
      <c r="R297" s="443">
        <v>382.14918465530218</v>
      </c>
      <c r="S297" s="443">
        <v>24140.351741670987</v>
      </c>
      <c r="T297" s="445"/>
      <c r="U297" s="445"/>
      <c r="X297" s="428"/>
    </row>
    <row r="298" spans="13:24">
      <c r="M298" s="444">
        <v>44485</v>
      </c>
      <c r="N298" s="443">
        <v>85813.603755670425</v>
      </c>
      <c r="O298" s="443">
        <v>-55986.735942609979</v>
      </c>
      <c r="P298" s="443">
        <v>190.93700000000001</v>
      </c>
      <c r="Q298" s="443">
        <v>-7771.8310000000001</v>
      </c>
      <c r="R298" s="443">
        <v>375.68537710464597</v>
      </c>
      <c r="S298" s="443">
        <v>22213.892233109476</v>
      </c>
      <c r="T298" s="445"/>
      <c r="U298" s="445"/>
      <c r="X298" s="428"/>
    </row>
    <row r="299" spans="13:24">
      <c r="M299" s="444">
        <v>44486</v>
      </c>
      <c r="N299" s="443">
        <v>86044.716742272387</v>
      </c>
      <c r="O299" s="443">
        <v>-55397.262369448261</v>
      </c>
      <c r="P299" s="443">
        <v>18.529</v>
      </c>
      <c r="Q299" s="443">
        <v>-6535.27</v>
      </c>
      <c r="R299" s="443">
        <v>379.58340875847631</v>
      </c>
      <c r="S299" s="443">
        <v>23890.76707219339</v>
      </c>
      <c r="T299" s="445"/>
      <c r="U299" s="445"/>
      <c r="X299" s="428"/>
    </row>
    <row r="300" spans="13:24">
      <c r="M300" s="444">
        <v>44487</v>
      </c>
      <c r="N300" s="443">
        <v>85787.53876991244</v>
      </c>
      <c r="O300" s="443">
        <v>-55612.951788163307</v>
      </c>
      <c r="P300" s="443">
        <v>12.164999999999999</v>
      </c>
      <c r="Q300" s="443">
        <v>-5442.2610000000004</v>
      </c>
      <c r="R300" s="443">
        <v>377.82977812794007</v>
      </c>
      <c r="S300" s="443">
        <v>25592.197543477796</v>
      </c>
      <c r="T300" s="445"/>
      <c r="U300" s="445"/>
      <c r="X300" s="428"/>
    </row>
    <row r="301" spans="13:24">
      <c r="M301" s="444">
        <v>44488</v>
      </c>
      <c r="N301" s="443">
        <v>112539.78900727925</v>
      </c>
      <c r="O301" s="443">
        <v>-81621.784998417555</v>
      </c>
      <c r="P301" s="443">
        <v>0</v>
      </c>
      <c r="Q301" s="443">
        <v>-7097.1890000000003</v>
      </c>
      <c r="R301" s="443">
        <v>382.3417052733223</v>
      </c>
      <c r="S301" s="443">
        <v>24417.173876235091</v>
      </c>
      <c r="T301" s="445"/>
      <c r="U301" s="445"/>
      <c r="X301" s="428"/>
    </row>
    <row r="302" spans="13:24">
      <c r="M302" s="444">
        <v>44489</v>
      </c>
      <c r="N302" s="443">
        <v>131805.45838168584</v>
      </c>
      <c r="O302" s="443">
        <v>-100104.09536870978</v>
      </c>
      <c r="P302" s="443">
        <v>7.75</v>
      </c>
      <c r="Q302" s="443">
        <v>-10933.109</v>
      </c>
      <c r="R302" s="443">
        <v>383.50364647403183</v>
      </c>
      <c r="S302" s="443">
        <v>20853.623816672633</v>
      </c>
      <c r="T302" s="445"/>
      <c r="U302" s="445"/>
      <c r="X302" s="428"/>
    </row>
    <row r="303" spans="13:24">
      <c r="M303" s="444">
        <v>44490</v>
      </c>
      <c r="N303" s="443">
        <v>139905.8170693111</v>
      </c>
      <c r="O303" s="443">
        <v>-106267.27819390231</v>
      </c>
      <c r="P303" s="443">
        <v>5.6230000000000002</v>
      </c>
      <c r="Q303" s="443">
        <v>-10377.938999999998</v>
      </c>
      <c r="R303" s="443">
        <v>383.67764409894539</v>
      </c>
      <c r="S303" s="443">
        <v>22302.038757479117</v>
      </c>
      <c r="T303" s="445"/>
      <c r="U303" s="445"/>
      <c r="X303" s="428"/>
    </row>
    <row r="304" spans="13:24">
      <c r="M304" s="444">
        <v>44491</v>
      </c>
      <c r="N304" s="443">
        <v>132531.16889967295</v>
      </c>
      <c r="O304" s="443">
        <v>-99619.038928156981</v>
      </c>
      <c r="P304" s="443">
        <v>0</v>
      </c>
      <c r="Q304" s="443">
        <v>-7432.5370000000003</v>
      </c>
      <c r="R304" s="443">
        <v>384.57281403189495</v>
      </c>
      <c r="S304" s="443">
        <v>24113.110550284589</v>
      </c>
      <c r="T304" s="445"/>
      <c r="U304" s="445"/>
      <c r="X304" s="428"/>
    </row>
    <row r="305" spans="13:24">
      <c r="M305" s="444">
        <v>44492</v>
      </c>
      <c r="N305" s="443">
        <v>121600.89249920879</v>
      </c>
      <c r="O305" s="443">
        <v>-93535.705243169112</v>
      </c>
      <c r="P305" s="443">
        <v>1.831</v>
      </c>
      <c r="Q305" s="443">
        <v>-4445.2449999999999</v>
      </c>
      <c r="R305" s="443">
        <v>370.04499308617204</v>
      </c>
      <c r="S305" s="443">
        <v>24071.398349361356</v>
      </c>
      <c r="T305" s="445"/>
      <c r="U305" s="445"/>
      <c r="X305" s="428"/>
    </row>
    <row r="306" spans="13:24">
      <c r="M306" s="444">
        <v>44493</v>
      </c>
      <c r="N306" s="443">
        <v>122400.91887329887</v>
      </c>
      <c r="O306" s="443">
        <v>-93978.192847346771</v>
      </c>
      <c r="P306" s="443">
        <v>13.313000000000001</v>
      </c>
      <c r="Q306" s="443">
        <v>-4459.049</v>
      </c>
      <c r="R306" s="443">
        <v>373.66963919445652</v>
      </c>
      <c r="S306" s="443">
        <v>25364.892290865158</v>
      </c>
      <c r="T306" s="445"/>
      <c r="U306" s="445"/>
      <c r="X306" s="428"/>
    </row>
    <row r="307" spans="13:24">
      <c r="M307" s="444">
        <v>44494</v>
      </c>
      <c r="N307" s="443">
        <v>122528.40278510391</v>
      </c>
      <c r="O307" s="443">
        <v>-92936.94588036713</v>
      </c>
      <c r="P307" s="443">
        <v>2471.0540000000001</v>
      </c>
      <c r="Q307" s="443">
        <v>-4243.2430000000004</v>
      </c>
      <c r="R307" s="443">
        <v>371.13461369699405</v>
      </c>
      <c r="S307" s="443">
        <v>28902.649489552165</v>
      </c>
      <c r="T307" s="445"/>
      <c r="U307" s="445"/>
      <c r="X307" s="428"/>
    </row>
    <row r="308" spans="13:24">
      <c r="M308" s="444">
        <v>44495</v>
      </c>
      <c r="N308" s="443">
        <v>125348.92182719696</v>
      </c>
      <c r="O308" s="443">
        <v>-99400.742694377055</v>
      </c>
      <c r="P308" s="443">
        <v>6248.8010000000004</v>
      </c>
      <c r="Q308" s="443">
        <v>-3695.0540000000001</v>
      </c>
      <c r="R308" s="443">
        <v>358.17887350990213</v>
      </c>
      <c r="S308" s="443">
        <v>28372.87331256815</v>
      </c>
      <c r="T308" s="445"/>
      <c r="U308" s="445"/>
      <c r="X308" s="428"/>
    </row>
    <row r="309" spans="13:24">
      <c r="M309" s="444">
        <v>44496</v>
      </c>
      <c r="N309" s="443">
        <v>128896.19158139043</v>
      </c>
      <c r="O309" s="443">
        <v>-105935.60185673594</v>
      </c>
      <c r="P309" s="443">
        <v>5648.4499999999989</v>
      </c>
      <c r="Q309" s="443">
        <v>-3754.9539999999997</v>
      </c>
      <c r="R309" s="443">
        <v>361.3787854104657</v>
      </c>
      <c r="S309" s="443">
        <v>27052.183260979524</v>
      </c>
      <c r="T309" s="445"/>
      <c r="U309" s="445"/>
      <c r="X309" s="428"/>
    </row>
    <row r="310" spans="13:24">
      <c r="M310" s="444">
        <v>44497</v>
      </c>
      <c r="N310" s="443">
        <v>131964.30741639415</v>
      </c>
      <c r="O310" s="443">
        <v>-107130.20677286634</v>
      </c>
      <c r="P310" s="443">
        <v>4695.5949999999993</v>
      </c>
      <c r="Q310" s="443">
        <v>-4009.614</v>
      </c>
      <c r="R310" s="443">
        <v>354.62857013755507</v>
      </c>
      <c r="S310" s="443">
        <v>25773.449993031445</v>
      </c>
      <c r="T310" s="445"/>
      <c r="U310" s="445"/>
      <c r="X310" s="428"/>
    </row>
    <row r="311" spans="13:24">
      <c r="M311" s="444">
        <v>44498</v>
      </c>
      <c r="N311" s="443">
        <v>117402.80514822238</v>
      </c>
      <c r="O311" s="443">
        <v>-96413.720856630447</v>
      </c>
      <c r="P311" s="443">
        <v>3786.9179999999997</v>
      </c>
      <c r="Q311" s="443">
        <v>0</v>
      </c>
      <c r="R311" s="443">
        <v>358.25285492717313</v>
      </c>
      <c r="S311" s="443">
        <v>25454.947959893791</v>
      </c>
      <c r="T311" s="445"/>
      <c r="U311" s="445"/>
      <c r="X311" s="428"/>
    </row>
    <row r="312" spans="13:24">
      <c r="M312" s="444">
        <v>44499</v>
      </c>
      <c r="N312" s="443">
        <v>117919.13176495412</v>
      </c>
      <c r="O312" s="443">
        <v>-92648.54626015402</v>
      </c>
      <c r="P312" s="443">
        <v>2483.2419999999997</v>
      </c>
      <c r="Q312" s="443">
        <v>-2144.8590000000004</v>
      </c>
      <c r="R312" s="443">
        <v>351.90696992911319</v>
      </c>
      <c r="S312" s="443">
        <v>23634.738216594458</v>
      </c>
      <c r="T312" s="445"/>
      <c r="U312" s="445"/>
      <c r="X312" s="428"/>
    </row>
    <row r="313" spans="13:24">
      <c r="M313" s="444">
        <v>44500</v>
      </c>
      <c r="N313" s="443">
        <v>118828.55048000845</v>
      </c>
      <c r="O313" s="443">
        <v>-94334.167106234847</v>
      </c>
      <c r="P313" s="443">
        <v>1922.6679999999999</v>
      </c>
      <c r="Q313" s="443">
        <v>-2427.174</v>
      </c>
      <c r="R313" s="443">
        <v>351.86215000645745</v>
      </c>
      <c r="S313" s="443">
        <v>22863.941268835268</v>
      </c>
      <c r="T313" s="445"/>
      <c r="U313" s="445"/>
      <c r="X313" s="428"/>
    </row>
    <row r="314" spans="13:24">
      <c r="M314" s="444">
        <v>44501</v>
      </c>
      <c r="N314" s="443">
        <v>111207.18535710519</v>
      </c>
      <c r="O314" s="443">
        <v>-86495.166156767606</v>
      </c>
      <c r="P314" s="443">
        <v>2982.1840000000002</v>
      </c>
      <c r="Q314" s="443">
        <v>0</v>
      </c>
      <c r="R314" s="443">
        <v>374.00491603983357</v>
      </c>
      <c r="S314" s="443">
        <v>26535.048441839641</v>
      </c>
      <c r="T314" s="445"/>
      <c r="U314" s="445"/>
      <c r="X314" s="428"/>
    </row>
    <row r="315" spans="13:24">
      <c r="M315" s="444">
        <v>44502</v>
      </c>
      <c r="N315" s="443">
        <v>99168.494566937443</v>
      </c>
      <c r="O315" s="443">
        <v>-79591.920033758841</v>
      </c>
      <c r="P315" s="443">
        <v>8319.4470000000001</v>
      </c>
      <c r="Q315" s="443">
        <v>0</v>
      </c>
      <c r="R315" s="443">
        <v>351.42285798121196</v>
      </c>
      <c r="S315" s="443">
        <v>30080.108518596331</v>
      </c>
      <c r="T315" s="445"/>
      <c r="U315" s="445"/>
      <c r="X315" s="428"/>
    </row>
    <row r="316" spans="13:24">
      <c r="M316" s="444">
        <v>44503</v>
      </c>
      <c r="N316" s="443">
        <v>98539.182403207087</v>
      </c>
      <c r="O316" s="443">
        <v>-81401.920033758855</v>
      </c>
      <c r="P316" s="443">
        <v>11098.054999999998</v>
      </c>
      <c r="Q316" s="443">
        <v>0</v>
      </c>
      <c r="R316" s="443">
        <v>340.85811914099327</v>
      </c>
      <c r="S316" s="443">
        <v>30071.753257974295</v>
      </c>
      <c r="T316" s="445"/>
      <c r="U316" s="445"/>
      <c r="X316" s="428"/>
    </row>
    <row r="317" spans="13:24">
      <c r="M317" s="444">
        <v>44504</v>
      </c>
      <c r="N317" s="443">
        <v>104615.42989766854</v>
      </c>
      <c r="O317" s="443">
        <v>-86699.69617048213</v>
      </c>
      <c r="P317" s="443">
        <v>11831.065000000001</v>
      </c>
      <c r="Q317" s="443">
        <v>0</v>
      </c>
      <c r="R317" s="443">
        <v>363.16327379928867</v>
      </c>
      <c r="S317" s="443">
        <v>29134.542620065062</v>
      </c>
      <c r="T317" s="445"/>
      <c r="U317" s="445"/>
      <c r="X317" s="428"/>
    </row>
    <row r="318" spans="13:24">
      <c r="M318" s="444">
        <v>44505</v>
      </c>
      <c r="N318" s="443">
        <v>117816.7401624644</v>
      </c>
      <c r="O318" s="443">
        <v>-100643.64489925098</v>
      </c>
      <c r="P318" s="443">
        <v>11732.555999999999</v>
      </c>
      <c r="Q318" s="443">
        <v>-0.16700000000000001</v>
      </c>
      <c r="R318" s="443">
        <v>370.54999427633396</v>
      </c>
      <c r="S318" s="443">
        <v>30247.356289744483</v>
      </c>
      <c r="T318" s="445"/>
      <c r="U318" s="445"/>
      <c r="X318" s="428"/>
    </row>
    <row r="319" spans="13:24">
      <c r="M319" s="444">
        <v>44506</v>
      </c>
      <c r="N319" s="443">
        <v>119990.15613461337</v>
      </c>
      <c r="O319" s="443">
        <v>-93603.822133136418</v>
      </c>
      <c r="P319" s="443">
        <v>2896.8050000000003</v>
      </c>
      <c r="Q319" s="443">
        <v>0</v>
      </c>
      <c r="R319" s="443">
        <v>361.36271994169579</v>
      </c>
      <c r="S319" s="443">
        <v>25681.952288196011</v>
      </c>
      <c r="T319" s="445"/>
      <c r="U319" s="445"/>
      <c r="X319" s="428"/>
    </row>
    <row r="320" spans="13:24">
      <c r="M320" s="444">
        <v>44507</v>
      </c>
      <c r="N320" s="443">
        <v>119372.35784365439</v>
      </c>
      <c r="O320" s="443">
        <v>-93231.694271547647</v>
      </c>
      <c r="P320" s="443">
        <v>877.66300000000001</v>
      </c>
      <c r="Q320" s="443">
        <v>0</v>
      </c>
      <c r="R320" s="443">
        <v>359.72616226326238</v>
      </c>
      <c r="S320" s="443">
        <v>27169.497908483951</v>
      </c>
      <c r="T320" s="445"/>
      <c r="U320" s="445"/>
      <c r="X320" s="428"/>
    </row>
    <row r="321" spans="13:24">
      <c r="M321" s="444">
        <v>44508</v>
      </c>
      <c r="N321" s="443">
        <v>120969.92193269334</v>
      </c>
      <c r="O321" s="443">
        <v>-98759.751028589511</v>
      </c>
      <c r="P321" s="443">
        <v>10071.869999999999</v>
      </c>
      <c r="Q321" s="443">
        <v>0</v>
      </c>
      <c r="R321" s="443">
        <v>372.95616605572849</v>
      </c>
      <c r="S321" s="443">
        <v>32688.404521756529</v>
      </c>
      <c r="T321" s="445"/>
      <c r="U321" s="445"/>
      <c r="X321" s="428"/>
    </row>
    <row r="322" spans="13:24">
      <c r="M322" s="444">
        <v>44509</v>
      </c>
      <c r="N322" s="443">
        <v>113145.15771705877</v>
      </c>
      <c r="O322" s="443">
        <v>-94588.948201287058</v>
      </c>
      <c r="P322" s="443">
        <v>11521.565000000001</v>
      </c>
      <c r="Q322" s="443">
        <v>0</v>
      </c>
      <c r="R322" s="443">
        <v>379.33560577504278</v>
      </c>
      <c r="S322" s="443">
        <v>31703.901688901049</v>
      </c>
      <c r="T322" s="445"/>
      <c r="U322" s="445"/>
      <c r="X322" s="428"/>
    </row>
    <row r="323" spans="13:24">
      <c r="M323" s="444">
        <v>44510</v>
      </c>
      <c r="N323" s="443">
        <v>98868.35003692373</v>
      </c>
      <c r="O323" s="443">
        <v>-80638.949256250664</v>
      </c>
      <c r="P323" s="443">
        <v>12239.656000000001</v>
      </c>
      <c r="Q323" s="443">
        <v>0</v>
      </c>
      <c r="R323" s="443">
        <v>379.44004311933691</v>
      </c>
      <c r="S323" s="443">
        <v>33745.376687019583</v>
      </c>
      <c r="T323" s="445"/>
      <c r="U323" s="445"/>
      <c r="X323" s="428"/>
    </row>
    <row r="324" spans="13:24">
      <c r="M324" s="444">
        <v>44511</v>
      </c>
      <c r="N324" s="443">
        <v>95394.402363118468</v>
      </c>
      <c r="O324" s="443">
        <v>-75820.594999472523</v>
      </c>
      <c r="P324" s="443">
        <v>13559.543000000001</v>
      </c>
      <c r="Q324" s="443">
        <v>0</v>
      </c>
      <c r="R324" s="443">
        <v>379.8521286890408</v>
      </c>
      <c r="S324" s="443">
        <v>34496.244590087648</v>
      </c>
      <c r="T324" s="445"/>
      <c r="U324" s="445"/>
      <c r="X324" s="428"/>
    </row>
    <row r="325" spans="13:24">
      <c r="M325" s="444">
        <v>44512</v>
      </c>
      <c r="N325" s="443">
        <v>97500.608713999361</v>
      </c>
      <c r="O325" s="443">
        <v>-77366.285473151176</v>
      </c>
      <c r="P325" s="443">
        <v>12548.916000000001</v>
      </c>
      <c r="Q325" s="443">
        <v>0</v>
      </c>
      <c r="R325" s="443">
        <v>372.90166665762968</v>
      </c>
      <c r="S325" s="443">
        <v>33639.77711792945</v>
      </c>
      <c r="T325" s="445"/>
      <c r="U325" s="445"/>
      <c r="X325" s="428"/>
    </row>
    <row r="326" spans="13:24">
      <c r="M326" s="444">
        <v>44513</v>
      </c>
      <c r="N326" s="443">
        <v>102511.0929422935</v>
      </c>
      <c r="O326" s="443">
        <v>-81209.212997151597</v>
      </c>
      <c r="P326" s="443">
        <v>10317.579</v>
      </c>
      <c r="Q326" s="443">
        <v>0</v>
      </c>
      <c r="R326" s="443">
        <v>363.16103326546715</v>
      </c>
      <c r="S326" s="443">
        <v>30437.145601053388</v>
      </c>
      <c r="T326" s="445"/>
      <c r="U326" s="445"/>
      <c r="X326" s="428"/>
    </row>
    <row r="327" spans="13:24">
      <c r="M327" s="444">
        <v>44514</v>
      </c>
      <c r="N327" s="443">
        <v>102255.64405528009</v>
      </c>
      <c r="O327" s="443">
        <v>-80407.640046418397</v>
      </c>
      <c r="P327" s="443">
        <v>11823.62</v>
      </c>
      <c r="Q327" s="443">
        <v>0</v>
      </c>
      <c r="R327" s="443">
        <v>363.65524537651987</v>
      </c>
      <c r="S327" s="443">
        <v>28879.676756304867</v>
      </c>
      <c r="T327" s="445"/>
      <c r="U327" s="445"/>
      <c r="X327" s="428"/>
    </row>
    <row r="328" spans="13:24">
      <c r="M328" s="444">
        <v>44515</v>
      </c>
      <c r="N328" s="443">
        <v>102775.34022576222</v>
      </c>
      <c r="O328" s="443">
        <v>-87243.71558181243</v>
      </c>
      <c r="P328" s="443">
        <v>16519.881999999998</v>
      </c>
      <c r="Q328" s="443">
        <v>0</v>
      </c>
      <c r="R328" s="443">
        <v>375.50584267628454</v>
      </c>
      <c r="S328" s="443">
        <v>35547.626949356141</v>
      </c>
      <c r="T328" s="445"/>
      <c r="U328" s="445"/>
      <c r="X328" s="428"/>
    </row>
    <row r="329" spans="13:24">
      <c r="M329" s="444">
        <v>44516</v>
      </c>
      <c r="N329" s="443">
        <v>97108.229771072889</v>
      </c>
      <c r="O329" s="443">
        <v>-83324.527903787312</v>
      </c>
      <c r="P329" s="443">
        <v>20520.873</v>
      </c>
      <c r="Q329" s="443">
        <v>0</v>
      </c>
      <c r="R329" s="443">
        <v>372.5869867226001</v>
      </c>
      <c r="S329" s="443">
        <v>33626.148537260568</v>
      </c>
      <c r="T329" s="445"/>
      <c r="U329" s="445"/>
      <c r="X329" s="428"/>
    </row>
    <row r="330" spans="13:24">
      <c r="M330" s="444">
        <v>44517</v>
      </c>
      <c r="N330" s="443">
        <v>97880.967401624643</v>
      </c>
      <c r="O330" s="443">
        <v>-87233.290431480113</v>
      </c>
      <c r="P330" s="443">
        <v>19318.308000000001</v>
      </c>
      <c r="Q330" s="443">
        <v>0</v>
      </c>
      <c r="R330" s="443">
        <v>366.51858613015071</v>
      </c>
      <c r="S330" s="443">
        <v>32531.106651780447</v>
      </c>
      <c r="T330" s="445"/>
      <c r="U330" s="445"/>
      <c r="X330" s="428"/>
    </row>
    <row r="331" spans="13:24">
      <c r="M331" s="444">
        <v>44518</v>
      </c>
      <c r="N331" s="443">
        <v>102291.53602700707</v>
      </c>
      <c r="O331" s="443">
        <v>-85664.9192952843</v>
      </c>
      <c r="P331" s="443">
        <v>16359.364999999998</v>
      </c>
      <c r="Q331" s="443">
        <v>0</v>
      </c>
      <c r="R331" s="443">
        <v>388.5463905856783</v>
      </c>
      <c r="S331" s="443">
        <v>30829.743643038255</v>
      </c>
      <c r="T331" s="445"/>
      <c r="U331" s="445"/>
      <c r="X331" s="428"/>
    </row>
    <row r="332" spans="13:24">
      <c r="M332" s="444">
        <v>44519</v>
      </c>
      <c r="N332" s="443">
        <v>99965.724232513996</v>
      </c>
      <c r="O332" s="443">
        <v>-85483.076273868559</v>
      </c>
      <c r="P332" s="443">
        <v>13967.261000000002</v>
      </c>
      <c r="Q332" s="443">
        <v>0</v>
      </c>
      <c r="R332" s="443">
        <v>381.93382660483167</v>
      </c>
      <c r="S332" s="443">
        <v>28808.987248708254</v>
      </c>
      <c r="T332" s="445"/>
      <c r="U332" s="445"/>
      <c r="X332" s="428"/>
    </row>
    <row r="333" spans="13:24">
      <c r="M333" s="444">
        <v>44520</v>
      </c>
      <c r="N333" s="443">
        <v>104871.66684249394</v>
      </c>
      <c r="O333" s="443">
        <v>-85430.467348876482</v>
      </c>
      <c r="P333" s="443">
        <v>9577.8539999999994</v>
      </c>
      <c r="Q333" s="443">
        <v>0</v>
      </c>
      <c r="R333" s="443">
        <v>370.29726323100851</v>
      </c>
      <c r="S333" s="443">
        <v>25345.902229203908</v>
      </c>
      <c r="T333" s="445"/>
      <c r="U333" s="445"/>
      <c r="X333" s="428"/>
    </row>
    <row r="334" spans="13:24">
      <c r="M334" s="444">
        <v>44521</v>
      </c>
      <c r="N334" s="443">
        <v>104255.78858529382</v>
      </c>
      <c r="O334" s="443">
        <v>-85790.694166051268</v>
      </c>
      <c r="P334" s="443">
        <v>9609.1339999999982</v>
      </c>
      <c r="Q334" s="443">
        <v>0</v>
      </c>
      <c r="R334" s="443">
        <v>378.22307329388548</v>
      </c>
      <c r="S334" s="443">
        <v>27998.499058158806</v>
      </c>
      <c r="T334" s="445"/>
      <c r="U334" s="445"/>
      <c r="X334" s="428"/>
    </row>
    <row r="335" spans="13:24">
      <c r="M335" s="444">
        <v>44522</v>
      </c>
      <c r="N335" s="443">
        <v>101484.26627281359</v>
      </c>
      <c r="O335" s="443">
        <v>-85851.374617575697</v>
      </c>
      <c r="P335" s="443">
        <v>17009.333999999999</v>
      </c>
      <c r="Q335" s="443">
        <v>0</v>
      </c>
      <c r="R335" s="443">
        <v>391.02736221633575</v>
      </c>
      <c r="S335" s="443">
        <v>35107.138150116181</v>
      </c>
      <c r="T335" s="445"/>
      <c r="U335" s="445"/>
      <c r="X335" s="428"/>
    </row>
    <row r="336" spans="13:24">
      <c r="M336" s="444">
        <v>44523</v>
      </c>
      <c r="N336" s="443">
        <v>106483.3684987868</v>
      </c>
      <c r="O336" s="443">
        <v>-89289.542145795975</v>
      </c>
      <c r="P336" s="443">
        <v>17434.769</v>
      </c>
      <c r="Q336" s="443">
        <v>0</v>
      </c>
      <c r="R336" s="443">
        <v>387.57795938002261</v>
      </c>
      <c r="S336" s="443">
        <v>36701.442290389816</v>
      </c>
      <c r="T336" s="445"/>
      <c r="U336" s="445"/>
      <c r="X336" s="428"/>
    </row>
    <row r="337" spans="13:24">
      <c r="M337" s="444">
        <v>44524</v>
      </c>
      <c r="N337" s="443">
        <v>105349.98945036397</v>
      </c>
      <c r="O337" s="443">
        <v>-89678.529380736363</v>
      </c>
      <c r="P337" s="443">
        <v>18767.494999999999</v>
      </c>
      <c r="Q337" s="443">
        <v>0</v>
      </c>
      <c r="R337" s="443">
        <v>400.37983797009412</v>
      </c>
      <c r="S337" s="443">
        <v>37057.756079722676</v>
      </c>
      <c r="T337" s="445"/>
      <c r="U337" s="445"/>
      <c r="X337" s="428"/>
    </row>
    <row r="338" spans="13:24">
      <c r="M338" s="444">
        <v>44525</v>
      </c>
      <c r="N338" s="443">
        <v>105577.56514400252</v>
      </c>
      <c r="O338" s="443">
        <v>-87586.070260576016</v>
      </c>
      <c r="P338" s="443">
        <v>19790.607</v>
      </c>
      <c r="Q338" s="443">
        <v>0</v>
      </c>
      <c r="R338" s="443">
        <v>407.35466528438576</v>
      </c>
      <c r="S338" s="443">
        <v>37880.476389399271</v>
      </c>
      <c r="T338" s="445"/>
      <c r="U338" s="445"/>
      <c r="X338" s="428"/>
    </row>
    <row r="339" spans="13:24">
      <c r="M339" s="444">
        <v>44526</v>
      </c>
      <c r="N339" s="443">
        <v>107224.38653866443</v>
      </c>
      <c r="O339" s="443">
        <v>-87424.70830256358</v>
      </c>
      <c r="P339" s="443">
        <v>18431.030000000002</v>
      </c>
      <c r="Q339" s="443">
        <v>0</v>
      </c>
      <c r="R339" s="443">
        <v>411.59511928626728</v>
      </c>
      <c r="S339" s="443">
        <v>37313.920711394603</v>
      </c>
      <c r="T339" s="445"/>
      <c r="U339" s="445"/>
      <c r="X339" s="428"/>
    </row>
    <row r="340" spans="13:24">
      <c r="M340" s="444">
        <v>44527</v>
      </c>
      <c r="N340" s="443">
        <v>106969.70144530013</v>
      </c>
      <c r="O340" s="443">
        <v>-88584.103808418615</v>
      </c>
      <c r="P340" s="443">
        <v>19824.396000000001</v>
      </c>
      <c r="Q340" s="443">
        <v>0</v>
      </c>
      <c r="R340" s="443">
        <v>399.65199391075333</v>
      </c>
      <c r="S340" s="443">
        <v>35017.440972276687</v>
      </c>
      <c r="T340" s="445"/>
      <c r="U340" s="445"/>
      <c r="X340" s="428"/>
    </row>
    <row r="341" spans="13:24">
      <c r="M341" s="444">
        <v>44528</v>
      </c>
      <c r="N341" s="443">
        <v>107173.12058233991</v>
      </c>
      <c r="O341" s="443">
        <v>-89628.247705454152</v>
      </c>
      <c r="P341" s="443">
        <v>19548.847999999998</v>
      </c>
      <c r="Q341" s="443">
        <v>0</v>
      </c>
      <c r="R341" s="443">
        <v>400.8094455278686</v>
      </c>
      <c r="S341" s="443">
        <v>36376.652587645265</v>
      </c>
      <c r="T341" s="445"/>
      <c r="U341" s="445"/>
      <c r="X341" s="428"/>
    </row>
    <row r="342" spans="13:24">
      <c r="M342" s="444">
        <v>44529</v>
      </c>
      <c r="N342" s="443">
        <v>107333.04146006962</v>
      </c>
      <c r="O342" s="443">
        <v>-88262.218588458694</v>
      </c>
      <c r="P342" s="443">
        <v>20034.633999999998</v>
      </c>
      <c r="Q342" s="443">
        <v>0</v>
      </c>
      <c r="R342" s="443">
        <v>415.02767393146763</v>
      </c>
      <c r="S342" s="443">
        <v>40785.718955268945</v>
      </c>
      <c r="T342" s="445"/>
      <c r="U342" s="445"/>
      <c r="X342" s="428"/>
    </row>
    <row r="343" spans="13:24">
      <c r="M343" s="444">
        <v>44530</v>
      </c>
      <c r="N343" s="443">
        <v>104974.9382846292</v>
      </c>
      <c r="O343" s="443">
        <v>-87290.576010127668</v>
      </c>
      <c r="P343" s="443">
        <v>21428.942999999999</v>
      </c>
      <c r="Q343" s="443">
        <v>0</v>
      </c>
      <c r="R343" s="443">
        <v>417.36407673699404</v>
      </c>
      <c r="S343" s="443">
        <v>40802.522563334343</v>
      </c>
      <c r="T343" s="445"/>
      <c r="U343" s="445"/>
      <c r="X343" s="428"/>
    </row>
    <row r="344" spans="13:24">
      <c r="M344" s="444">
        <v>44531</v>
      </c>
      <c r="N344" s="443">
        <v>100826.20002109927</v>
      </c>
      <c r="O344" s="443">
        <v>-86383.807363645959</v>
      </c>
      <c r="P344" s="443">
        <v>22427.577000000001</v>
      </c>
      <c r="Q344" s="443">
        <v>0</v>
      </c>
      <c r="R344" s="443">
        <v>416.20659916405003</v>
      </c>
      <c r="S344" s="443">
        <v>37903.311475597759</v>
      </c>
      <c r="T344" s="445"/>
      <c r="U344" s="445"/>
      <c r="X344" s="428"/>
    </row>
    <row r="345" spans="13:24">
      <c r="M345" s="444">
        <v>44532</v>
      </c>
      <c r="N345" s="443">
        <v>102982.41375672541</v>
      </c>
      <c r="O345" s="443">
        <v>-86611.531807152656</v>
      </c>
      <c r="P345" s="443">
        <v>23130.26</v>
      </c>
      <c r="Q345" s="443">
        <v>0</v>
      </c>
      <c r="R345" s="443">
        <v>418.66038777734303</v>
      </c>
      <c r="S345" s="443">
        <v>37943.593038620078</v>
      </c>
      <c r="T345" s="445"/>
      <c r="U345" s="445"/>
      <c r="X345" s="428"/>
    </row>
    <row r="346" spans="13:24">
      <c r="M346" s="444">
        <v>44533</v>
      </c>
      <c r="N346" s="443">
        <v>104749.60649857581</v>
      </c>
      <c r="O346" s="443">
        <v>-88587.680135035334</v>
      </c>
      <c r="P346" s="443">
        <v>20197</v>
      </c>
      <c r="Q346" s="443">
        <v>-6.1150000000000002</v>
      </c>
      <c r="R346" s="443">
        <v>426.60898500406671</v>
      </c>
      <c r="S346" s="443">
        <v>39214.307145973638</v>
      </c>
      <c r="T346" s="445"/>
      <c r="U346" s="445"/>
      <c r="X346" s="428"/>
    </row>
    <row r="347" spans="13:24">
      <c r="M347" s="444">
        <v>44534</v>
      </c>
      <c r="N347" s="443">
        <v>96358.366916341387</v>
      </c>
      <c r="O347" s="443">
        <v>-83934.803249287899</v>
      </c>
      <c r="P347" s="443">
        <v>20488.163000000004</v>
      </c>
      <c r="Q347" s="443">
        <v>0</v>
      </c>
      <c r="R347" s="443">
        <v>421.86143151597298</v>
      </c>
      <c r="S347" s="443">
        <v>36861.141493592782</v>
      </c>
      <c r="T347" s="445"/>
      <c r="U347" s="445"/>
      <c r="X347" s="428"/>
    </row>
    <row r="348" spans="13:24">
      <c r="M348" s="444">
        <v>44535</v>
      </c>
      <c r="N348" s="443">
        <v>96760.213102647962</v>
      </c>
      <c r="O348" s="443">
        <v>-83490.63086823505</v>
      </c>
      <c r="P348" s="443">
        <v>20503.590000000004</v>
      </c>
      <c r="Q348" s="443">
        <v>0</v>
      </c>
      <c r="R348" s="443">
        <v>420.06212862581879</v>
      </c>
      <c r="S348" s="443">
        <v>36536.922696446425</v>
      </c>
      <c r="T348" s="445"/>
      <c r="U348" s="445"/>
      <c r="X348" s="428"/>
    </row>
    <row r="349" spans="13:24">
      <c r="M349" s="444">
        <v>44536</v>
      </c>
      <c r="N349" s="443">
        <v>96083.274607026076</v>
      </c>
      <c r="O349" s="443">
        <v>-82217.728663361122</v>
      </c>
      <c r="P349" s="443">
        <v>27903.194000000003</v>
      </c>
      <c r="Q349" s="443">
        <v>0</v>
      </c>
      <c r="R349" s="443">
        <v>424.42238619470726</v>
      </c>
      <c r="S349" s="443">
        <v>41784.307198873954</v>
      </c>
      <c r="T349" s="445"/>
      <c r="U349" s="445"/>
      <c r="X349" s="428"/>
    </row>
    <row r="350" spans="13:24">
      <c r="M350" s="444">
        <v>44537</v>
      </c>
      <c r="N350" s="443">
        <v>96189.144424517362</v>
      </c>
      <c r="O350" s="443">
        <v>-87081.265956324511</v>
      </c>
      <c r="P350" s="443">
        <v>30476.717000000001</v>
      </c>
      <c r="Q350" s="443">
        <v>0</v>
      </c>
      <c r="R350" s="443">
        <v>416.18947368374893</v>
      </c>
      <c r="S350" s="443">
        <v>42320.664380727787</v>
      </c>
      <c r="T350" s="445"/>
      <c r="U350" s="445"/>
      <c r="X350" s="428"/>
    </row>
    <row r="351" spans="13:24">
      <c r="M351" s="444">
        <v>44538</v>
      </c>
      <c r="N351" s="443">
        <v>96826.182086718021</v>
      </c>
      <c r="O351" s="443">
        <v>-85161.517037662212</v>
      </c>
      <c r="P351" s="443">
        <v>27925.175000000003</v>
      </c>
      <c r="Q351" s="443">
        <v>0</v>
      </c>
      <c r="R351" s="443">
        <v>421.1824697496221</v>
      </c>
      <c r="S351" s="443">
        <v>42775.799426258593</v>
      </c>
      <c r="T351" s="445"/>
      <c r="U351" s="445"/>
      <c r="X351" s="428"/>
    </row>
    <row r="352" spans="13:24">
      <c r="M352" s="444">
        <v>44539</v>
      </c>
      <c r="N352" s="443">
        <v>95542.582550901992</v>
      </c>
      <c r="O352" s="443">
        <v>-84758.250870344971</v>
      </c>
      <c r="P352" s="443">
        <v>27548.218000000001</v>
      </c>
      <c r="Q352" s="443">
        <v>0</v>
      </c>
      <c r="R352" s="443">
        <v>414.99193794107185</v>
      </c>
      <c r="S352" s="443">
        <v>42541.841399193894</v>
      </c>
      <c r="T352" s="445"/>
      <c r="U352" s="445"/>
      <c r="X352" s="428"/>
    </row>
    <row r="353" spans="13:24">
      <c r="M353" s="444">
        <v>44540</v>
      </c>
      <c r="N353" s="443">
        <v>96226.389914547952</v>
      </c>
      <c r="O353" s="443">
        <v>-82220.635088089461</v>
      </c>
      <c r="P353" s="443">
        <v>24985.370000000003</v>
      </c>
      <c r="Q353" s="443">
        <v>0</v>
      </c>
      <c r="R353" s="443">
        <v>415.81778702097034</v>
      </c>
      <c r="S353" s="443">
        <v>40916.403320672391</v>
      </c>
      <c r="T353" s="445"/>
      <c r="U353" s="445"/>
      <c r="X353" s="428"/>
    </row>
    <row r="354" spans="13:24">
      <c r="M354" s="444">
        <v>44541</v>
      </c>
      <c r="N354" s="443">
        <v>95099.291064458288</v>
      </c>
      <c r="O354" s="443">
        <v>-83920.361852516085</v>
      </c>
      <c r="P354" s="443">
        <v>23867.747000000003</v>
      </c>
      <c r="Q354" s="443">
        <v>0</v>
      </c>
      <c r="R354" s="443">
        <v>412.83175313567443</v>
      </c>
      <c r="S354" s="443">
        <v>37938.682493042055</v>
      </c>
      <c r="T354" s="445"/>
      <c r="U354" s="445"/>
      <c r="X354" s="428"/>
    </row>
    <row r="355" spans="13:24">
      <c r="M355" s="444">
        <v>44542</v>
      </c>
      <c r="N355" s="443">
        <v>95900.012659563246</v>
      </c>
      <c r="O355" s="443">
        <v>-83621.623588986185</v>
      </c>
      <c r="P355" s="443">
        <v>24164.617999999999</v>
      </c>
      <c r="Q355" s="443">
        <v>0</v>
      </c>
      <c r="R355" s="443">
        <v>415.49569381310738</v>
      </c>
      <c r="S355" s="443">
        <v>36662.160860648153</v>
      </c>
      <c r="T355" s="445"/>
      <c r="U355" s="445"/>
      <c r="X355" s="428"/>
    </row>
    <row r="356" spans="13:24">
      <c r="M356" s="444">
        <v>44543</v>
      </c>
      <c r="N356" s="443">
        <v>101300.86085030067</v>
      </c>
      <c r="O356" s="443">
        <v>-89115.034286317124</v>
      </c>
      <c r="P356" s="443">
        <v>24730.203999999998</v>
      </c>
      <c r="Q356" s="443">
        <v>0</v>
      </c>
      <c r="R356" s="443">
        <v>421.18629665932684</v>
      </c>
      <c r="S356" s="443">
        <v>40454.689461408612</v>
      </c>
      <c r="T356" s="445"/>
      <c r="U356" s="445"/>
      <c r="X356" s="428"/>
    </row>
    <row r="357" spans="13:24">
      <c r="M357" s="444">
        <v>44544</v>
      </c>
      <c r="N357" s="443">
        <v>107454.81696381477</v>
      </c>
      <c r="O357" s="443">
        <v>-96911.283890705759</v>
      </c>
      <c r="P357" s="443">
        <v>23755.796000000002</v>
      </c>
      <c r="Q357" s="443">
        <v>0</v>
      </c>
      <c r="R357" s="443">
        <v>415.07135140573223</v>
      </c>
      <c r="S357" s="443">
        <v>39389.708688171173</v>
      </c>
      <c r="T357" s="445"/>
      <c r="U357" s="445"/>
      <c r="X357" s="428"/>
    </row>
    <row r="358" spans="13:24">
      <c r="M358" s="444">
        <v>44545</v>
      </c>
      <c r="N358" s="443">
        <v>107198.76991243802</v>
      </c>
      <c r="O358" s="443">
        <v>-94745.967929106439</v>
      </c>
      <c r="P358" s="443">
        <v>22039.773000000001</v>
      </c>
      <c r="Q358" s="443">
        <v>0</v>
      </c>
      <c r="R358" s="443">
        <v>416.36797656621059</v>
      </c>
      <c r="S358" s="443">
        <v>37736.195175306922</v>
      </c>
      <c r="T358" s="445"/>
      <c r="U358" s="445"/>
      <c r="X358" s="428"/>
    </row>
    <row r="359" spans="13:24">
      <c r="M359" s="444">
        <v>44546</v>
      </c>
      <c r="N359" s="443">
        <v>98385.039561135141</v>
      </c>
      <c r="O359" s="443">
        <v>-84761.633083658628</v>
      </c>
      <c r="P359" s="443">
        <v>20069.266000000003</v>
      </c>
      <c r="Q359" s="443">
        <v>0</v>
      </c>
      <c r="R359" s="443">
        <v>415.85833008025298</v>
      </c>
      <c r="S359" s="443">
        <v>36828.621439643604</v>
      </c>
      <c r="T359" s="445"/>
      <c r="U359" s="445"/>
      <c r="X359" s="428"/>
    </row>
    <row r="360" spans="13:24">
      <c r="M360" s="444">
        <v>44547</v>
      </c>
      <c r="N360" s="443">
        <v>102946.80135035342</v>
      </c>
      <c r="O360" s="443">
        <v>-91349.505222069842</v>
      </c>
      <c r="P360" s="443">
        <v>19984.922000000002</v>
      </c>
      <c r="Q360" s="443">
        <v>0</v>
      </c>
      <c r="R360" s="443">
        <v>418.31692674357186</v>
      </c>
      <c r="S360" s="443">
        <v>36698.309470315085</v>
      </c>
      <c r="T360" s="445"/>
      <c r="U360" s="445"/>
      <c r="X360" s="428"/>
    </row>
    <row r="361" spans="13:24">
      <c r="M361" s="444">
        <v>44548</v>
      </c>
      <c r="N361" s="443">
        <v>98097.357316172594</v>
      </c>
      <c r="O361" s="443">
        <v>-82950.849245701014</v>
      </c>
      <c r="P361" s="443">
        <v>15251.784999999998</v>
      </c>
      <c r="Q361" s="443">
        <v>0</v>
      </c>
      <c r="R361" s="443">
        <v>411.24537754706591</v>
      </c>
      <c r="S361" s="443">
        <v>31479.107454035551</v>
      </c>
      <c r="T361" s="445"/>
      <c r="U361" s="445"/>
      <c r="X361" s="428"/>
    </row>
    <row r="362" spans="13:24">
      <c r="M362" s="444">
        <v>44549</v>
      </c>
      <c r="N362" s="443">
        <v>98550.170904103812</v>
      </c>
      <c r="O362" s="443">
        <v>-83225.601856735942</v>
      </c>
      <c r="P362" s="443">
        <v>14905.952000000001</v>
      </c>
      <c r="Q362" s="443">
        <v>0</v>
      </c>
      <c r="R362" s="443">
        <v>413.22296060235783</v>
      </c>
      <c r="S362" s="443">
        <v>32454.267818770022</v>
      </c>
      <c r="T362" s="445"/>
      <c r="U362" s="445"/>
      <c r="X362" s="428"/>
    </row>
    <row r="363" spans="13:24">
      <c r="M363" s="444">
        <v>44550</v>
      </c>
      <c r="N363" s="443">
        <v>96660.175123958237</v>
      </c>
      <c r="O363" s="443">
        <v>-83164.693533073107</v>
      </c>
      <c r="P363" s="443">
        <v>20342.251999999997</v>
      </c>
      <c r="Q363" s="443">
        <v>0</v>
      </c>
      <c r="R363" s="443">
        <v>418.14820744966562</v>
      </c>
      <c r="S363" s="443">
        <v>40434.981494739441</v>
      </c>
      <c r="T363" s="445"/>
      <c r="U363" s="445"/>
      <c r="X363" s="428"/>
    </row>
    <row r="364" spans="13:24">
      <c r="M364" s="444">
        <v>44551</v>
      </c>
      <c r="N364" s="443">
        <v>94695.711572950735</v>
      </c>
      <c r="O364" s="443">
        <v>-88450.557020782784</v>
      </c>
      <c r="P364" s="443">
        <v>29094.667000000001</v>
      </c>
      <c r="Q364" s="443">
        <v>0</v>
      </c>
      <c r="R364" s="443">
        <v>407.6032966994087</v>
      </c>
      <c r="S364" s="443">
        <v>41944.236813028983</v>
      </c>
      <c r="T364" s="445"/>
      <c r="U364" s="445"/>
      <c r="X364" s="428"/>
    </row>
    <row r="365" spans="13:24">
      <c r="M365" s="444">
        <v>44552</v>
      </c>
      <c r="N365" s="443">
        <v>95699.152864226198</v>
      </c>
      <c r="O365" s="443">
        <v>-87146.515455216795</v>
      </c>
      <c r="P365" s="443">
        <v>29175.079000000002</v>
      </c>
      <c r="Q365" s="443">
        <v>0</v>
      </c>
      <c r="R365" s="443">
        <v>419.46965709249196</v>
      </c>
      <c r="S365" s="443">
        <v>42464.641631114326</v>
      </c>
      <c r="T365" s="445"/>
      <c r="U365" s="445"/>
      <c r="X365" s="428"/>
    </row>
    <row r="366" spans="13:24">
      <c r="M366" s="444">
        <v>44553</v>
      </c>
      <c r="N366" s="443">
        <v>82135.464711467444</v>
      </c>
      <c r="O366" s="443">
        <v>-76895.254773710316</v>
      </c>
      <c r="P366" s="443">
        <v>28097.648000000001</v>
      </c>
      <c r="Q366" s="443">
        <v>0</v>
      </c>
      <c r="R366" s="443">
        <v>415.47057536171366</v>
      </c>
      <c r="S366" s="443">
        <v>38399.372948958233</v>
      </c>
      <c r="T366" s="445"/>
      <c r="U366" s="445"/>
      <c r="X366" s="428"/>
    </row>
    <row r="367" spans="13:24">
      <c r="M367" s="444">
        <v>44554</v>
      </c>
      <c r="N367" s="443">
        <v>87005.328621162582</v>
      </c>
      <c r="O367" s="443">
        <v>-79462.129971515984</v>
      </c>
      <c r="P367" s="443">
        <v>22588.615000000002</v>
      </c>
      <c r="Q367" s="443">
        <v>0</v>
      </c>
      <c r="R367" s="443">
        <v>407.87393513776078</v>
      </c>
      <c r="S367" s="443">
        <v>30912.406359895271</v>
      </c>
      <c r="T367" s="445"/>
      <c r="U367" s="445"/>
      <c r="X367" s="428"/>
    </row>
    <row r="368" spans="13:24">
      <c r="M368" s="444">
        <v>44555</v>
      </c>
      <c r="N368" s="443">
        <v>89945.490030593966</v>
      </c>
      <c r="O368" s="443">
        <v>-79915.624010971631</v>
      </c>
      <c r="P368" s="443">
        <v>20493.490000000002</v>
      </c>
      <c r="Q368" s="443">
        <v>0</v>
      </c>
      <c r="R368" s="443">
        <v>417.08867258318878</v>
      </c>
      <c r="S368" s="443">
        <v>34902.021048332819</v>
      </c>
      <c r="T368" s="445"/>
      <c r="U368" s="445"/>
      <c r="X368" s="428"/>
    </row>
    <row r="369" spans="13:24">
      <c r="M369" s="444">
        <v>44556</v>
      </c>
      <c r="N369" s="443">
        <v>90823.740900938923</v>
      </c>
      <c r="O369" s="443">
        <v>-80371.051798712957</v>
      </c>
      <c r="P369" s="443">
        <v>23816.493999999999</v>
      </c>
      <c r="Q369" s="443">
        <v>0</v>
      </c>
      <c r="R369" s="443">
        <v>414.71397988245167</v>
      </c>
      <c r="S369" s="443">
        <v>38826.811025152754</v>
      </c>
      <c r="T369" s="445"/>
      <c r="U369" s="445"/>
      <c r="X369" s="428"/>
    </row>
    <row r="370" spans="13:24">
      <c r="M370" s="444">
        <v>44557</v>
      </c>
      <c r="N370" s="443">
        <v>91244.046840384006</v>
      </c>
      <c r="O370" s="443">
        <v>-80603.304146006965</v>
      </c>
      <c r="P370" s="443">
        <v>20917.187000000002</v>
      </c>
      <c r="Q370" s="443">
        <v>0</v>
      </c>
      <c r="R370" s="443">
        <v>409.67610683366365</v>
      </c>
      <c r="S370" s="443">
        <v>38944.099059386805</v>
      </c>
      <c r="T370" s="445"/>
      <c r="U370" s="445"/>
      <c r="X370" s="428"/>
    </row>
    <row r="371" spans="13:24">
      <c r="M371" s="444">
        <v>44558</v>
      </c>
      <c r="N371" s="443">
        <v>94626.792910644595</v>
      </c>
      <c r="O371" s="443">
        <v>-78281.108766747551</v>
      </c>
      <c r="P371" s="443">
        <v>14007.710000000001</v>
      </c>
      <c r="Q371" s="443">
        <v>0</v>
      </c>
      <c r="R371" s="443">
        <v>408.93949930689587</v>
      </c>
      <c r="S371" s="443">
        <v>36877.228755714292</v>
      </c>
      <c r="T371" s="445"/>
      <c r="U371" s="445"/>
      <c r="X371" s="428"/>
    </row>
    <row r="372" spans="13:24">
      <c r="M372" s="444">
        <v>44559</v>
      </c>
      <c r="N372" s="443">
        <v>99277.886907901673</v>
      </c>
      <c r="O372" s="443">
        <v>-76775.542778774136</v>
      </c>
      <c r="P372" s="443">
        <v>6728.2640000000001</v>
      </c>
      <c r="Q372" s="443">
        <v>0</v>
      </c>
      <c r="R372" s="443">
        <v>406.50671540238807</v>
      </c>
      <c r="S372" s="443">
        <v>34113.079192124409</v>
      </c>
      <c r="T372" s="445"/>
      <c r="U372" s="445"/>
      <c r="X372" s="428"/>
    </row>
    <row r="373" spans="13:24">
      <c r="M373" s="444">
        <v>44560</v>
      </c>
      <c r="N373" s="443">
        <v>102614.30214157612</v>
      </c>
      <c r="O373" s="443">
        <v>-76740.824981538142</v>
      </c>
      <c r="P373" s="443">
        <v>1574.521</v>
      </c>
      <c r="Q373" s="443">
        <v>0</v>
      </c>
      <c r="R373" s="443">
        <v>398.16041133143665</v>
      </c>
      <c r="S373" s="443">
        <v>30213.561228143692</v>
      </c>
      <c r="T373" s="445"/>
      <c r="U373" s="445"/>
      <c r="X373" s="428"/>
    </row>
    <row r="374" spans="13:24">
      <c r="M374" s="444">
        <v>44561</v>
      </c>
      <c r="N374" s="443">
        <v>105660.03481379893</v>
      </c>
      <c r="O374" s="443">
        <v>-76542.110982171114</v>
      </c>
      <c r="P374" s="443">
        <v>12.871</v>
      </c>
      <c r="Q374" s="443">
        <v>-584.70500000000004</v>
      </c>
      <c r="R374" s="443">
        <v>390.52367573723484</v>
      </c>
      <c r="S374" s="443">
        <v>25417.897426028885</v>
      </c>
      <c r="T374" s="445"/>
      <c r="U374" s="445"/>
      <c r="X374" s="428"/>
    </row>
    <row r="375" spans="13:24">
      <c r="M375" s="444"/>
      <c r="N375" s="443"/>
      <c r="O375" s="443"/>
      <c r="P375" s="443"/>
      <c r="Q375" s="443"/>
      <c r="R375" s="443"/>
      <c r="S375" s="443"/>
      <c r="T375" s="445"/>
      <c r="U375" s="445"/>
    </row>
    <row r="376" spans="13:24">
      <c r="M376" s="444"/>
      <c r="N376" s="443">
        <f>SUM(N6:N375)</f>
        <v>45650538.270914629</v>
      </c>
      <c r="O376" s="443">
        <f t="shared" ref="O376:S376" si="0">SUM(O6:O375)</f>
        <v>-36932997.285578676</v>
      </c>
      <c r="P376" s="443">
        <f t="shared" si="0"/>
        <v>3019867.42</v>
      </c>
      <c r="Q376" s="443">
        <f t="shared" si="0"/>
        <v>-2515877.5819999999</v>
      </c>
      <c r="R376" s="443">
        <f t="shared" si="0"/>
        <v>127861.37756211856</v>
      </c>
      <c r="S376" s="443">
        <f t="shared" si="0"/>
        <v>9433735.7936389595</v>
      </c>
      <c r="T376" s="445"/>
      <c r="U376" s="445"/>
    </row>
    <row r="377" spans="13:24">
      <c r="M377" s="444"/>
      <c r="N377" s="443"/>
      <c r="O377" s="443"/>
      <c r="P377" s="443"/>
      <c r="Q377" s="443"/>
      <c r="R377" s="443"/>
      <c r="S377" s="443"/>
      <c r="T377" s="446"/>
      <c r="U377" s="445"/>
    </row>
    <row r="378" spans="13:24">
      <c r="R378" s="446"/>
    </row>
    <row r="379" spans="13:24">
      <c r="N379" s="447"/>
      <c r="O379" s="447"/>
      <c r="P379" s="447"/>
      <c r="Q379" s="447"/>
      <c r="R379" s="447"/>
      <c r="S379" s="447"/>
    </row>
    <row r="381" spans="13:24">
      <c r="R381" s="447"/>
      <c r="S381" s="447"/>
    </row>
  </sheetData>
  <mergeCells count="22">
    <mergeCell ref="A51:K54"/>
    <mergeCell ref="A3:K3"/>
    <mergeCell ref="A28:A36"/>
    <mergeCell ref="B28:B30"/>
    <mergeCell ref="B31:B33"/>
    <mergeCell ref="B34:B36"/>
    <mergeCell ref="A6:A14"/>
    <mergeCell ref="B6:B8"/>
    <mergeCell ref="B9:B11"/>
    <mergeCell ref="B12:B14"/>
    <mergeCell ref="A15:A27"/>
    <mergeCell ref="B15:B18"/>
    <mergeCell ref="B19:B22"/>
    <mergeCell ref="B23:B26"/>
    <mergeCell ref="B27:C27"/>
    <mergeCell ref="A48:C48"/>
    <mergeCell ref="A37:A47"/>
    <mergeCell ref="B37:B39"/>
    <mergeCell ref="B40:B42"/>
    <mergeCell ref="B43:C43"/>
    <mergeCell ref="B44:C44"/>
    <mergeCell ref="B45:B4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V48"/>
  <sheetViews>
    <sheetView showGridLines="0" zoomScale="70" zoomScaleNormal="70" zoomScaleSheetLayoutView="100" workbookViewId="0">
      <selection activeCell="D1" sqref="D1"/>
    </sheetView>
  </sheetViews>
  <sheetFormatPr defaultColWidth="9.140625" defaultRowHeight="11.25"/>
  <cols>
    <col min="1" max="12" width="9.140625" style="16"/>
    <col min="13" max="14" width="9.140625" style="15"/>
    <col min="15" max="15" width="16" style="15" customWidth="1"/>
    <col min="16" max="22" width="9.140625" style="15"/>
    <col min="23" max="16384" width="9.140625" style="16"/>
  </cols>
  <sheetData>
    <row r="1" spans="1:15" ht="18">
      <c r="A1" s="1502" t="s">
        <v>411</v>
      </c>
      <c r="B1" s="1502"/>
      <c r="C1" s="1502"/>
      <c r="D1" s="1502"/>
      <c r="E1" s="1502"/>
      <c r="F1" s="1502"/>
      <c r="G1" s="1502"/>
      <c r="H1" s="1502"/>
      <c r="I1" s="1502"/>
      <c r="J1" s="1502"/>
      <c r="K1" s="1502"/>
      <c r="L1" s="614"/>
      <c r="M1" s="614"/>
      <c r="N1" s="614"/>
      <c r="O1" s="614"/>
    </row>
    <row r="2" spans="1:15" ht="4.5" customHeight="1">
      <c r="A2" s="617"/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4"/>
      <c r="M2" s="614"/>
      <c r="N2" s="614"/>
      <c r="O2" s="614"/>
    </row>
    <row r="3" spans="1:15" ht="14.25">
      <c r="A3" s="1509" t="s">
        <v>452</v>
      </c>
      <c r="B3" s="1509"/>
      <c r="C3" s="1509"/>
      <c r="D3" s="1509"/>
      <c r="E3" s="1509"/>
      <c r="F3" s="1509"/>
      <c r="G3" s="1509"/>
      <c r="H3" s="1509"/>
      <c r="I3" s="1509"/>
      <c r="J3" s="1509"/>
      <c r="K3" s="1509"/>
      <c r="L3" s="1509"/>
      <c r="M3" s="1509"/>
      <c r="N3" s="1509"/>
      <c r="O3" s="1509"/>
    </row>
    <row r="5" spans="1:15">
      <c r="A5" s="1510"/>
      <c r="B5" s="1510"/>
      <c r="C5" s="1510"/>
      <c r="D5" s="1510"/>
      <c r="E5" s="1510"/>
      <c r="F5" s="1510"/>
      <c r="G5" s="1510"/>
      <c r="H5" s="1510"/>
      <c r="I5" s="1510"/>
      <c r="J5" s="1510"/>
      <c r="K5" s="1510"/>
      <c r="L5" s="1510"/>
      <c r="M5" s="1510"/>
      <c r="N5" s="1510"/>
      <c r="O5" s="1510"/>
    </row>
    <row r="6" spans="1:15">
      <c r="A6" s="406"/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7"/>
      <c r="N6" s="407"/>
      <c r="O6" s="407"/>
    </row>
    <row r="7" spans="1:15">
      <c r="A7" s="406"/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7"/>
      <c r="N7" s="407"/>
      <c r="O7" s="407"/>
    </row>
    <row r="8" spans="1:15">
      <c r="A8" s="406"/>
      <c r="B8" s="406"/>
      <c r="C8" s="406"/>
      <c r="D8" s="406"/>
      <c r="E8" s="406"/>
      <c r="F8" s="406"/>
      <c r="G8" s="406"/>
      <c r="H8" s="406"/>
      <c r="I8" s="406"/>
      <c r="J8" s="406"/>
      <c r="K8" s="406"/>
      <c r="L8" s="406"/>
      <c r="M8" s="407"/>
      <c r="N8" s="407"/>
      <c r="O8" s="407"/>
    </row>
    <row r="9" spans="1:15">
      <c r="A9" s="406"/>
      <c r="B9" s="406"/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407"/>
      <c r="N9" s="407"/>
      <c r="O9" s="407"/>
    </row>
    <row r="10" spans="1:15">
      <c r="A10" s="406"/>
      <c r="B10" s="406"/>
      <c r="C10" s="406"/>
      <c r="D10" s="406"/>
      <c r="E10" s="406"/>
      <c r="F10" s="406"/>
      <c r="G10" s="406"/>
      <c r="H10" s="406"/>
      <c r="I10" s="406"/>
      <c r="J10" s="406"/>
      <c r="K10" s="406"/>
      <c r="L10" s="406"/>
      <c r="M10" s="407"/>
      <c r="N10" s="407"/>
      <c r="O10" s="407"/>
    </row>
    <row r="11" spans="1:15">
      <c r="A11" s="406"/>
      <c r="B11" s="406"/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7"/>
      <c r="N11" s="407"/>
      <c r="O11" s="407"/>
    </row>
    <row r="12" spans="1:15">
      <c r="A12" s="406"/>
      <c r="B12" s="406"/>
      <c r="C12" s="406"/>
      <c r="D12" s="406"/>
      <c r="E12" s="406"/>
      <c r="F12" s="406"/>
      <c r="G12" s="406"/>
      <c r="H12" s="406"/>
      <c r="I12" s="406"/>
      <c r="J12" s="406"/>
      <c r="K12" s="406"/>
      <c r="L12" s="406"/>
      <c r="M12" s="407"/>
      <c r="N12" s="407"/>
      <c r="O12" s="407"/>
    </row>
    <row r="13" spans="1:15">
      <c r="A13" s="406"/>
      <c r="B13" s="406"/>
      <c r="C13" s="406"/>
      <c r="D13" s="406"/>
      <c r="E13" s="406"/>
      <c r="F13" s="406"/>
      <c r="G13" s="406"/>
      <c r="H13" s="406"/>
      <c r="I13" s="406"/>
      <c r="J13" s="406"/>
      <c r="K13" s="406"/>
      <c r="L13" s="406"/>
      <c r="M13" s="407"/>
      <c r="N13" s="407"/>
      <c r="O13" s="407"/>
    </row>
    <row r="14" spans="1:15">
      <c r="A14" s="406"/>
      <c r="B14" s="406"/>
      <c r="C14" s="406"/>
      <c r="D14" s="406"/>
      <c r="E14" s="406"/>
      <c r="F14" s="406"/>
      <c r="G14" s="406"/>
      <c r="H14" s="406"/>
      <c r="I14" s="406"/>
      <c r="J14" s="406"/>
      <c r="K14" s="406"/>
      <c r="L14" s="406"/>
      <c r="M14" s="407"/>
      <c r="N14" s="407"/>
      <c r="O14" s="407"/>
    </row>
    <row r="15" spans="1:15">
      <c r="A15" s="406"/>
      <c r="B15" s="406"/>
      <c r="C15" s="406"/>
      <c r="D15" s="406"/>
      <c r="E15" s="406"/>
      <c r="F15" s="406"/>
      <c r="G15" s="406"/>
      <c r="H15" s="406"/>
      <c r="I15" s="406"/>
      <c r="J15" s="406"/>
      <c r="K15" s="406"/>
      <c r="L15" s="406"/>
      <c r="M15" s="407"/>
      <c r="N15" s="407"/>
      <c r="O15" s="407"/>
    </row>
    <row r="16" spans="1:15">
      <c r="A16" s="406"/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7"/>
      <c r="N16" s="407"/>
      <c r="O16" s="407"/>
    </row>
    <row r="17" spans="1:15">
      <c r="A17" s="406"/>
      <c r="B17" s="406"/>
      <c r="C17" s="406"/>
      <c r="D17" s="406"/>
      <c r="E17" s="406"/>
      <c r="F17" s="406"/>
      <c r="G17" s="406"/>
      <c r="H17" s="406"/>
      <c r="I17" s="406"/>
      <c r="J17" s="406"/>
      <c r="K17" s="406"/>
      <c r="L17" s="406"/>
      <c r="M17" s="407"/>
      <c r="N17" s="407"/>
      <c r="O17" s="407"/>
    </row>
    <row r="18" spans="1:15">
      <c r="A18" s="406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7"/>
      <c r="N18" s="407"/>
      <c r="O18" s="407"/>
    </row>
    <row r="19" spans="1:15">
      <c r="A19" s="406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7"/>
      <c r="N19" s="407"/>
      <c r="O19" s="407"/>
    </row>
    <row r="20" spans="1:15">
      <c r="A20" s="406"/>
      <c r="B20" s="406"/>
      <c r="C20" s="406"/>
      <c r="D20" s="406"/>
      <c r="E20" s="406"/>
      <c r="F20" s="406"/>
      <c r="G20" s="406"/>
      <c r="H20" s="406"/>
      <c r="I20" s="406"/>
      <c r="J20" s="406"/>
      <c r="K20" s="406"/>
      <c r="L20" s="406"/>
      <c r="M20" s="407"/>
      <c r="N20" s="407"/>
      <c r="O20" s="407"/>
    </row>
    <row r="21" spans="1:15">
      <c r="A21" s="406"/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7"/>
      <c r="N21" s="407"/>
      <c r="O21" s="407"/>
    </row>
    <row r="22" spans="1:15">
      <c r="A22" s="406"/>
      <c r="B22" s="406"/>
      <c r="C22" s="406"/>
      <c r="D22" s="406"/>
      <c r="E22" s="406"/>
      <c r="F22" s="406"/>
      <c r="G22" s="406"/>
      <c r="H22" s="406"/>
      <c r="I22" s="406"/>
      <c r="J22" s="406"/>
      <c r="K22" s="406"/>
      <c r="L22" s="406"/>
      <c r="M22" s="407"/>
      <c r="N22" s="407"/>
      <c r="O22" s="407"/>
    </row>
    <row r="23" spans="1:15">
      <c r="A23" s="406"/>
      <c r="B23" s="406"/>
      <c r="C23" s="406"/>
      <c r="D23" s="406"/>
      <c r="E23" s="406"/>
      <c r="F23" s="406"/>
      <c r="G23" s="406"/>
      <c r="H23" s="406"/>
      <c r="I23" s="406"/>
      <c r="J23" s="406"/>
      <c r="K23" s="406"/>
      <c r="L23" s="406"/>
      <c r="M23" s="407"/>
      <c r="N23" s="407"/>
      <c r="O23" s="407"/>
    </row>
    <row r="24" spans="1:15">
      <c r="A24" s="406"/>
      <c r="B24" s="406"/>
      <c r="C24" s="406"/>
      <c r="D24" s="406"/>
      <c r="E24" s="406"/>
      <c r="F24" s="406"/>
      <c r="G24" s="406"/>
      <c r="H24" s="406"/>
      <c r="I24" s="406"/>
      <c r="J24" s="406"/>
      <c r="K24" s="406"/>
      <c r="L24" s="406"/>
      <c r="M24" s="407"/>
      <c r="N24" s="407"/>
      <c r="O24" s="407"/>
    </row>
    <row r="25" spans="1:15">
      <c r="A25" s="406"/>
      <c r="B25" s="406"/>
      <c r="C25" s="406"/>
      <c r="D25" s="406"/>
      <c r="E25" s="406"/>
      <c r="F25" s="406"/>
      <c r="G25" s="406"/>
      <c r="H25" s="406"/>
      <c r="I25" s="406"/>
      <c r="J25" s="406"/>
      <c r="K25" s="406"/>
      <c r="L25" s="406"/>
      <c r="M25" s="407"/>
      <c r="N25" s="407"/>
      <c r="O25" s="407"/>
    </row>
    <row r="26" spans="1:15">
      <c r="A26" s="406"/>
      <c r="B26" s="406"/>
      <c r="C26" s="406"/>
      <c r="D26" s="406"/>
      <c r="E26" s="406"/>
      <c r="F26" s="406"/>
      <c r="G26" s="406"/>
      <c r="H26" s="406"/>
      <c r="I26" s="406"/>
      <c r="J26" s="406"/>
      <c r="K26" s="406"/>
      <c r="L26" s="406"/>
      <c r="M26" s="407"/>
      <c r="N26" s="407"/>
      <c r="O26" s="407"/>
    </row>
    <row r="27" spans="1:15">
      <c r="A27" s="406"/>
      <c r="B27" s="406"/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7"/>
      <c r="N27" s="407"/>
      <c r="O27" s="407"/>
    </row>
    <row r="28" spans="1:15">
      <c r="A28" s="406"/>
      <c r="B28" s="406"/>
      <c r="C28" s="406"/>
      <c r="D28" s="406"/>
      <c r="E28" s="406"/>
      <c r="F28" s="406"/>
      <c r="G28" s="406"/>
      <c r="H28" s="406"/>
      <c r="I28" s="406"/>
      <c r="J28" s="406"/>
      <c r="K28" s="406"/>
      <c r="L28" s="406"/>
      <c r="M28" s="407"/>
      <c r="N28" s="407"/>
      <c r="O28" s="407"/>
    </row>
    <row r="29" spans="1:15">
      <c r="A29" s="406"/>
      <c r="B29" s="406"/>
      <c r="C29" s="406"/>
      <c r="D29" s="406"/>
      <c r="E29" s="406"/>
      <c r="F29" s="406"/>
      <c r="G29" s="406"/>
      <c r="H29" s="406"/>
      <c r="I29" s="406"/>
      <c r="J29" s="406"/>
      <c r="K29" s="406"/>
      <c r="L29" s="406"/>
      <c r="M29" s="407"/>
      <c r="N29" s="407"/>
      <c r="O29" s="407"/>
    </row>
    <row r="30" spans="1:15">
      <c r="A30" s="406"/>
      <c r="B30" s="406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7"/>
      <c r="N30" s="407"/>
      <c r="O30" s="407"/>
    </row>
    <row r="31" spans="1:15">
      <c r="A31" s="406"/>
      <c r="B31" s="406"/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7"/>
      <c r="N31" s="407"/>
      <c r="O31" s="407"/>
    </row>
    <row r="32" spans="1:15">
      <c r="A32" s="406"/>
      <c r="B32" s="406"/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7"/>
      <c r="N32" s="407"/>
      <c r="O32" s="407"/>
    </row>
    <row r="33" spans="1:15">
      <c r="A33" s="406"/>
      <c r="B33" s="406"/>
      <c r="C33" s="406"/>
      <c r="D33" s="406"/>
      <c r="E33" s="406"/>
      <c r="F33" s="406"/>
      <c r="G33" s="406"/>
      <c r="H33" s="406"/>
      <c r="I33" s="406"/>
      <c r="J33" s="406"/>
      <c r="K33" s="406"/>
      <c r="L33" s="406"/>
      <c r="M33" s="407"/>
      <c r="N33" s="407"/>
      <c r="O33" s="407"/>
    </row>
    <row r="34" spans="1:15">
      <c r="A34" s="406"/>
      <c r="B34" s="406"/>
      <c r="C34" s="406"/>
      <c r="D34" s="406"/>
      <c r="E34" s="406"/>
      <c r="F34" s="406"/>
      <c r="G34" s="406"/>
      <c r="H34" s="406"/>
      <c r="I34" s="406"/>
      <c r="J34" s="406"/>
      <c r="K34" s="406"/>
      <c r="L34" s="406"/>
      <c r="M34" s="407"/>
      <c r="N34" s="407"/>
      <c r="O34" s="407"/>
    </row>
    <row r="35" spans="1:15">
      <c r="A35" s="406"/>
      <c r="B35" s="406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7"/>
      <c r="N35" s="407"/>
      <c r="O35" s="407"/>
    </row>
    <row r="36" spans="1:15">
      <c r="A36" s="406"/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7"/>
      <c r="N36" s="407"/>
      <c r="O36" s="407"/>
    </row>
    <row r="37" spans="1:15">
      <c r="A37" s="406"/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7"/>
      <c r="N37" s="407"/>
      <c r="O37" s="407"/>
    </row>
    <row r="38" spans="1:15">
      <c r="A38" s="406"/>
      <c r="B38" s="406"/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407"/>
      <c r="N38" s="407"/>
      <c r="O38" s="407"/>
    </row>
    <row r="39" spans="1:15">
      <c r="A39" s="406"/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7"/>
      <c r="N39" s="407"/>
      <c r="O39" s="407"/>
    </row>
    <row r="40" spans="1:15">
      <c r="A40" s="406"/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7"/>
      <c r="N40" s="407"/>
      <c r="O40" s="407"/>
    </row>
    <row r="41" spans="1:15">
      <c r="A41" s="406"/>
      <c r="B41" s="406"/>
      <c r="C41" s="406"/>
      <c r="D41" s="406"/>
      <c r="E41" s="406"/>
      <c r="F41" s="406"/>
      <c r="G41" s="406"/>
      <c r="H41" s="406"/>
      <c r="I41" s="406"/>
      <c r="J41" s="406"/>
      <c r="K41" s="406"/>
      <c r="L41" s="406"/>
      <c r="M41" s="407"/>
      <c r="N41" s="407"/>
      <c r="O41" s="407"/>
    </row>
    <row r="42" spans="1:15">
      <c r="A42" s="406"/>
      <c r="B42" s="406"/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7"/>
      <c r="N42" s="407"/>
      <c r="O42" s="407"/>
    </row>
    <row r="43" spans="1:15">
      <c r="A43" s="406"/>
      <c r="B43" s="406"/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7"/>
      <c r="N43" s="407"/>
      <c r="O43" s="407"/>
    </row>
    <row r="44" spans="1:15">
      <c r="A44" s="406"/>
      <c r="B44" s="406"/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7"/>
      <c r="N44" s="407"/>
      <c r="O44" s="407"/>
    </row>
    <row r="45" spans="1:15">
      <c r="A45" s="406"/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7"/>
      <c r="N45" s="407"/>
      <c r="O45" s="407"/>
    </row>
    <row r="46" spans="1:15">
      <c r="A46" s="406"/>
      <c r="B46" s="406"/>
      <c r="C46" s="406"/>
      <c r="D46" s="406"/>
      <c r="E46" s="406"/>
      <c r="F46" s="406"/>
      <c r="G46" s="406"/>
      <c r="H46" s="406"/>
      <c r="I46" s="406"/>
      <c r="J46" s="406"/>
      <c r="K46" s="406"/>
      <c r="L46" s="406"/>
      <c r="M46" s="407"/>
      <c r="N46" s="407"/>
      <c r="O46" s="407"/>
    </row>
    <row r="47" spans="1:15">
      <c r="A47" s="406"/>
      <c r="B47" s="406"/>
      <c r="C47" s="406"/>
      <c r="D47" s="406"/>
      <c r="E47" s="406"/>
      <c r="F47" s="406"/>
      <c r="G47" s="406"/>
      <c r="H47" s="406"/>
      <c r="I47" s="406"/>
      <c r="J47" s="406"/>
      <c r="K47" s="406"/>
      <c r="L47" s="406"/>
      <c r="M47" s="407"/>
      <c r="N47" s="407"/>
      <c r="O47" s="407"/>
    </row>
    <row r="48" spans="1:15">
      <c r="A48" s="406"/>
      <c r="B48" s="406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7"/>
      <c r="N48" s="407"/>
      <c r="O48" s="407"/>
    </row>
  </sheetData>
  <mergeCells count="3">
    <mergeCell ref="A1:K1"/>
    <mergeCell ref="A3:O3"/>
    <mergeCell ref="A5:O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W48"/>
  <sheetViews>
    <sheetView showGridLines="0" topLeftCell="A10" zoomScaleNormal="100" zoomScaleSheetLayoutView="100" workbookViewId="0">
      <selection activeCell="D1" sqref="D1"/>
    </sheetView>
  </sheetViews>
  <sheetFormatPr defaultRowHeight="11.25"/>
  <cols>
    <col min="1" max="1" width="8" style="7" customWidth="1"/>
    <col min="2" max="10" width="7.42578125" style="7" customWidth="1"/>
    <col min="11" max="12" width="7.85546875" style="7" customWidth="1"/>
    <col min="13" max="18" width="7.42578125" style="7" customWidth="1"/>
    <col min="19" max="19" width="7.85546875" style="7" customWidth="1"/>
    <col min="20" max="20" width="9.28515625" style="7" bestFit="1" customWidth="1"/>
    <col min="21" max="21" width="11.42578125" style="7" bestFit="1" customWidth="1"/>
    <col min="22" max="260" width="9.140625" style="7"/>
    <col min="261" max="273" width="10.7109375" style="7" customWidth="1"/>
    <col min="274" max="516" width="9.140625" style="7"/>
    <col min="517" max="529" width="10.7109375" style="7" customWidth="1"/>
    <col min="530" max="772" width="9.140625" style="7"/>
    <col min="773" max="785" width="10.7109375" style="7" customWidth="1"/>
    <col min="786" max="1028" width="9.140625" style="7"/>
    <col min="1029" max="1041" width="10.7109375" style="7" customWidth="1"/>
    <col min="1042" max="1284" width="9.140625" style="7"/>
    <col min="1285" max="1297" width="10.7109375" style="7" customWidth="1"/>
    <col min="1298" max="1540" width="9.140625" style="7"/>
    <col min="1541" max="1553" width="10.7109375" style="7" customWidth="1"/>
    <col min="1554" max="1796" width="9.140625" style="7"/>
    <col min="1797" max="1809" width="10.7109375" style="7" customWidth="1"/>
    <col min="1810" max="2052" width="9.140625" style="7"/>
    <col min="2053" max="2065" width="10.7109375" style="7" customWidth="1"/>
    <col min="2066" max="2308" width="9.140625" style="7"/>
    <col min="2309" max="2321" width="10.7109375" style="7" customWidth="1"/>
    <col min="2322" max="2564" width="9.140625" style="7"/>
    <col min="2565" max="2577" width="10.7109375" style="7" customWidth="1"/>
    <col min="2578" max="2820" width="9.140625" style="7"/>
    <col min="2821" max="2833" width="10.7109375" style="7" customWidth="1"/>
    <col min="2834" max="3076" width="9.140625" style="7"/>
    <col min="3077" max="3089" width="10.7109375" style="7" customWidth="1"/>
    <col min="3090" max="3332" width="9.140625" style="7"/>
    <col min="3333" max="3345" width="10.7109375" style="7" customWidth="1"/>
    <col min="3346" max="3588" width="9.140625" style="7"/>
    <col min="3589" max="3601" width="10.7109375" style="7" customWidth="1"/>
    <col min="3602" max="3844" width="9.140625" style="7"/>
    <col min="3845" max="3857" width="10.7109375" style="7" customWidth="1"/>
    <col min="3858" max="4100" width="9.140625" style="7"/>
    <col min="4101" max="4113" width="10.7109375" style="7" customWidth="1"/>
    <col min="4114" max="4356" width="9.140625" style="7"/>
    <col min="4357" max="4369" width="10.7109375" style="7" customWidth="1"/>
    <col min="4370" max="4612" width="9.140625" style="7"/>
    <col min="4613" max="4625" width="10.7109375" style="7" customWidth="1"/>
    <col min="4626" max="4868" width="9.140625" style="7"/>
    <col min="4869" max="4881" width="10.7109375" style="7" customWidth="1"/>
    <col min="4882" max="5124" width="9.140625" style="7"/>
    <col min="5125" max="5137" width="10.7109375" style="7" customWidth="1"/>
    <col min="5138" max="5380" width="9.140625" style="7"/>
    <col min="5381" max="5393" width="10.7109375" style="7" customWidth="1"/>
    <col min="5394" max="5636" width="9.140625" style="7"/>
    <col min="5637" max="5649" width="10.7109375" style="7" customWidth="1"/>
    <col min="5650" max="5892" width="9.140625" style="7"/>
    <col min="5893" max="5905" width="10.7109375" style="7" customWidth="1"/>
    <col min="5906" max="6148" width="9.140625" style="7"/>
    <col min="6149" max="6161" width="10.7109375" style="7" customWidth="1"/>
    <col min="6162" max="6404" width="9.140625" style="7"/>
    <col min="6405" max="6417" width="10.7109375" style="7" customWidth="1"/>
    <col min="6418" max="6660" width="9.140625" style="7"/>
    <col min="6661" max="6673" width="10.7109375" style="7" customWidth="1"/>
    <col min="6674" max="6916" width="9.140625" style="7"/>
    <col min="6917" max="6929" width="10.7109375" style="7" customWidth="1"/>
    <col min="6930" max="7172" width="9.140625" style="7"/>
    <col min="7173" max="7185" width="10.7109375" style="7" customWidth="1"/>
    <col min="7186" max="7428" width="9.140625" style="7"/>
    <col min="7429" max="7441" width="10.7109375" style="7" customWidth="1"/>
    <col min="7442" max="7684" width="9.140625" style="7"/>
    <col min="7685" max="7697" width="10.7109375" style="7" customWidth="1"/>
    <col min="7698" max="7940" width="9.140625" style="7"/>
    <col min="7941" max="7953" width="10.7109375" style="7" customWidth="1"/>
    <col min="7954" max="8196" width="9.140625" style="7"/>
    <col min="8197" max="8209" width="10.7109375" style="7" customWidth="1"/>
    <col min="8210" max="8452" width="9.140625" style="7"/>
    <col min="8453" max="8465" width="10.7109375" style="7" customWidth="1"/>
    <col min="8466" max="8708" width="9.140625" style="7"/>
    <col min="8709" max="8721" width="10.7109375" style="7" customWidth="1"/>
    <col min="8722" max="8964" width="9.140625" style="7"/>
    <col min="8965" max="8977" width="10.7109375" style="7" customWidth="1"/>
    <col min="8978" max="9220" width="9.140625" style="7"/>
    <col min="9221" max="9233" width="10.7109375" style="7" customWidth="1"/>
    <col min="9234" max="9476" width="9.140625" style="7"/>
    <col min="9477" max="9489" width="10.7109375" style="7" customWidth="1"/>
    <col min="9490" max="9732" width="9.140625" style="7"/>
    <col min="9733" max="9745" width="10.7109375" style="7" customWidth="1"/>
    <col min="9746" max="9988" width="9.140625" style="7"/>
    <col min="9989" max="10001" width="10.7109375" style="7" customWidth="1"/>
    <col min="10002" max="10244" width="9.140625" style="7"/>
    <col min="10245" max="10257" width="10.7109375" style="7" customWidth="1"/>
    <col min="10258" max="10500" width="9.140625" style="7"/>
    <col min="10501" max="10513" width="10.7109375" style="7" customWidth="1"/>
    <col min="10514" max="10756" width="9.140625" style="7"/>
    <col min="10757" max="10769" width="10.7109375" style="7" customWidth="1"/>
    <col min="10770" max="11012" width="9.140625" style="7"/>
    <col min="11013" max="11025" width="10.7109375" style="7" customWidth="1"/>
    <col min="11026" max="11268" width="9.140625" style="7"/>
    <col min="11269" max="11281" width="10.7109375" style="7" customWidth="1"/>
    <col min="11282" max="11524" width="9.140625" style="7"/>
    <col min="11525" max="11537" width="10.7109375" style="7" customWidth="1"/>
    <col min="11538" max="11780" width="9.140625" style="7"/>
    <col min="11781" max="11793" width="10.7109375" style="7" customWidth="1"/>
    <col min="11794" max="12036" width="9.140625" style="7"/>
    <col min="12037" max="12049" width="10.7109375" style="7" customWidth="1"/>
    <col min="12050" max="12292" width="9.140625" style="7"/>
    <col min="12293" max="12305" width="10.7109375" style="7" customWidth="1"/>
    <col min="12306" max="12548" width="9.140625" style="7"/>
    <col min="12549" max="12561" width="10.7109375" style="7" customWidth="1"/>
    <col min="12562" max="12804" width="9.140625" style="7"/>
    <col min="12805" max="12817" width="10.7109375" style="7" customWidth="1"/>
    <col min="12818" max="13060" width="9.140625" style="7"/>
    <col min="13061" max="13073" width="10.7109375" style="7" customWidth="1"/>
    <col min="13074" max="13316" width="9.140625" style="7"/>
    <col min="13317" max="13329" width="10.7109375" style="7" customWidth="1"/>
    <col min="13330" max="13572" width="9.140625" style="7"/>
    <col min="13573" max="13585" width="10.7109375" style="7" customWidth="1"/>
    <col min="13586" max="13828" width="9.140625" style="7"/>
    <col min="13829" max="13841" width="10.7109375" style="7" customWidth="1"/>
    <col min="13842" max="14084" width="9.140625" style="7"/>
    <col min="14085" max="14097" width="10.7109375" style="7" customWidth="1"/>
    <col min="14098" max="14340" width="9.140625" style="7"/>
    <col min="14341" max="14353" width="10.7109375" style="7" customWidth="1"/>
    <col min="14354" max="14596" width="9.140625" style="7"/>
    <col min="14597" max="14609" width="10.7109375" style="7" customWidth="1"/>
    <col min="14610" max="14852" width="9.140625" style="7"/>
    <col min="14853" max="14865" width="10.7109375" style="7" customWidth="1"/>
    <col min="14866" max="15108" width="9.140625" style="7"/>
    <col min="15109" max="15121" width="10.7109375" style="7" customWidth="1"/>
    <col min="15122" max="15364" width="9.140625" style="7"/>
    <col min="15365" max="15377" width="10.7109375" style="7" customWidth="1"/>
    <col min="15378" max="15620" width="9.140625" style="7"/>
    <col min="15621" max="15633" width="10.7109375" style="7" customWidth="1"/>
    <col min="15634" max="15876" width="9.140625" style="7"/>
    <col min="15877" max="15889" width="10.7109375" style="7" customWidth="1"/>
    <col min="15890" max="16132" width="9.140625" style="7"/>
    <col min="16133" max="16145" width="10.7109375" style="7" customWidth="1"/>
    <col min="16146" max="16383" width="9.140625" style="7"/>
    <col min="16384" max="16384" width="9.140625" style="7" customWidth="1"/>
  </cols>
  <sheetData>
    <row r="1" spans="1:23" ht="18">
      <c r="A1" s="1516" t="s">
        <v>412</v>
      </c>
      <c r="B1" s="1516"/>
      <c r="C1" s="1516"/>
      <c r="D1" s="1516"/>
      <c r="E1" s="1516"/>
      <c r="F1" s="1516"/>
      <c r="G1" s="1516"/>
      <c r="H1" s="1516"/>
      <c r="I1" s="1516"/>
      <c r="J1" s="1516"/>
      <c r="K1" s="1516"/>
      <c r="L1" s="1516"/>
      <c r="M1" s="1516"/>
      <c r="N1" s="1516"/>
      <c r="O1" s="1516"/>
      <c r="P1" s="1516"/>
      <c r="Q1" s="1516"/>
      <c r="R1" s="1516"/>
      <c r="S1" s="1516"/>
    </row>
    <row r="2" spans="1:23" ht="5.0999999999999996" customHeight="1">
      <c r="A2" s="503"/>
      <c r="B2" s="503"/>
      <c r="C2" s="503"/>
      <c r="D2" s="503"/>
      <c r="E2" s="503"/>
      <c r="F2" s="503"/>
      <c r="G2" s="503"/>
      <c r="H2" s="503"/>
      <c r="I2" s="503"/>
      <c r="J2" s="504"/>
      <c r="K2" s="503"/>
      <c r="L2" s="503"/>
      <c r="M2" s="503"/>
      <c r="N2" s="503"/>
      <c r="O2" s="503"/>
      <c r="P2" s="503"/>
      <c r="Q2" s="503"/>
      <c r="R2" s="503"/>
    </row>
    <row r="3" spans="1:23" ht="15" customHeight="1">
      <c r="A3" s="1147" t="str">
        <f>'6.1'!A6</f>
        <v>Období</v>
      </c>
      <c r="B3" s="1519" t="s">
        <v>123</v>
      </c>
      <c r="C3" s="1520"/>
      <c r="D3" s="1520"/>
      <c r="E3" s="1520"/>
      <c r="F3" s="1520"/>
      <c r="G3" s="1520"/>
      <c r="H3" s="1520"/>
      <c r="I3" s="1520"/>
      <c r="J3" s="1521"/>
      <c r="K3" s="1519" t="s">
        <v>124</v>
      </c>
      <c r="L3" s="1520"/>
      <c r="M3" s="1520"/>
      <c r="N3" s="1520"/>
      <c r="O3" s="1520"/>
      <c r="P3" s="1520"/>
      <c r="Q3" s="1520"/>
      <c r="R3" s="1520"/>
      <c r="S3" s="1520"/>
    </row>
    <row r="4" spans="1:23" ht="45" customHeight="1">
      <c r="A4" s="1145"/>
      <c r="B4" s="1512" t="s">
        <v>125</v>
      </c>
      <c r="C4" s="1513"/>
      <c r="D4" s="1513"/>
      <c r="E4" s="1513" t="s">
        <v>103</v>
      </c>
      <c r="F4" s="1513"/>
      <c r="G4" s="1513"/>
      <c r="H4" s="1514" t="s">
        <v>126</v>
      </c>
      <c r="I4" s="1514" t="s">
        <v>495</v>
      </c>
      <c r="J4" s="1517" t="s">
        <v>127</v>
      </c>
      <c r="K4" s="1512" t="s">
        <v>125</v>
      </c>
      <c r="L4" s="1513"/>
      <c r="M4" s="1513"/>
      <c r="N4" s="1513" t="s">
        <v>103</v>
      </c>
      <c r="O4" s="1513"/>
      <c r="P4" s="1513"/>
      <c r="Q4" s="1514" t="s">
        <v>126</v>
      </c>
      <c r="R4" s="1514" t="s">
        <v>495</v>
      </c>
      <c r="S4" s="1514" t="s">
        <v>127</v>
      </c>
    </row>
    <row r="5" spans="1:23" ht="28.5" customHeight="1">
      <c r="A5" s="1146"/>
      <c r="B5" s="1119" t="s">
        <v>97</v>
      </c>
      <c r="C5" s="1090" t="s">
        <v>101</v>
      </c>
      <c r="D5" s="1090" t="s">
        <v>102</v>
      </c>
      <c r="E5" s="1090" t="s">
        <v>104</v>
      </c>
      <c r="F5" s="1090" t="s">
        <v>105</v>
      </c>
      <c r="G5" s="1090" t="s">
        <v>106</v>
      </c>
      <c r="H5" s="1515"/>
      <c r="I5" s="1515"/>
      <c r="J5" s="1518"/>
      <c r="K5" s="1119" t="s">
        <v>97</v>
      </c>
      <c r="L5" s="1090" t="s">
        <v>101</v>
      </c>
      <c r="M5" s="1090" t="s">
        <v>102</v>
      </c>
      <c r="N5" s="1090" t="s">
        <v>104</v>
      </c>
      <c r="O5" s="1090" t="s">
        <v>105</v>
      </c>
      <c r="P5" s="1090" t="s">
        <v>106</v>
      </c>
      <c r="Q5" s="1515"/>
      <c r="R5" s="1515"/>
      <c r="S5" s="1515"/>
    </row>
    <row r="6" spans="1:23" ht="12.95" customHeight="1">
      <c r="A6" s="728" t="str">
        <f>'6.1'!A9</f>
        <v>leden</v>
      </c>
      <c r="B6" s="1120">
        <v>3924.2500326039481</v>
      </c>
      <c r="C6" s="729">
        <v>3451.1586520247843</v>
      </c>
      <c r="D6" s="730">
        <v>473.0913805791638</v>
      </c>
      <c r="E6" s="730">
        <v>789.69179599999995</v>
      </c>
      <c r="F6" s="730">
        <v>2.6978270000000002</v>
      </c>
      <c r="G6" s="730">
        <v>786.99396899999999</v>
      </c>
      <c r="H6" s="730">
        <v>9.0499229999999997</v>
      </c>
      <c r="I6" s="730">
        <v>3.973877472500317</v>
      </c>
      <c r="J6" s="1124">
        <v>1273.1091500516641</v>
      </c>
      <c r="K6" s="1120">
        <v>41860.176082150996</v>
      </c>
      <c r="L6" s="729">
        <v>36831.815317035791</v>
      </c>
      <c r="M6" s="730">
        <v>5028.3607651152051</v>
      </c>
      <c r="N6" s="730">
        <v>8450.216527999999</v>
      </c>
      <c r="O6" s="730">
        <v>28.785749760999998</v>
      </c>
      <c r="P6" s="730">
        <v>8421.4307782389988</v>
      </c>
      <c r="Q6" s="730">
        <v>97.594285686366689</v>
      </c>
      <c r="R6" s="730">
        <v>51.392507851103318</v>
      </c>
      <c r="S6" s="730">
        <v>13598.77833689167</v>
      </c>
      <c r="T6" s="27"/>
      <c r="U6" s="19"/>
      <c r="V6" s="19"/>
      <c r="W6" s="28"/>
    </row>
    <row r="7" spans="1:23" ht="12.95" customHeight="1">
      <c r="A7" s="731" t="str">
        <f>'6.1'!A10</f>
        <v>únor</v>
      </c>
      <c r="B7" s="1121">
        <v>2861.3715631551599</v>
      </c>
      <c r="C7" s="1061">
        <v>2327.7665878553048</v>
      </c>
      <c r="D7" s="1061">
        <v>533.60497529985514</v>
      </c>
      <c r="E7" s="1061">
        <v>624.79144200000007</v>
      </c>
      <c r="F7" s="1061">
        <v>3.5317380000000003</v>
      </c>
      <c r="G7" s="1061">
        <v>621.25970400000006</v>
      </c>
      <c r="H7" s="1061">
        <v>9.0832660000000001</v>
      </c>
      <c r="I7" s="1061">
        <v>1.2588134807781317</v>
      </c>
      <c r="J7" s="1125">
        <v>1165.2067587806337</v>
      </c>
      <c r="K7" s="1121">
        <v>30521.533250960001</v>
      </c>
      <c r="L7" s="1061">
        <v>24835.738430450201</v>
      </c>
      <c r="M7" s="1061">
        <v>5685.7948205098</v>
      </c>
      <c r="N7" s="1061">
        <v>6679.6841591509992</v>
      </c>
      <c r="O7" s="1061">
        <v>37.696117206999993</v>
      </c>
      <c r="P7" s="1061">
        <v>6641.9880419439996</v>
      </c>
      <c r="Q7" s="1061">
        <v>98.353099488466668</v>
      </c>
      <c r="R7" s="1061">
        <v>24.36525105698593</v>
      </c>
      <c r="S7" s="1061">
        <v>12450.50121299925</v>
      </c>
      <c r="T7" s="27"/>
      <c r="U7" s="19"/>
      <c r="V7" s="19"/>
      <c r="W7" s="28"/>
    </row>
    <row r="8" spans="1:23" ht="12.95" customHeight="1">
      <c r="A8" s="734" t="str">
        <f>'6.1'!A11</f>
        <v>březen</v>
      </c>
      <c r="B8" s="1122">
        <v>4062.4285724960346</v>
      </c>
      <c r="C8" s="736">
        <v>3248.4701769314206</v>
      </c>
      <c r="D8" s="736">
        <v>813.95839556461397</v>
      </c>
      <c r="E8" s="736">
        <v>271.89667100000003</v>
      </c>
      <c r="F8" s="736">
        <v>11.090530999999999</v>
      </c>
      <c r="G8" s="736">
        <v>260.80614000000003</v>
      </c>
      <c r="H8" s="736">
        <v>10.846574</v>
      </c>
      <c r="I8" s="736">
        <v>5.5631238013021651</v>
      </c>
      <c r="J8" s="1126">
        <v>1091.1742333659163</v>
      </c>
      <c r="K8" s="1122">
        <v>43323.269209140002</v>
      </c>
      <c r="L8" s="736">
        <v>34660.552606424506</v>
      </c>
      <c r="M8" s="736">
        <v>8662.7166027154963</v>
      </c>
      <c r="N8" s="736">
        <v>2905.2380152590003</v>
      </c>
      <c r="O8" s="736">
        <v>118.320072782</v>
      </c>
      <c r="P8" s="736">
        <v>2786.9179424770005</v>
      </c>
      <c r="Q8" s="736">
        <v>117.61179264336666</v>
      </c>
      <c r="R8" s="736">
        <v>75.176244514279063</v>
      </c>
      <c r="S8" s="736">
        <v>11642.422582350146</v>
      </c>
      <c r="T8" s="27"/>
      <c r="U8" s="19"/>
      <c r="V8" s="19"/>
      <c r="W8" s="28"/>
    </row>
    <row r="9" spans="1:23" ht="12.95" customHeight="1">
      <c r="A9" s="731" t="str">
        <f>'6.1'!A12</f>
        <v>duben</v>
      </c>
      <c r="B9" s="1121">
        <v>4463.1944409480429</v>
      </c>
      <c r="C9" s="1061">
        <v>3701.6165483997784</v>
      </c>
      <c r="D9" s="1061">
        <v>761.57789254826457</v>
      </c>
      <c r="E9" s="1061">
        <v>147.27051500000002</v>
      </c>
      <c r="F9" s="1061">
        <v>45.603280999999996</v>
      </c>
      <c r="G9" s="1061">
        <v>101.66723400000002</v>
      </c>
      <c r="H9" s="1061">
        <v>10.216795000000001</v>
      </c>
      <c r="I9" s="1061">
        <v>8.7539917918939611</v>
      </c>
      <c r="J9" s="1125">
        <v>882.21591334015852</v>
      </c>
      <c r="K9" s="1121">
        <v>47608.651626073006</v>
      </c>
      <c r="L9" s="1061">
        <v>39499.445066751148</v>
      </c>
      <c r="M9" s="1061">
        <v>8109.2065593218576</v>
      </c>
      <c r="N9" s="1061">
        <v>1571.9599350000001</v>
      </c>
      <c r="O9" s="1061">
        <v>486.59043042999997</v>
      </c>
      <c r="P9" s="1061">
        <v>1085.3695045700001</v>
      </c>
      <c r="Q9" s="1061">
        <v>110.91211765386667</v>
      </c>
      <c r="R9" s="1061">
        <v>112.92062871561572</v>
      </c>
      <c r="S9" s="1061">
        <v>9418.4088102613405</v>
      </c>
      <c r="T9" s="27"/>
      <c r="U9" s="19"/>
      <c r="V9" s="19"/>
      <c r="W9" s="28"/>
    </row>
    <row r="10" spans="1:23" ht="12.95" customHeight="1">
      <c r="A10" s="731" t="str">
        <f>'6.1'!A13</f>
        <v>květen</v>
      </c>
      <c r="B10" s="1121">
        <v>4429.736071247451</v>
      </c>
      <c r="C10" s="1061">
        <v>3585.6206094531062</v>
      </c>
      <c r="D10" s="1061">
        <v>844.11546179434481</v>
      </c>
      <c r="E10" s="1061">
        <v>0.78652999999999995</v>
      </c>
      <c r="F10" s="1061">
        <v>271.49396499999995</v>
      </c>
      <c r="G10" s="1061">
        <v>-270.70743499999992</v>
      </c>
      <c r="H10" s="1061">
        <v>10.050356999999998</v>
      </c>
      <c r="I10" s="1061">
        <v>-0.33741866922844199</v>
      </c>
      <c r="J10" s="1125">
        <v>583.1209651251163</v>
      </c>
      <c r="K10" s="1121">
        <v>47259.573657100998</v>
      </c>
      <c r="L10" s="1061">
        <v>38268.707038090899</v>
      </c>
      <c r="M10" s="1061">
        <v>8990.8666190100994</v>
      </c>
      <c r="N10" s="1061">
        <v>8.3960349999999995</v>
      </c>
      <c r="O10" s="1061">
        <v>2898.7497805849998</v>
      </c>
      <c r="P10" s="1061">
        <v>-2890.3537455849996</v>
      </c>
      <c r="Q10" s="1061">
        <v>108.79868057956668</v>
      </c>
      <c r="R10" s="1061">
        <v>17.069138710907659</v>
      </c>
      <c r="S10" s="1061">
        <v>6226.380692715572</v>
      </c>
      <c r="T10" s="27"/>
      <c r="U10" s="19"/>
      <c r="V10" s="19"/>
      <c r="W10" s="28"/>
    </row>
    <row r="11" spans="1:23" ht="12.95" customHeight="1">
      <c r="A11" s="731" t="str">
        <f>'6.1'!A14</f>
        <v>červen</v>
      </c>
      <c r="B11" s="1121">
        <v>4103.2552026890589</v>
      </c>
      <c r="C11" s="1061">
        <v>3147.7993807978009</v>
      </c>
      <c r="D11" s="1061">
        <v>955.45582189125798</v>
      </c>
      <c r="E11" s="1061">
        <v>0</v>
      </c>
      <c r="F11" s="1061">
        <v>556.26144899999997</v>
      </c>
      <c r="G11" s="1061">
        <v>-556.26144899999997</v>
      </c>
      <c r="H11" s="1061">
        <v>10.227027</v>
      </c>
      <c r="I11" s="1061">
        <v>5.8381810632311391</v>
      </c>
      <c r="J11" s="1125">
        <v>415.25958095448914</v>
      </c>
      <c r="K11" s="1121">
        <v>43788.336337416004</v>
      </c>
      <c r="L11" s="1061">
        <v>33605.042296523097</v>
      </c>
      <c r="M11" s="1061">
        <v>10183.294040892906</v>
      </c>
      <c r="N11" s="1061">
        <v>0</v>
      </c>
      <c r="O11" s="1061">
        <v>5942.4624672660011</v>
      </c>
      <c r="P11" s="1061">
        <v>-5942.4624672660011</v>
      </c>
      <c r="Q11" s="1061">
        <v>110.79331928986666</v>
      </c>
      <c r="R11" s="1061">
        <v>84.886906200632453</v>
      </c>
      <c r="S11" s="1061">
        <v>4436.5117991174047</v>
      </c>
      <c r="T11" s="27"/>
      <c r="U11" s="19"/>
      <c r="V11" s="19"/>
      <c r="W11" s="28"/>
    </row>
    <row r="12" spans="1:23" ht="12.95" customHeight="1">
      <c r="A12" s="728" t="str">
        <f>'6.1'!A15</f>
        <v>červenec</v>
      </c>
      <c r="B12" s="1120">
        <v>3469.468994118834</v>
      </c>
      <c r="C12" s="730">
        <v>2791.3710719070136</v>
      </c>
      <c r="D12" s="730">
        <v>678.09792221182033</v>
      </c>
      <c r="E12" s="730">
        <v>68.300910999999999</v>
      </c>
      <c r="F12" s="730">
        <v>370.45974199999995</v>
      </c>
      <c r="G12" s="730">
        <v>-302.15883099999996</v>
      </c>
      <c r="H12" s="730">
        <v>10.764773999999999</v>
      </c>
      <c r="I12" s="730">
        <v>-4.4363739833011637</v>
      </c>
      <c r="J12" s="1124">
        <v>382.26749122851908</v>
      </c>
      <c r="K12" s="1120">
        <v>37017.319478409998</v>
      </c>
      <c r="L12" s="730">
        <v>29797.8264417432</v>
      </c>
      <c r="M12" s="730">
        <v>7219.4930366667977</v>
      </c>
      <c r="N12" s="730">
        <v>730.60615800000005</v>
      </c>
      <c r="O12" s="730">
        <v>3955.0152286540001</v>
      </c>
      <c r="P12" s="730">
        <v>-3224.4090706540001</v>
      </c>
      <c r="Q12" s="730">
        <v>116.42007176866665</v>
      </c>
      <c r="R12" s="730">
        <v>-29.564293817068449</v>
      </c>
      <c r="S12" s="730">
        <v>4081.9397439643972</v>
      </c>
      <c r="T12" s="27"/>
      <c r="U12" s="19"/>
      <c r="V12" s="19"/>
      <c r="W12" s="28"/>
    </row>
    <row r="13" spans="1:23" ht="12.95" customHeight="1">
      <c r="A13" s="731" t="str">
        <f>'6.1'!A16</f>
        <v>srpen</v>
      </c>
      <c r="B13" s="1121">
        <v>4083.2654239277272</v>
      </c>
      <c r="C13" s="1061">
        <v>3237.601896088926</v>
      </c>
      <c r="D13" s="1061">
        <v>845.6635278388012</v>
      </c>
      <c r="E13" s="1061">
        <v>14.038923</v>
      </c>
      <c r="F13" s="1061">
        <v>503.99972899999995</v>
      </c>
      <c r="G13" s="1061">
        <v>-489.96080599999993</v>
      </c>
      <c r="H13" s="1061">
        <v>10.828187000000002</v>
      </c>
      <c r="I13" s="1061">
        <v>-3.0901920413320769</v>
      </c>
      <c r="J13" s="1125">
        <v>363.44071679746895</v>
      </c>
      <c r="K13" s="1121">
        <v>43551.253261726</v>
      </c>
      <c r="L13" s="1061">
        <v>34555.369887407796</v>
      </c>
      <c r="M13" s="1061">
        <v>8995.883374318204</v>
      </c>
      <c r="N13" s="1061">
        <v>150.24812800000001</v>
      </c>
      <c r="O13" s="1061">
        <v>5374.870604402</v>
      </c>
      <c r="P13" s="1061">
        <v>-5224.6224764019998</v>
      </c>
      <c r="Q13" s="1061">
        <v>116.63760851496667</v>
      </c>
      <c r="R13" s="1061">
        <v>-14.148390797499568</v>
      </c>
      <c r="S13" s="1061">
        <v>3873.7501156336721</v>
      </c>
      <c r="T13" s="27"/>
      <c r="U13" s="19"/>
      <c r="V13" s="19"/>
      <c r="W13" s="28"/>
    </row>
    <row r="14" spans="1:23" ht="12.95" customHeight="1">
      <c r="A14" s="734" t="str">
        <f>'6.1'!A17</f>
        <v>září</v>
      </c>
      <c r="B14" s="1122">
        <v>4436.854736602656</v>
      </c>
      <c r="C14" s="736">
        <v>3486.0054219232702</v>
      </c>
      <c r="D14" s="736">
        <v>950.84931467938577</v>
      </c>
      <c r="E14" s="736">
        <v>7.4762560000000002</v>
      </c>
      <c r="F14" s="736">
        <v>538.80720299999996</v>
      </c>
      <c r="G14" s="736">
        <v>-531.33094699999992</v>
      </c>
      <c r="H14" s="736">
        <v>11.109953000000001</v>
      </c>
      <c r="I14" s="736">
        <v>-1.4642220745208907</v>
      </c>
      <c r="J14" s="1126">
        <v>429.16409860486476</v>
      </c>
      <c r="K14" s="1122">
        <v>47309.544043807997</v>
      </c>
      <c r="L14" s="736">
        <v>37197.301883256499</v>
      </c>
      <c r="M14" s="736">
        <v>10112.242160551497</v>
      </c>
      <c r="N14" s="736">
        <v>79.781347999999994</v>
      </c>
      <c r="O14" s="736">
        <v>5744.7664386100005</v>
      </c>
      <c r="P14" s="736">
        <v>-5664.98509061</v>
      </c>
      <c r="Q14" s="736">
        <v>120.14548028666667</v>
      </c>
      <c r="R14" s="736">
        <v>7.6565394652830436</v>
      </c>
      <c r="S14" s="736">
        <v>4575.0590896934445</v>
      </c>
      <c r="T14" s="27"/>
      <c r="U14" s="19"/>
      <c r="V14" s="19"/>
      <c r="W14" s="28"/>
    </row>
    <row r="15" spans="1:23" ht="12.95" customHeight="1">
      <c r="A15" s="731" t="str">
        <f>'6.1'!A18</f>
        <v>říjen</v>
      </c>
      <c r="B15" s="1121">
        <v>3637.0787327030985</v>
      </c>
      <c r="C15" s="1061">
        <v>2746.2364964587409</v>
      </c>
      <c r="D15" s="1061">
        <v>890.84223624435754</v>
      </c>
      <c r="E15" s="1061">
        <v>30.203655999999999</v>
      </c>
      <c r="F15" s="1061">
        <v>214.35463899999996</v>
      </c>
      <c r="G15" s="1061">
        <v>-184.15098299999997</v>
      </c>
      <c r="H15" s="1061">
        <v>11.442279000000001</v>
      </c>
      <c r="I15" s="1061">
        <v>-7.4882271812895782</v>
      </c>
      <c r="J15" s="1125">
        <v>710.64530506306801</v>
      </c>
      <c r="K15" s="1121">
        <v>38817.276664361001</v>
      </c>
      <c r="L15" s="1061">
        <v>29316.5806355772</v>
      </c>
      <c r="M15" s="1061">
        <v>9500.696028783801</v>
      </c>
      <c r="N15" s="1061">
        <v>322.46260799999999</v>
      </c>
      <c r="O15" s="1061">
        <v>2291.3885842019999</v>
      </c>
      <c r="P15" s="1061">
        <v>-1968.9259762019999</v>
      </c>
      <c r="Q15" s="1061">
        <v>123.88890387206666</v>
      </c>
      <c r="R15" s="1061">
        <v>-53.850048558233304</v>
      </c>
      <c r="S15" s="1061">
        <v>7601.8089078956309</v>
      </c>
      <c r="T15" s="27"/>
      <c r="U15" s="19"/>
      <c r="V15" s="19"/>
      <c r="W15" s="28"/>
    </row>
    <row r="16" spans="1:23" ht="12.95" customHeight="1">
      <c r="A16" s="731" t="str">
        <f>'6.1'!A19</f>
        <v>listopad</v>
      </c>
      <c r="B16" s="1121">
        <v>3163.2601277549311</v>
      </c>
      <c r="C16" s="1061">
        <v>2604.2635143563298</v>
      </c>
      <c r="D16" s="1061">
        <v>558.99661339860131</v>
      </c>
      <c r="E16" s="1061">
        <v>409.36265200000003</v>
      </c>
      <c r="F16" s="1061">
        <v>0.73100500000000002</v>
      </c>
      <c r="G16" s="1061">
        <v>408.63164700000004</v>
      </c>
      <c r="H16" s="1061">
        <v>11.396790000000001</v>
      </c>
      <c r="I16" s="1061">
        <v>-2.7831235107175307</v>
      </c>
      <c r="J16" s="1125">
        <v>976.24192688788378</v>
      </c>
      <c r="K16" s="1121">
        <v>33739.185463217</v>
      </c>
      <c r="L16" s="1061">
        <v>27792.420910494398</v>
      </c>
      <c r="M16" s="1061">
        <v>5946.7645527226014</v>
      </c>
      <c r="N16" s="1061">
        <v>4369.2838879999999</v>
      </c>
      <c r="O16" s="1061">
        <v>7.8058252760000002</v>
      </c>
      <c r="P16" s="1061">
        <v>4361.4780627239998</v>
      </c>
      <c r="Q16" s="1061">
        <v>123.35568587296666</v>
      </c>
      <c r="R16" s="1061">
        <v>-7.3032169292736802</v>
      </c>
      <c r="S16" s="1061">
        <v>10424.295084390293</v>
      </c>
      <c r="T16" s="27"/>
      <c r="U16" s="19"/>
      <c r="V16" s="19"/>
      <c r="W16" s="28"/>
    </row>
    <row r="17" spans="1:23" ht="12.95" customHeight="1">
      <c r="A17" s="731" t="str">
        <f>'6.1'!A20</f>
        <v>prosinec</v>
      </c>
      <c r="B17" s="1121">
        <v>3018.0954262276591</v>
      </c>
      <c r="C17" s="1061">
        <v>2605.4519760671951</v>
      </c>
      <c r="D17" s="1061">
        <v>412.643450160464</v>
      </c>
      <c r="E17" s="1061">
        <v>747.013465</v>
      </c>
      <c r="F17" s="1061">
        <v>3.8885699999999996</v>
      </c>
      <c r="G17" s="1061">
        <v>743.12489500000004</v>
      </c>
      <c r="H17" s="1061">
        <v>12.849775000000001</v>
      </c>
      <c r="I17" s="1061">
        <v>-6.7300145579562525</v>
      </c>
      <c r="J17" s="1125">
        <v>1161.8881056025073</v>
      </c>
      <c r="K17" s="1121">
        <v>32196.108261441001</v>
      </c>
      <c r="L17" s="1061">
        <v>27811.082887766795</v>
      </c>
      <c r="M17" s="1061">
        <v>4385.0253736742052</v>
      </c>
      <c r="N17" s="1061">
        <v>7975.5492650000006</v>
      </c>
      <c r="O17" s="1061">
        <v>41.480301693000001</v>
      </c>
      <c r="P17" s="1061">
        <v>7934.0689633070006</v>
      </c>
      <c r="Q17" s="1061">
        <v>139.32010147366671</v>
      </c>
      <c r="R17" s="1061">
        <v>-50.793850718598812</v>
      </c>
      <c r="S17" s="1061">
        <v>12407.620587736272</v>
      </c>
      <c r="T17" s="27"/>
      <c r="U17" s="19"/>
      <c r="V17" s="19"/>
      <c r="W17" s="28"/>
    </row>
    <row r="18" spans="1:23" ht="12.95" customHeight="1">
      <c r="A18" s="728" t="str">
        <f>'6.1'!A21</f>
        <v>I. čtvrtletí</v>
      </c>
      <c r="B18" s="1120">
        <f>SUM(B6:B8)</f>
        <v>10848.050168255144</v>
      </c>
      <c r="C18" s="729">
        <f>SUM(C6:C8)</f>
        <v>9027.3954168115088</v>
      </c>
      <c r="D18" s="729">
        <f t="shared" ref="D18:J18" si="0">SUM(D6:D8)</f>
        <v>1820.6547514436329</v>
      </c>
      <c r="E18" s="729">
        <f t="shared" si="0"/>
        <v>1686.379909</v>
      </c>
      <c r="F18" s="729">
        <f t="shared" si="0"/>
        <v>17.320095999999999</v>
      </c>
      <c r="G18" s="729">
        <f t="shared" si="0"/>
        <v>1669.0598130000003</v>
      </c>
      <c r="H18" s="729">
        <f t="shared" si="0"/>
        <v>28.979763000000002</v>
      </c>
      <c r="I18" s="729">
        <f t="shared" si="0"/>
        <v>10.795814754580615</v>
      </c>
      <c r="J18" s="1127">
        <f t="shared" si="0"/>
        <v>3529.490142198214</v>
      </c>
      <c r="K18" s="1120">
        <f>SUM(K6:K8)</f>
        <v>115704.97854225099</v>
      </c>
      <c r="L18" s="729">
        <f t="shared" ref="L18:S18" si="1">SUM(L6:L8)</f>
        <v>96328.106353910494</v>
      </c>
      <c r="M18" s="729">
        <f t="shared" si="1"/>
        <v>19376.872188340501</v>
      </c>
      <c r="N18" s="729">
        <f t="shared" si="1"/>
        <v>18035.13870241</v>
      </c>
      <c r="O18" s="729">
        <f t="shared" si="1"/>
        <v>184.80193974999997</v>
      </c>
      <c r="P18" s="729">
        <f t="shared" si="1"/>
        <v>17850.336762659997</v>
      </c>
      <c r="Q18" s="729">
        <f t="shared" si="1"/>
        <v>313.5591778182</v>
      </c>
      <c r="R18" s="729">
        <f t="shared" si="1"/>
        <v>150.93400342236831</v>
      </c>
      <c r="S18" s="729">
        <f t="shared" si="1"/>
        <v>37691.702132241066</v>
      </c>
      <c r="U18" s="19"/>
      <c r="V18" s="19"/>
    </row>
    <row r="19" spans="1:23" ht="12.95" customHeight="1">
      <c r="A19" s="731" t="str">
        <f>'6.1'!A22</f>
        <v>II. čtvrtletí</v>
      </c>
      <c r="B19" s="1121">
        <f>SUM(B9:B11)</f>
        <v>12996.185714884552</v>
      </c>
      <c r="C19" s="1060">
        <f>SUM(C9:C11)</f>
        <v>10435.036538650686</v>
      </c>
      <c r="D19" s="1060">
        <f t="shared" ref="D19:J19" si="2">SUM(D9:D11)</f>
        <v>2561.1491762338674</v>
      </c>
      <c r="E19" s="1060">
        <f t="shared" si="2"/>
        <v>148.05704500000002</v>
      </c>
      <c r="F19" s="1060">
        <f t="shared" si="2"/>
        <v>873.3586949999999</v>
      </c>
      <c r="G19" s="1060">
        <f t="shared" si="2"/>
        <v>-725.30164999999988</v>
      </c>
      <c r="H19" s="1060">
        <f t="shared" si="2"/>
        <v>30.494178999999999</v>
      </c>
      <c r="I19" s="1060">
        <f t="shared" si="2"/>
        <v>14.254754185896658</v>
      </c>
      <c r="J19" s="1128">
        <f t="shared" si="2"/>
        <v>1880.596459419764</v>
      </c>
      <c r="K19" s="1121">
        <f>SUM(K9:K11)</f>
        <v>138656.56162059002</v>
      </c>
      <c r="L19" s="1060">
        <f t="shared" ref="L19:S19" si="3">SUM(L9:L11)</f>
        <v>111373.19440136514</v>
      </c>
      <c r="M19" s="1060">
        <f t="shared" si="3"/>
        <v>27283.367219224863</v>
      </c>
      <c r="N19" s="1060">
        <f t="shared" si="3"/>
        <v>1580.3559700000001</v>
      </c>
      <c r="O19" s="1060">
        <f t="shared" si="3"/>
        <v>9327.8026782810011</v>
      </c>
      <c r="P19" s="1060">
        <f t="shared" si="3"/>
        <v>-7747.4467082810006</v>
      </c>
      <c r="Q19" s="1060">
        <f t="shared" si="3"/>
        <v>330.50411752330001</v>
      </c>
      <c r="R19" s="1060">
        <f t="shared" si="3"/>
        <v>214.87667362715581</v>
      </c>
      <c r="S19" s="1060">
        <f t="shared" si="3"/>
        <v>20081.301302094318</v>
      </c>
      <c r="U19" s="19"/>
      <c r="V19" s="19"/>
    </row>
    <row r="20" spans="1:23" ht="12.95" customHeight="1">
      <c r="A20" s="731" t="str">
        <f>'6.1'!A23</f>
        <v>III. čtvrtletí</v>
      </c>
      <c r="B20" s="1121">
        <f>SUM(B12:B14)</f>
        <v>11989.589154649217</v>
      </c>
      <c r="C20" s="1060">
        <f>SUM(C12:C14)</f>
        <v>9514.9783899192098</v>
      </c>
      <c r="D20" s="1060">
        <f t="shared" ref="D20:J20" si="4">SUM(D12:D14)</f>
        <v>2474.6107647300073</v>
      </c>
      <c r="E20" s="1060">
        <f t="shared" si="4"/>
        <v>89.816090000000003</v>
      </c>
      <c r="F20" s="1060">
        <f t="shared" si="4"/>
        <v>1413.266674</v>
      </c>
      <c r="G20" s="1060">
        <f t="shared" si="4"/>
        <v>-1323.4505839999997</v>
      </c>
      <c r="H20" s="1060">
        <f t="shared" si="4"/>
        <v>32.702914000000007</v>
      </c>
      <c r="I20" s="1060">
        <f t="shared" si="4"/>
        <v>-8.9907880991541305</v>
      </c>
      <c r="J20" s="1128">
        <f t="shared" si="4"/>
        <v>1174.8723066308528</v>
      </c>
      <c r="K20" s="1121">
        <f>SUM(K12:K14)</f>
        <v>127878.116783944</v>
      </c>
      <c r="L20" s="1060">
        <f t="shared" ref="L20:S20" si="5">SUM(L12:L14)</f>
        <v>101550.49821240749</v>
      </c>
      <c r="M20" s="1060">
        <f t="shared" si="5"/>
        <v>26327.618571536499</v>
      </c>
      <c r="N20" s="1060">
        <f t="shared" si="5"/>
        <v>960.63563399999998</v>
      </c>
      <c r="O20" s="1060">
        <f t="shared" si="5"/>
        <v>15074.652271666</v>
      </c>
      <c r="P20" s="1060">
        <f t="shared" si="5"/>
        <v>-14114.016637666</v>
      </c>
      <c r="Q20" s="1060">
        <f t="shared" si="5"/>
        <v>353.20316057029999</v>
      </c>
      <c r="R20" s="1060">
        <f t="shared" si="5"/>
        <v>-36.056145149284973</v>
      </c>
      <c r="S20" s="1060">
        <f t="shared" si="5"/>
        <v>12530.748949291514</v>
      </c>
      <c r="U20" s="19"/>
      <c r="V20" s="19"/>
    </row>
    <row r="21" spans="1:23" ht="12.95" customHeight="1">
      <c r="A21" s="734" t="str">
        <f>'6.1'!A24</f>
        <v>IV. čtvrtletí</v>
      </c>
      <c r="B21" s="1122">
        <f>SUM(B15:B17)</f>
        <v>9818.4342866856896</v>
      </c>
      <c r="C21" s="735">
        <f>SUM(C15:C17)</f>
        <v>7955.9519868822663</v>
      </c>
      <c r="D21" s="735">
        <f t="shared" ref="D21:J21" si="6">SUM(D15:D17)</f>
        <v>1862.4822998034228</v>
      </c>
      <c r="E21" s="735">
        <f t="shared" si="6"/>
        <v>1186.5797729999999</v>
      </c>
      <c r="F21" s="735">
        <f t="shared" si="6"/>
        <v>218.97421399999996</v>
      </c>
      <c r="G21" s="735">
        <f t="shared" si="6"/>
        <v>967.60555900000008</v>
      </c>
      <c r="H21" s="735">
        <f t="shared" si="6"/>
        <v>35.688844000000003</v>
      </c>
      <c r="I21" s="735">
        <f t="shared" si="6"/>
        <v>-17.001365249963364</v>
      </c>
      <c r="J21" s="1129">
        <f t="shared" si="6"/>
        <v>2848.7753375534594</v>
      </c>
      <c r="K21" s="1122">
        <f>SUM(K15:K17)</f>
        <v>104752.57038901901</v>
      </c>
      <c r="L21" s="735">
        <f t="shared" ref="L21:S21" si="7">SUM(L15:L17)</f>
        <v>84920.08443383839</v>
      </c>
      <c r="M21" s="735">
        <f t="shared" si="7"/>
        <v>19832.485955180608</v>
      </c>
      <c r="N21" s="735">
        <f t="shared" si="7"/>
        <v>12667.295761000001</v>
      </c>
      <c r="O21" s="735">
        <f t="shared" si="7"/>
        <v>2340.6747111710001</v>
      </c>
      <c r="P21" s="735">
        <f t="shared" si="7"/>
        <v>10326.621049829</v>
      </c>
      <c r="Q21" s="735">
        <f t="shared" si="7"/>
        <v>386.56469121870003</v>
      </c>
      <c r="R21" s="735">
        <f t="shared" si="7"/>
        <v>-111.94711620610579</v>
      </c>
      <c r="S21" s="735">
        <f t="shared" si="7"/>
        <v>30433.724580022194</v>
      </c>
      <c r="U21" s="19"/>
      <c r="V21" s="19"/>
    </row>
    <row r="22" spans="1:23" ht="12.95" customHeight="1">
      <c r="A22" s="731" t="str">
        <f>'6.1'!A25</f>
        <v>I. pololetí</v>
      </c>
      <c r="B22" s="1121">
        <f>SUM(B6:B11)</f>
        <v>23844.235883139696</v>
      </c>
      <c r="C22" s="1060">
        <f>SUM(C6:C11)</f>
        <v>19462.431955462194</v>
      </c>
      <c r="D22" s="1060">
        <f t="shared" ref="D22:J22" si="8">SUM(D6:D11)</f>
        <v>4381.8039276774998</v>
      </c>
      <c r="E22" s="1060">
        <f t="shared" si="8"/>
        <v>1834.436954</v>
      </c>
      <c r="F22" s="1060">
        <f t="shared" si="8"/>
        <v>890.67879099999993</v>
      </c>
      <c r="G22" s="1060">
        <f t="shared" si="8"/>
        <v>943.75816300000054</v>
      </c>
      <c r="H22" s="1060">
        <f t="shared" si="8"/>
        <v>59.473942000000001</v>
      </c>
      <c r="I22" s="1060">
        <f t="shared" si="8"/>
        <v>25.050568940477277</v>
      </c>
      <c r="J22" s="1128">
        <f t="shared" si="8"/>
        <v>5410.086601617978</v>
      </c>
      <c r="K22" s="1121">
        <f>SUM(K6:K11)</f>
        <v>254361.54016284097</v>
      </c>
      <c r="L22" s="1060">
        <f t="shared" ref="L22:S22" si="9">SUM(L6:L11)</f>
        <v>207701.30075527565</v>
      </c>
      <c r="M22" s="1060">
        <f t="shared" si="9"/>
        <v>46660.239407565365</v>
      </c>
      <c r="N22" s="1060">
        <f t="shared" si="9"/>
        <v>19615.494672410001</v>
      </c>
      <c r="O22" s="1060">
        <f t="shared" si="9"/>
        <v>9512.6046180310004</v>
      </c>
      <c r="P22" s="1060">
        <f t="shared" si="9"/>
        <v>10102.890054378997</v>
      </c>
      <c r="Q22" s="1060">
        <f t="shared" si="9"/>
        <v>644.06329534150007</v>
      </c>
      <c r="R22" s="1060">
        <f t="shared" si="9"/>
        <v>365.81067704952414</v>
      </c>
      <c r="S22" s="1060">
        <f t="shared" si="9"/>
        <v>57773.003434335384</v>
      </c>
      <c r="U22" s="19"/>
      <c r="V22" s="19"/>
    </row>
    <row r="23" spans="1:23" ht="12.95" customHeight="1">
      <c r="A23" s="731" t="str">
        <f>'6.1'!A26</f>
        <v>II. pololetí</v>
      </c>
      <c r="B23" s="1121">
        <f>SUM(B12:B17)</f>
        <v>21808.023441334903</v>
      </c>
      <c r="C23" s="1060">
        <f>SUM(C12:C17)</f>
        <v>17470.930376801476</v>
      </c>
      <c r="D23" s="1060">
        <f t="shared" ref="D23:J23" si="10">SUM(D12:D17)</f>
        <v>4337.0930645334302</v>
      </c>
      <c r="E23" s="1060">
        <f t="shared" si="10"/>
        <v>1276.395863</v>
      </c>
      <c r="F23" s="1060">
        <f t="shared" si="10"/>
        <v>1632.240888</v>
      </c>
      <c r="G23" s="1060">
        <f t="shared" si="10"/>
        <v>-355.84502499999951</v>
      </c>
      <c r="H23" s="1060">
        <f t="shared" si="10"/>
        <v>68.39175800000001</v>
      </c>
      <c r="I23" s="1060">
        <f t="shared" si="10"/>
        <v>-25.992153349117491</v>
      </c>
      <c r="J23" s="1128">
        <f t="shared" si="10"/>
        <v>4023.6476441843115</v>
      </c>
      <c r="K23" s="1121">
        <f>SUM(K12:K17)</f>
        <v>232630.68717296299</v>
      </c>
      <c r="L23" s="1060">
        <f t="shared" ref="L23:S23" si="11">SUM(L12:L17)</f>
        <v>186470.58264624589</v>
      </c>
      <c r="M23" s="1060">
        <f t="shared" si="11"/>
        <v>46160.104526717099</v>
      </c>
      <c r="N23" s="1060">
        <f t="shared" si="11"/>
        <v>13627.931395</v>
      </c>
      <c r="O23" s="1060">
        <f t="shared" si="11"/>
        <v>17415.326982836996</v>
      </c>
      <c r="P23" s="1060">
        <f t="shared" si="11"/>
        <v>-3787.3955878369989</v>
      </c>
      <c r="Q23" s="1060">
        <f t="shared" si="11"/>
        <v>739.76785178900002</v>
      </c>
      <c r="R23" s="1060">
        <f t="shared" si="11"/>
        <v>-148.00326135539075</v>
      </c>
      <c r="S23" s="1060">
        <f t="shared" si="11"/>
        <v>42964.473529313713</v>
      </c>
      <c r="U23" s="19"/>
      <c r="V23" s="19"/>
    </row>
    <row r="24" spans="1:23" ht="12.95" customHeight="1">
      <c r="A24" s="737" t="str">
        <f>'6.1'!A27</f>
        <v>rok</v>
      </c>
      <c r="B24" s="1123">
        <f>SUM(B6:B17)</f>
        <v>45652.259324474602</v>
      </c>
      <c r="C24" s="738">
        <f>SUM(C6:C17)</f>
        <v>36933.36233226367</v>
      </c>
      <c r="D24" s="738">
        <f t="shared" ref="D24:J24" si="12">SUM(D6:D17)</f>
        <v>8718.89699221093</v>
      </c>
      <c r="E24" s="738">
        <f t="shared" si="12"/>
        <v>3110.832817</v>
      </c>
      <c r="F24" s="738">
        <f t="shared" si="12"/>
        <v>2522.9196790000001</v>
      </c>
      <c r="G24" s="738">
        <f t="shared" si="12"/>
        <v>587.9131380000008</v>
      </c>
      <c r="H24" s="738">
        <f t="shared" si="12"/>
        <v>127.8657</v>
      </c>
      <c r="I24" s="738">
        <f t="shared" si="12"/>
        <v>-0.94158440864021387</v>
      </c>
      <c r="J24" s="1130">
        <f t="shared" si="12"/>
        <v>9433.7342458022904</v>
      </c>
      <c r="K24" s="1123">
        <f>SUM(K6:K17)</f>
        <v>486992.22733580403</v>
      </c>
      <c r="L24" s="738">
        <f t="shared" ref="L24:S24" si="13">SUM(L6:L17)</f>
        <v>394171.88340152148</v>
      </c>
      <c r="M24" s="738">
        <f t="shared" si="13"/>
        <v>92820.343934282457</v>
      </c>
      <c r="N24" s="738">
        <f t="shared" si="13"/>
        <v>33243.426067410001</v>
      </c>
      <c r="O24" s="738">
        <f t="shared" si="13"/>
        <v>26927.931600867996</v>
      </c>
      <c r="P24" s="738">
        <f t="shared" si="13"/>
        <v>6315.4944665419971</v>
      </c>
      <c r="Q24" s="738">
        <f t="shared" si="13"/>
        <v>1383.8311471305001</v>
      </c>
      <c r="R24" s="738">
        <f t="shared" si="13"/>
        <v>217.80741569413337</v>
      </c>
      <c r="S24" s="738">
        <f t="shared" si="13"/>
        <v>100737.47696364908</v>
      </c>
      <c r="U24" s="24"/>
      <c r="V24" s="19"/>
    </row>
    <row r="25" spans="1:23" ht="12" customHeight="1">
      <c r="U25" s="19"/>
      <c r="V25" s="19"/>
    </row>
    <row r="26" spans="1:23" ht="15" customHeight="1">
      <c r="A26" s="649" t="s">
        <v>469</v>
      </c>
      <c r="B26" s="591"/>
      <c r="C26" s="591"/>
      <c r="D26" s="591"/>
      <c r="E26" s="591"/>
      <c r="F26" s="591"/>
      <c r="G26" s="19"/>
      <c r="L26" s="19"/>
      <c r="M26" s="19"/>
      <c r="N26" s="19"/>
    </row>
    <row r="27" spans="1:23" ht="12" customHeight="1">
      <c r="E27" s="19"/>
      <c r="F27" s="19"/>
      <c r="G27" s="19"/>
      <c r="J27" s="19"/>
      <c r="L27" s="19"/>
      <c r="M27" s="19"/>
      <c r="N27" s="19"/>
      <c r="Q27" s="20"/>
    </row>
    <row r="28" spans="1:23" ht="12" customHeight="1">
      <c r="B28" s="7" t="str">
        <f>B5</f>
        <v>do ČR</v>
      </c>
      <c r="C28" s="7" t="str">
        <f>E5</f>
        <v>ze ZP</v>
      </c>
      <c r="D28" s="7" t="str">
        <f>H4</f>
        <v>Výroba plynu
 v ČR
(celkem 
včetně VS)</v>
      </c>
      <c r="E28" s="19"/>
      <c r="F28" s="19"/>
      <c r="G28" s="19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23" ht="12" customHeight="1">
      <c r="B29" s="19">
        <f>B24</f>
        <v>45652.259324474602</v>
      </c>
      <c r="C29" s="19">
        <f>E24</f>
        <v>3110.832817</v>
      </c>
      <c r="D29" s="19">
        <f>H24</f>
        <v>127.8657</v>
      </c>
      <c r="E29" s="19"/>
      <c r="F29" s="19"/>
      <c r="G29" s="19"/>
      <c r="H29" s="20"/>
      <c r="I29" s="20"/>
      <c r="J29" s="20"/>
      <c r="K29" s="20"/>
      <c r="L29" s="20"/>
      <c r="M29" s="20"/>
      <c r="N29" s="20"/>
      <c r="O29" s="20"/>
      <c r="P29" s="20"/>
      <c r="Q29" s="1511"/>
      <c r="S29" s="21"/>
    </row>
    <row r="30" spans="1:23" ht="12" customHeight="1">
      <c r="B30" s="19">
        <f>C24*-1</f>
        <v>-36933.36233226367</v>
      </c>
      <c r="C30" s="19">
        <f>F24*-1</f>
        <v>-2522.9196790000001</v>
      </c>
      <c r="D30" s="19">
        <f>J24*-1</f>
        <v>-9433.7342458022904</v>
      </c>
      <c r="H30" s="20"/>
      <c r="I30" s="20"/>
      <c r="J30" s="20"/>
      <c r="N30" s="20"/>
      <c r="O30" s="20"/>
      <c r="P30" s="20"/>
      <c r="Q30" s="1511"/>
      <c r="S30" s="21"/>
    </row>
    <row r="31" spans="1:23" ht="12" customHeight="1">
      <c r="E31" s="19"/>
      <c r="H31" s="20"/>
      <c r="I31" s="20"/>
      <c r="J31" s="20"/>
      <c r="K31" s="20"/>
      <c r="L31" s="20"/>
      <c r="M31" s="20"/>
      <c r="N31" s="20"/>
      <c r="O31" s="20"/>
      <c r="P31" s="20"/>
      <c r="Q31" s="1511"/>
      <c r="S31" s="21"/>
    </row>
    <row r="32" spans="1:23" ht="12" customHeight="1"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511"/>
      <c r="S32" s="21"/>
    </row>
    <row r="33" spans="8:19" ht="12" customHeight="1">
      <c r="H33" s="20"/>
      <c r="I33" s="20"/>
      <c r="J33" s="20"/>
      <c r="K33" s="20"/>
      <c r="L33" s="20"/>
      <c r="M33" s="20"/>
      <c r="N33" s="20"/>
      <c r="O33" s="20"/>
      <c r="P33" s="20"/>
      <c r="Q33" s="1511"/>
      <c r="S33" s="21"/>
    </row>
    <row r="34" spans="8:19" ht="12" customHeight="1">
      <c r="H34" s="20"/>
      <c r="I34" s="20"/>
      <c r="J34" s="20"/>
      <c r="K34" s="20"/>
      <c r="L34" s="20"/>
      <c r="M34" s="20"/>
      <c r="N34" s="20"/>
      <c r="O34" s="20"/>
      <c r="P34" s="20"/>
      <c r="Q34" s="1511"/>
      <c r="S34" s="21"/>
    </row>
    <row r="35" spans="8:19"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spans="8:19">
      <c r="H36" s="20"/>
      <c r="I36" s="20"/>
      <c r="J36" s="20"/>
      <c r="K36" s="20"/>
      <c r="L36" s="20"/>
      <c r="M36" s="20"/>
      <c r="N36" s="20"/>
      <c r="O36" s="20"/>
      <c r="P36" s="20"/>
      <c r="Q36" s="20"/>
    </row>
    <row r="37" spans="8:19"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spans="8:19">
      <c r="J38" s="22"/>
    </row>
    <row r="39" spans="8:19"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8:19"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8:19"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</row>
    <row r="42" spans="8:19"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8:19"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spans="8:19"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8:19"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</row>
    <row r="46" spans="8:19"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spans="8:19"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8:19"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</sheetData>
  <mergeCells count="14">
    <mergeCell ref="Q29:Q34"/>
    <mergeCell ref="K4:M4"/>
    <mergeCell ref="N4:P4"/>
    <mergeCell ref="Q4:Q5"/>
    <mergeCell ref="A1:S1"/>
    <mergeCell ref="E4:G4"/>
    <mergeCell ref="H4:H5"/>
    <mergeCell ref="I4:I5"/>
    <mergeCell ref="J4:J5"/>
    <mergeCell ref="S4:S5"/>
    <mergeCell ref="R4:R5"/>
    <mergeCell ref="B3:J3"/>
    <mergeCell ref="K3:S3"/>
    <mergeCell ref="B4:D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X38"/>
  <sheetViews>
    <sheetView showGridLines="0" topLeftCell="A10" zoomScaleNormal="100" zoomScaleSheetLayoutView="100" workbookViewId="0">
      <selection activeCell="D1" sqref="D1"/>
    </sheetView>
  </sheetViews>
  <sheetFormatPr defaultRowHeight="12.75"/>
  <cols>
    <col min="1" max="1" width="8.7109375" style="29" customWidth="1"/>
    <col min="2" max="4" width="7.28515625" style="29" customWidth="1"/>
    <col min="5" max="10" width="7.42578125" style="29" customWidth="1"/>
    <col min="11" max="13" width="7.5703125" style="29" customWidth="1"/>
    <col min="14" max="18" width="7.42578125" style="29" customWidth="1"/>
    <col min="19" max="19" width="7.7109375" style="29" customWidth="1"/>
    <col min="20" max="20" width="9.28515625" style="29" bestFit="1" customWidth="1"/>
    <col min="21" max="21" width="11.42578125" style="29" bestFit="1" customWidth="1"/>
    <col min="22" max="260" width="9.140625" style="29"/>
    <col min="261" max="273" width="10.7109375" style="29" customWidth="1"/>
    <col min="274" max="516" width="9.140625" style="29"/>
    <col min="517" max="529" width="10.7109375" style="29" customWidth="1"/>
    <col min="530" max="772" width="9.140625" style="29"/>
    <col min="773" max="785" width="10.7109375" style="29" customWidth="1"/>
    <col min="786" max="1028" width="9.140625" style="29"/>
    <col min="1029" max="1041" width="10.7109375" style="29" customWidth="1"/>
    <col min="1042" max="1284" width="9.140625" style="29"/>
    <col min="1285" max="1297" width="10.7109375" style="29" customWidth="1"/>
    <col min="1298" max="1540" width="9.140625" style="29"/>
    <col min="1541" max="1553" width="10.7109375" style="29" customWidth="1"/>
    <col min="1554" max="1796" width="9.140625" style="29"/>
    <col min="1797" max="1809" width="10.7109375" style="29" customWidth="1"/>
    <col min="1810" max="2052" width="9.140625" style="29"/>
    <col min="2053" max="2065" width="10.7109375" style="29" customWidth="1"/>
    <col min="2066" max="2308" width="9.140625" style="29"/>
    <col min="2309" max="2321" width="10.7109375" style="29" customWidth="1"/>
    <col min="2322" max="2564" width="9.140625" style="29"/>
    <col min="2565" max="2577" width="10.7109375" style="29" customWidth="1"/>
    <col min="2578" max="2820" width="9.140625" style="29"/>
    <col min="2821" max="2833" width="10.7109375" style="29" customWidth="1"/>
    <col min="2834" max="3076" width="9.140625" style="29"/>
    <col min="3077" max="3089" width="10.7109375" style="29" customWidth="1"/>
    <col min="3090" max="3332" width="9.140625" style="29"/>
    <col min="3333" max="3345" width="10.7109375" style="29" customWidth="1"/>
    <col min="3346" max="3588" width="9.140625" style="29"/>
    <col min="3589" max="3601" width="10.7109375" style="29" customWidth="1"/>
    <col min="3602" max="3844" width="9.140625" style="29"/>
    <col min="3845" max="3857" width="10.7109375" style="29" customWidth="1"/>
    <col min="3858" max="4100" width="9.140625" style="29"/>
    <col min="4101" max="4113" width="10.7109375" style="29" customWidth="1"/>
    <col min="4114" max="4356" width="9.140625" style="29"/>
    <col min="4357" max="4369" width="10.7109375" style="29" customWidth="1"/>
    <col min="4370" max="4612" width="9.140625" style="29"/>
    <col min="4613" max="4625" width="10.7109375" style="29" customWidth="1"/>
    <col min="4626" max="4868" width="9.140625" style="29"/>
    <col min="4869" max="4881" width="10.7109375" style="29" customWidth="1"/>
    <col min="4882" max="5124" width="9.140625" style="29"/>
    <col min="5125" max="5137" width="10.7109375" style="29" customWidth="1"/>
    <col min="5138" max="5380" width="9.140625" style="29"/>
    <col min="5381" max="5393" width="10.7109375" style="29" customWidth="1"/>
    <col min="5394" max="5636" width="9.140625" style="29"/>
    <col min="5637" max="5649" width="10.7109375" style="29" customWidth="1"/>
    <col min="5650" max="5892" width="9.140625" style="29"/>
    <col min="5893" max="5905" width="10.7109375" style="29" customWidth="1"/>
    <col min="5906" max="6148" width="9.140625" style="29"/>
    <col min="6149" max="6161" width="10.7109375" style="29" customWidth="1"/>
    <col min="6162" max="6404" width="9.140625" style="29"/>
    <col min="6405" max="6417" width="10.7109375" style="29" customWidth="1"/>
    <col min="6418" max="6660" width="9.140625" style="29"/>
    <col min="6661" max="6673" width="10.7109375" style="29" customWidth="1"/>
    <col min="6674" max="6916" width="9.140625" style="29"/>
    <col min="6917" max="6929" width="10.7109375" style="29" customWidth="1"/>
    <col min="6930" max="7172" width="9.140625" style="29"/>
    <col min="7173" max="7185" width="10.7109375" style="29" customWidth="1"/>
    <col min="7186" max="7428" width="9.140625" style="29"/>
    <col min="7429" max="7441" width="10.7109375" style="29" customWidth="1"/>
    <col min="7442" max="7684" width="9.140625" style="29"/>
    <col min="7685" max="7697" width="10.7109375" style="29" customWidth="1"/>
    <col min="7698" max="7940" width="9.140625" style="29"/>
    <col min="7941" max="7953" width="10.7109375" style="29" customWidth="1"/>
    <col min="7954" max="8196" width="9.140625" style="29"/>
    <col min="8197" max="8209" width="10.7109375" style="29" customWidth="1"/>
    <col min="8210" max="8452" width="9.140625" style="29"/>
    <col min="8453" max="8465" width="10.7109375" style="29" customWidth="1"/>
    <col min="8466" max="8708" width="9.140625" style="29"/>
    <col min="8709" max="8721" width="10.7109375" style="29" customWidth="1"/>
    <col min="8722" max="8964" width="9.140625" style="29"/>
    <col min="8965" max="8977" width="10.7109375" style="29" customWidth="1"/>
    <col min="8978" max="9220" width="9.140625" style="29"/>
    <col min="9221" max="9233" width="10.7109375" style="29" customWidth="1"/>
    <col min="9234" max="9476" width="9.140625" style="29"/>
    <col min="9477" max="9489" width="10.7109375" style="29" customWidth="1"/>
    <col min="9490" max="9732" width="9.140625" style="29"/>
    <col min="9733" max="9745" width="10.7109375" style="29" customWidth="1"/>
    <col min="9746" max="9988" width="9.140625" style="29"/>
    <col min="9989" max="10001" width="10.7109375" style="29" customWidth="1"/>
    <col min="10002" max="10244" width="9.140625" style="29"/>
    <col min="10245" max="10257" width="10.7109375" style="29" customWidth="1"/>
    <col min="10258" max="10500" width="9.140625" style="29"/>
    <col min="10501" max="10513" width="10.7109375" style="29" customWidth="1"/>
    <col min="10514" max="10756" width="9.140625" style="29"/>
    <col min="10757" max="10769" width="10.7109375" style="29" customWidth="1"/>
    <col min="10770" max="11012" width="9.140625" style="29"/>
    <col min="11013" max="11025" width="10.7109375" style="29" customWidth="1"/>
    <col min="11026" max="11268" width="9.140625" style="29"/>
    <col min="11269" max="11281" width="10.7109375" style="29" customWidth="1"/>
    <col min="11282" max="11524" width="9.140625" style="29"/>
    <col min="11525" max="11537" width="10.7109375" style="29" customWidth="1"/>
    <col min="11538" max="11780" width="9.140625" style="29"/>
    <col min="11781" max="11793" width="10.7109375" style="29" customWidth="1"/>
    <col min="11794" max="12036" width="9.140625" style="29"/>
    <col min="12037" max="12049" width="10.7109375" style="29" customWidth="1"/>
    <col min="12050" max="12292" width="9.140625" style="29"/>
    <col min="12293" max="12305" width="10.7109375" style="29" customWidth="1"/>
    <col min="12306" max="12548" width="9.140625" style="29"/>
    <col min="12549" max="12561" width="10.7109375" style="29" customWidth="1"/>
    <col min="12562" max="12804" width="9.140625" style="29"/>
    <col min="12805" max="12817" width="10.7109375" style="29" customWidth="1"/>
    <col min="12818" max="13060" width="9.140625" style="29"/>
    <col min="13061" max="13073" width="10.7109375" style="29" customWidth="1"/>
    <col min="13074" max="13316" width="9.140625" style="29"/>
    <col min="13317" max="13329" width="10.7109375" style="29" customWidth="1"/>
    <col min="13330" max="13572" width="9.140625" style="29"/>
    <col min="13573" max="13585" width="10.7109375" style="29" customWidth="1"/>
    <col min="13586" max="13828" width="9.140625" style="29"/>
    <col min="13829" max="13841" width="10.7109375" style="29" customWidth="1"/>
    <col min="13842" max="14084" width="9.140625" style="29"/>
    <col min="14085" max="14097" width="10.7109375" style="29" customWidth="1"/>
    <col min="14098" max="14340" width="9.140625" style="29"/>
    <col min="14341" max="14353" width="10.7109375" style="29" customWidth="1"/>
    <col min="14354" max="14596" width="9.140625" style="29"/>
    <col min="14597" max="14609" width="10.7109375" style="29" customWidth="1"/>
    <col min="14610" max="14852" width="9.140625" style="29"/>
    <col min="14853" max="14865" width="10.7109375" style="29" customWidth="1"/>
    <col min="14866" max="15108" width="9.140625" style="29"/>
    <col min="15109" max="15121" width="10.7109375" style="29" customWidth="1"/>
    <col min="15122" max="15364" width="9.140625" style="29"/>
    <col min="15365" max="15377" width="10.7109375" style="29" customWidth="1"/>
    <col min="15378" max="15620" width="9.140625" style="29"/>
    <col min="15621" max="15633" width="10.7109375" style="29" customWidth="1"/>
    <col min="15634" max="15876" width="9.140625" style="29"/>
    <col min="15877" max="15889" width="10.7109375" style="29" customWidth="1"/>
    <col min="15890" max="16132" width="9.140625" style="29"/>
    <col min="16133" max="16145" width="10.7109375" style="29" customWidth="1"/>
    <col min="16146" max="16383" width="9.140625" style="29"/>
    <col min="16384" max="16384" width="9.140625" style="29" customWidth="1"/>
  </cols>
  <sheetData>
    <row r="1" spans="1:24" ht="18">
      <c r="A1" s="1516" t="s">
        <v>413</v>
      </c>
      <c r="B1" s="1516"/>
      <c r="C1" s="1516"/>
      <c r="D1" s="1516"/>
      <c r="E1" s="1516"/>
      <c r="F1" s="1516"/>
      <c r="G1" s="1516"/>
      <c r="H1" s="1516"/>
      <c r="I1" s="1516"/>
      <c r="J1" s="1516"/>
      <c r="K1" s="1516"/>
      <c r="L1" s="1516"/>
      <c r="M1" s="1516"/>
      <c r="N1" s="1516"/>
      <c r="O1" s="1516"/>
      <c r="P1" s="1516"/>
      <c r="Q1" s="1516"/>
      <c r="R1" s="1516"/>
      <c r="S1" s="1516"/>
    </row>
    <row r="2" spans="1:24" ht="5.0999999999999996" customHeight="1">
      <c r="A2" s="139"/>
      <c r="B2" s="139"/>
      <c r="C2" s="139"/>
      <c r="D2" s="139"/>
      <c r="E2" s="139"/>
      <c r="F2" s="139"/>
      <c r="G2" s="139"/>
      <c r="H2" s="139"/>
      <c r="I2" s="139"/>
      <c r="J2" s="477"/>
      <c r="K2" s="139"/>
      <c r="L2" s="139"/>
      <c r="M2" s="139"/>
      <c r="N2" s="139"/>
      <c r="O2" s="139"/>
      <c r="P2" s="139"/>
      <c r="Q2" s="139"/>
      <c r="R2" s="139"/>
    </row>
    <row r="3" spans="1:24" ht="16.149999999999999" customHeight="1">
      <c r="A3" s="1148" t="str">
        <f>'6.1'!A6</f>
        <v>Období</v>
      </c>
      <c r="B3" s="1525" t="s">
        <v>123</v>
      </c>
      <c r="C3" s="1526"/>
      <c r="D3" s="1526"/>
      <c r="E3" s="1526"/>
      <c r="F3" s="1526"/>
      <c r="G3" s="1526"/>
      <c r="H3" s="1526"/>
      <c r="I3" s="1526"/>
      <c r="J3" s="1527"/>
      <c r="K3" s="1526" t="s">
        <v>124</v>
      </c>
      <c r="L3" s="1526"/>
      <c r="M3" s="1526"/>
      <c r="N3" s="1526"/>
      <c r="O3" s="1526"/>
      <c r="P3" s="1526"/>
      <c r="Q3" s="1526"/>
      <c r="R3" s="1526"/>
      <c r="S3" s="1526"/>
    </row>
    <row r="4" spans="1:24" ht="52.5" customHeight="1">
      <c r="A4" s="1145"/>
      <c r="B4" s="1528" t="s">
        <v>128</v>
      </c>
      <c r="C4" s="1529"/>
      <c r="D4" s="1529"/>
      <c r="E4" s="1529" t="s">
        <v>103</v>
      </c>
      <c r="F4" s="1529"/>
      <c r="G4" s="1529"/>
      <c r="H4" s="1514" t="s">
        <v>126</v>
      </c>
      <c r="I4" s="1514" t="s">
        <v>495</v>
      </c>
      <c r="J4" s="1517" t="s">
        <v>127</v>
      </c>
      <c r="K4" s="1524" t="s">
        <v>128</v>
      </c>
      <c r="L4" s="1524"/>
      <c r="M4" s="1524"/>
      <c r="N4" s="1524" t="s">
        <v>103</v>
      </c>
      <c r="O4" s="1524"/>
      <c r="P4" s="1524"/>
      <c r="Q4" s="1514" t="s">
        <v>126</v>
      </c>
      <c r="R4" s="1514" t="s">
        <v>495</v>
      </c>
      <c r="S4" s="1514" t="s">
        <v>127</v>
      </c>
      <c r="U4" s="45"/>
    </row>
    <row r="5" spans="1:24" ht="28.5" customHeight="1">
      <c r="A5" s="1146"/>
      <c r="B5" s="1119" t="s">
        <v>97</v>
      </c>
      <c r="C5" s="1090" t="s">
        <v>101</v>
      </c>
      <c r="D5" s="1090" t="s">
        <v>102</v>
      </c>
      <c r="E5" s="1090" t="s">
        <v>104</v>
      </c>
      <c r="F5" s="1090" t="s">
        <v>105</v>
      </c>
      <c r="G5" s="1090" t="s">
        <v>106</v>
      </c>
      <c r="H5" s="1515"/>
      <c r="I5" s="1515"/>
      <c r="J5" s="1518"/>
      <c r="K5" s="675" t="s">
        <v>97</v>
      </c>
      <c r="L5" s="675" t="s">
        <v>101</v>
      </c>
      <c r="M5" s="675" t="s">
        <v>102</v>
      </c>
      <c r="N5" s="675" t="s">
        <v>104</v>
      </c>
      <c r="O5" s="675" t="s">
        <v>105</v>
      </c>
      <c r="P5" s="675" t="s">
        <v>106</v>
      </c>
      <c r="Q5" s="1523"/>
      <c r="R5" s="1523"/>
      <c r="S5" s="1523"/>
    </row>
    <row r="6" spans="1:24" ht="15.95" customHeight="1">
      <c r="A6" s="739">
        <v>2012</v>
      </c>
      <c r="B6" s="1131">
        <v>39738.238299999997</v>
      </c>
      <c r="C6" s="740">
        <v>32274.464199999995</v>
      </c>
      <c r="D6" s="741">
        <v>7463.7741000000024</v>
      </c>
      <c r="E6" s="741">
        <v>2247.0893000000001</v>
      </c>
      <c r="F6" s="741">
        <v>1543.2272</v>
      </c>
      <c r="G6" s="741">
        <v>703.86210000000005</v>
      </c>
      <c r="H6" s="741">
        <v>167.21199999999999</v>
      </c>
      <c r="I6" s="741">
        <v>-176.62319494967545</v>
      </c>
      <c r="J6" s="1135">
        <v>8158.2250050503271</v>
      </c>
      <c r="K6" s="740">
        <v>420718.73438900005</v>
      </c>
      <c r="L6" s="740">
        <v>341874.79828599998</v>
      </c>
      <c r="M6" s="741">
        <v>78843.936103000073</v>
      </c>
      <c r="N6" s="741">
        <v>23834.142576999999</v>
      </c>
      <c r="O6" s="741">
        <v>16352.901785999999</v>
      </c>
      <c r="P6" s="741">
        <v>7481.2407910000002</v>
      </c>
      <c r="Q6" s="741">
        <v>1817.136</v>
      </c>
      <c r="R6" s="741">
        <v>-1816.5305424216058</v>
      </c>
      <c r="S6" s="741">
        <v>86325.782351578469</v>
      </c>
      <c r="U6" s="33"/>
      <c r="V6" s="31"/>
      <c r="X6" s="32"/>
    </row>
    <row r="7" spans="1:24" ht="15.95" customHeight="1">
      <c r="A7" s="742">
        <v>2013</v>
      </c>
      <c r="B7" s="1132">
        <v>43548.725329086417</v>
      </c>
      <c r="C7" s="1133">
        <v>35077.457964368274</v>
      </c>
      <c r="D7" s="1133">
        <v>8471.2673647181437</v>
      </c>
      <c r="E7" s="1133">
        <v>2231.3488715094973</v>
      </c>
      <c r="F7" s="1133">
        <v>2477.4173922577916</v>
      </c>
      <c r="G7" s="1133">
        <v>-246.0685207482943</v>
      </c>
      <c r="H7" s="1133">
        <v>163.43700000000001</v>
      </c>
      <c r="I7" s="1133">
        <v>-111.53962130063989</v>
      </c>
      <c r="J7" s="1136">
        <v>8277.0962226692081</v>
      </c>
      <c r="K7" s="743">
        <v>462167.02460352005</v>
      </c>
      <c r="L7" s="744">
        <v>372093.25391775998</v>
      </c>
      <c r="M7" s="744">
        <v>90073.770685760072</v>
      </c>
      <c r="N7" s="744">
        <v>23677.778069999993</v>
      </c>
      <c r="O7" s="744">
        <v>26513.362417999993</v>
      </c>
      <c r="P7" s="744">
        <v>-2835.5843480000003</v>
      </c>
      <c r="Q7" s="744">
        <v>1773.85</v>
      </c>
      <c r="R7" s="744">
        <v>-1043.4388007692323</v>
      </c>
      <c r="S7" s="744">
        <v>87968.597536990841</v>
      </c>
      <c r="U7" s="33"/>
      <c r="V7" s="31"/>
      <c r="X7" s="32"/>
    </row>
    <row r="8" spans="1:24" ht="15.95" customHeight="1">
      <c r="A8" s="739">
        <v>2014</v>
      </c>
      <c r="B8" s="1131">
        <v>36540.743128613038</v>
      </c>
      <c r="C8" s="741">
        <v>29291.406111090015</v>
      </c>
      <c r="D8" s="741">
        <v>7249.337017523023</v>
      </c>
      <c r="E8" s="741">
        <v>2146.4485759999998</v>
      </c>
      <c r="F8" s="741">
        <v>2130.9156170000001</v>
      </c>
      <c r="G8" s="741">
        <v>15.532958999999664</v>
      </c>
      <c r="H8" s="741">
        <v>168.00440900000001</v>
      </c>
      <c r="I8" s="741">
        <v>-152.45046350711414</v>
      </c>
      <c r="J8" s="1135">
        <v>7280.4239220159088</v>
      </c>
      <c r="K8" s="740">
        <v>388422.298039418</v>
      </c>
      <c r="L8" s="741">
        <v>311501.41890755744</v>
      </c>
      <c r="M8" s="741">
        <v>76920.879131860565</v>
      </c>
      <c r="N8" s="741">
        <v>22916.763144999994</v>
      </c>
      <c r="O8" s="741">
        <v>22677.179189999999</v>
      </c>
      <c r="P8" s="741">
        <v>239.5839549999946</v>
      </c>
      <c r="Q8" s="741">
        <v>1814.2606044805998</v>
      </c>
      <c r="R8" s="741">
        <v>-1565.6041029589833</v>
      </c>
      <c r="S8" s="741">
        <v>77409.119588382178</v>
      </c>
      <c r="U8" s="33"/>
      <c r="V8" s="31"/>
      <c r="X8" s="32"/>
    </row>
    <row r="9" spans="1:24" ht="15.95" customHeight="1">
      <c r="A9" s="745">
        <v>2015</v>
      </c>
      <c r="B9" s="1134">
        <v>35681.669776242663</v>
      </c>
      <c r="C9" s="747">
        <v>28207.871117914867</v>
      </c>
      <c r="D9" s="747">
        <v>7473.7986583277998</v>
      </c>
      <c r="E9" s="747">
        <v>2803.3251729999997</v>
      </c>
      <c r="F9" s="747">
        <v>2656.378365</v>
      </c>
      <c r="G9" s="747">
        <v>146.9468080000002</v>
      </c>
      <c r="H9" s="747">
        <v>158.42110200000002</v>
      </c>
      <c r="I9" s="747">
        <v>-171.601935382862</v>
      </c>
      <c r="J9" s="1137">
        <v>7607.5646329449382</v>
      </c>
      <c r="K9" s="746">
        <v>380348.45179984096</v>
      </c>
      <c r="L9" s="747">
        <v>300692.85706401971</v>
      </c>
      <c r="M9" s="747">
        <v>79655.594735821272</v>
      </c>
      <c r="N9" s="747">
        <v>29877.399077000002</v>
      </c>
      <c r="O9" s="747">
        <v>28409.946003000001</v>
      </c>
      <c r="P9" s="747">
        <v>1467.4530739999996</v>
      </c>
      <c r="Q9" s="747">
        <v>1722.2116495963</v>
      </c>
      <c r="R9" s="747">
        <v>-1777.3580356404127</v>
      </c>
      <c r="S9" s="747">
        <v>81067.901423777163</v>
      </c>
      <c r="U9" s="33"/>
      <c r="V9" s="31"/>
      <c r="X9" s="32"/>
    </row>
    <row r="10" spans="1:24" ht="15.95" customHeight="1">
      <c r="A10" s="742">
        <v>2016</v>
      </c>
      <c r="B10" s="1132">
        <v>33974.656483077597</v>
      </c>
      <c r="C10" s="1133">
        <v>25851.579346631457</v>
      </c>
      <c r="D10" s="1133">
        <v>8123.0771364461389</v>
      </c>
      <c r="E10" s="1133">
        <v>2783.0275460000003</v>
      </c>
      <c r="F10" s="1133">
        <v>2639.4406550000003</v>
      </c>
      <c r="G10" s="1133">
        <v>143.58689099999981</v>
      </c>
      <c r="H10" s="1133">
        <v>135.920783</v>
      </c>
      <c r="I10" s="1133">
        <v>-147.4490044851363</v>
      </c>
      <c r="J10" s="1136">
        <v>8255.1358059610029</v>
      </c>
      <c r="K10" s="743">
        <v>362845.226156599</v>
      </c>
      <c r="L10" s="744">
        <v>276069.58493614907</v>
      </c>
      <c r="M10" s="744">
        <v>86775.641220449994</v>
      </c>
      <c r="N10" s="744">
        <v>29778.373287749997</v>
      </c>
      <c r="O10" s="744">
        <v>28289.563147000001</v>
      </c>
      <c r="P10" s="744">
        <v>1488.8101407499971</v>
      </c>
      <c r="Q10" s="744">
        <v>1472.636014833</v>
      </c>
      <c r="R10" s="744">
        <v>-1493.9224045932206</v>
      </c>
      <c r="S10" s="744">
        <v>88243.164971439764</v>
      </c>
      <c r="U10" s="33"/>
      <c r="V10" s="31"/>
      <c r="X10" s="32"/>
    </row>
    <row r="11" spans="1:24" ht="15.95" customHeight="1">
      <c r="A11" s="742">
        <v>2017</v>
      </c>
      <c r="B11" s="1132">
        <v>35009.191902951701</v>
      </c>
      <c r="C11" s="1133">
        <v>26120.117308684228</v>
      </c>
      <c r="D11" s="1133">
        <v>8889.0745942674657</v>
      </c>
      <c r="E11" s="1133">
        <v>2383.3666699999999</v>
      </c>
      <c r="F11" s="1133">
        <v>2808.5585060000003</v>
      </c>
      <c r="G11" s="1133">
        <v>-425.19183600000031</v>
      </c>
      <c r="H11" s="1133">
        <v>146.24423799999997</v>
      </c>
      <c r="I11" s="1133">
        <v>-82.644242848546412</v>
      </c>
      <c r="J11" s="1136">
        <v>8527.4827534189189</v>
      </c>
      <c r="K11" s="743">
        <v>373373.45817875804</v>
      </c>
      <c r="L11" s="744">
        <v>278591.54637629323</v>
      </c>
      <c r="M11" s="744">
        <v>94781.911802464805</v>
      </c>
      <c r="N11" s="744">
        <v>25481.562421869003</v>
      </c>
      <c r="O11" s="744">
        <v>29988.256826387002</v>
      </c>
      <c r="P11" s="744">
        <v>-4506.6944045179998</v>
      </c>
      <c r="Q11" s="744">
        <v>1579.5465430071999</v>
      </c>
      <c r="R11" s="744">
        <v>-858.54221397424408</v>
      </c>
      <c r="S11" s="744">
        <v>90996.221726979813</v>
      </c>
      <c r="U11" s="33"/>
      <c r="V11" s="31"/>
      <c r="X11" s="32"/>
    </row>
    <row r="12" spans="1:24" ht="15.95" customHeight="1">
      <c r="A12" s="739">
        <v>2018</v>
      </c>
      <c r="B12" s="1131">
        <v>39769.765428846957</v>
      </c>
      <c r="C12" s="741">
        <v>31761.774558777062</v>
      </c>
      <c r="D12" s="741">
        <v>8007.990870069887</v>
      </c>
      <c r="E12" s="741">
        <v>2940.8980369999999</v>
      </c>
      <c r="F12" s="741">
        <v>2915.3978120000002</v>
      </c>
      <c r="G12" s="741">
        <v>25.500225000000455</v>
      </c>
      <c r="H12" s="741">
        <v>137.11352800000003</v>
      </c>
      <c r="I12" s="741">
        <v>12.151503918380358</v>
      </c>
      <c r="J12" s="1135">
        <v>8182.7561269882681</v>
      </c>
      <c r="K12" s="740">
        <v>424106.72469706298</v>
      </c>
      <c r="L12" s="741">
        <v>338775.15421295812</v>
      </c>
      <c r="M12" s="741">
        <v>85331.570484104886</v>
      </c>
      <c r="N12" s="741">
        <v>31427.287188296003</v>
      </c>
      <c r="O12" s="741">
        <v>31142.004422767994</v>
      </c>
      <c r="P12" s="741">
        <v>285.28276552800071</v>
      </c>
      <c r="Q12" s="741">
        <v>1476.5038155359</v>
      </c>
      <c r="R12" s="741">
        <v>213.05420727199271</v>
      </c>
      <c r="S12" s="741">
        <v>87306.41127244079</v>
      </c>
      <c r="U12" s="33"/>
      <c r="V12" s="31"/>
      <c r="X12" s="32"/>
    </row>
    <row r="13" spans="1:24" ht="15.95" customHeight="1">
      <c r="A13" s="745">
        <v>2019</v>
      </c>
      <c r="B13" s="1134">
        <v>36127.13677866853</v>
      </c>
      <c r="C13" s="747">
        <v>26593.943319249553</v>
      </c>
      <c r="D13" s="747">
        <v>9533.1934594189806</v>
      </c>
      <c r="E13" s="747">
        <v>1270.5150149999997</v>
      </c>
      <c r="F13" s="747">
        <v>2360.8505330000003</v>
      </c>
      <c r="G13" s="747">
        <v>-1090.3355180000001</v>
      </c>
      <c r="H13" s="747">
        <v>130.758104</v>
      </c>
      <c r="I13" s="747">
        <v>-8.9865718097942882</v>
      </c>
      <c r="J13" s="1137">
        <v>8564.6294736091877</v>
      </c>
      <c r="K13" s="746">
        <v>385377.84945214103</v>
      </c>
      <c r="L13" s="747">
        <v>283856.62996003724</v>
      </c>
      <c r="M13" s="747">
        <v>101521.21949210369</v>
      </c>
      <c r="N13" s="747">
        <v>13570.520822</v>
      </c>
      <c r="O13" s="747">
        <v>25171.984552473001</v>
      </c>
      <c r="P13" s="747">
        <v>-11601.463730473</v>
      </c>
      <c r="Q13" s="747">
        <v>1410.2240117025001</v>
      </c>
      <c r="R13" s="747">
        <v>67.653965865697245</v>
      </c>
      <c r="S13" s="747">
        <v>91397.633739198907</v>
      </c>
      <c r="U13" s="33"/>
      <c r="V13" s="31"/>
      <c r="X13" s="32"/>
    </row>
    <row r="14" spans="1:24" ht="15.95" customHeight="1">
      <c r="A14" s="742">
        <v>2020</v>
      </c>
      <c r="B14" s="1132">
        <v>43481.570748310362</v>
      </c>
      <c r="C14" s="1133">
        <v>35891.603370085293</v>
      </c>
      <c r="D14" s="1133">
        <v>7589.967378225062</v>
      </c>
      <c r="E14" s="1133">
        <v>3039.8786140000002</v>
      </c>
      <c r="F14" s="1133">
        <v>2018.9483439000005</v>
      </c>
      <c r="G14" s="1133">
        <v>1020.9302701000001</v>
      </c>
      <c r="H14" s="1133">
        <v>122.73749500000001</v>
      </c>
      <c r="I14" s="1133">
        <v>-39.415970103982431</v>
      </c>
      <c r="J14" s="1136">
        <v>8694.2191732210813</v>
      </c>
      <c r="K14" s="743">
        <v>464283.59933017602</v>
      </c>
      <c r="L14" s="744">
        <v>383388.20289967547</v>
      </c>
      <c r="M14" s="744">
        <v>80895.396430500507</v>
      </c>
      <c r="N14" s="744">
        <v>32462.113134000003</v>
      </c>
      <c r="O14" s="744">
        <v>21605.502131212197</v>
      </c>
      <c r="P14" s="744">
        <v>10856.611002787802</v>
      </c>
      <c r="Q14" s="744">
        <v>1333.460418543689</v>
      </c>
      <c r="R14" s="744">
        <v>-191.03649981864916</v>
      </c>
      <c r="S14" s="744">
        <v>92894.431352013344</v>
      </c>
      <c r="U14" s="33"/>
      <c r="V14" s="31"/>
      <c r="X14" s="32"/>
    </row>
    <row r="15" spans="1:24" ht="15.95" customHeight="1">
      <c r="A15" s="745">
        <v>2021</v>
      </c>
      <c r="B15" s="1134">
        <v>45652.259324474602</v>
      </c>
      <c r="C15" s="747">
        <v>36933.36233226367</v>
      </c>
      <c r="D15" s="747">
        <v>8718.89699221093</v>
      </c>
      <c r="E15" s="747">
        <v>3110.832817</v>
      </c>
      <c r="F15" s="747">
        <v>2522.9196790000001</v>
      </c>
      <c r="G15" s="747">
        <v>587.9131380000008</v>
      </c>
      <c r="H15" s="747">
        <v>127.8657</v>
      </c>
      <c r="I15" s="747">
        <v>-0.94158440864021387</v>
      </c>
      <c r="J15" s="1137">
        <v>9433.7342458022904</v>
      </c>
      <c r="K15" s="746">
        <v>486992.22733580403</v>
      </c>
      <c r="L15" s="747">
        <v>394171.88340152148</v>
      </c>
      <c r="M15" s="747">
        <v>92820.343934282457</v>
      </c>
      <c r="N15" s="747">
        <v>33243.426067410001</v>
      </c>
      <c r="O15" s="747">
        <v>26927.931600867996</v>
      </c>
      <c r="P15" s="747">
        <v>6315.4944665419971</v>
      </c>
      <c r="Q15" s="747">
        <v>1383.8311471305001</v>
      </c>
      <c r="R15" s="747">
        <v>217.80741569413337</v>
      </c>
      <c r="S15" s="747">
        <v>100737.47696364908</v>
      </c>
      <c r="U15" s="33"/>
      <c r="V15" s="31"/>
      <c r="X15" s="32"/>
    </row>
    <row r="16" spans="1:24">
      <c r="E16" s="32"/>
      <c r="F16" s="32"/>
      <c r="G16" s="32"/>
      <c r="L16" s="32"/>
      <c r="M16" s="32"/>
      <c r="N16" s="32"/>
    </row>
    <row r="17" spans="1:20" s="640" customFormat="1" ht="17.100000000000001" customHeight="1">
      <c r="A17" s="1530" t="s">
        <v>470</v>
      </c>
      <c r="B17" s="1530"/>
      <c r="C17" s="1530"/>
      <c r="D17" s="1530"/>
      <c r="E17" s="1530"/>
      <c r="F17" s="1530"/>
      <c r="G17" s="1530"/>
      <c r="H17" s="1530"/>
      <c r="I17" s="1530"/>
      <c r="J17" s="650"/>
      <c r="K17" s="1522" t="s">
        <v>453</v>
      </c>
      <c r="L17" s="1522"/>
      <c r="M17" s="1522"/>
      <c r="N17" s="1522"/>
      <c r="O17" s="1522"/>
      <c r="P17" s="1522"/>
      <c r="Q17" s="1522"/>
      <c r="R17" s="1522"/>
      <c r="S17" s="1522"/>
      <c r="T17" s="651"/>
    </row>
    <row r="18" spans="1:20">
      <c r="B18" s="34"/>
      <c r="C18" s="34" t="str">
        <f t="shared" ref="C18:C28" si="0">D5</f>
        <v>saldo 
do/z ČR</v>
      </c>
      <c r="D18" s="34" t="str">
        <f>B5</f>
        <v>do ČR</v>
      </c>
      <c r="E18" s="34" t="str">
        <f>C5</f>
        <v>z ČR</v>
      </c>
      <c r="F18" s="34"/>
      <c r="G18" s="34"/>
      <c r="H18" s="34"/>
      <c r="I18" s="34"/>
      <c r="J18" s="35"/>
      <c r="K18" s="1522"/>
      <c r="L18" s="1522"/>
      <c r="M18" s="1522"/>
      <c r="N18" s="1522"/>
      <c r="O18" s="1522"/>
      <c r="P18" s="1522"/>
      <c r="Q18" s="1522"/>
      <c r="R18" s="1522"/>
      <c r="S18" s="1522"/>
    </row>
    <row r="19" spans="1:20" ht="9.9499999999999993" customHeight="1">
      <c r="B19" s="34">
        <f>A6</f>
        <v>2012</v>
      </c>
      <c r="C19" s="37">
        <f t="shared" si="0"/>
        <v>7463.7741000000024</v>
      </c>
      <c r="D19" s="37">
        <f t="shared" ref="D19:D28" si="1">B6</f>
        <v>39738.238299999997</v>
      </c>
      <c r="E19" s="34">
        <f t="shared" ref="E19:E28" si="2">C6*-1</f>
        <v>-32274.464199999995</v>
      </c>
      <c r="F19" s="34"/>
      <c r="G19" s="37"/>
      <c r="H19" s="35"/>
      <c r="I19" s="35"/>
      <c r="J19" s="35"/>
      <c r="K19" s="35"/>
      <c r="L19" s="35"/>
      <c r="M19" s="38">
        <f>A6</f>
        <v>2012</v>
      </c>
      <c r="N19" s="39">
        <f>B6/$B$15</f>
        <v>0.87045501992704133</v>
      </c>
      <c r="O19" s="40">
        <f>$N$28-N19</f>
        <v>0.12954498007295867</v>
      </c>
      <c r="P19" s="35"/>
      <c r="Q19" s="36"/>
    </row>
    <row r="20" spans="1:20" ht="9.9499999999999993" customHeight="1">
      <c r="B20" s="34">
        <f t="shared" ref="B20:B28" si="3">A7</f>
        <v>2013</v>
      </c>
      <c r="C20" s="37">
        <f t="shared" si="0"/>
        <v>8471.2673647181437</v>
      </c>
      <c r="D20" s="37">
        <f t="shared" si="1"/>
        <v>43548.725329086417</v>
      </c>
      <c r="E20" s="34">
        <f t="shared" si="2"/>
        <v>-35077.457964368274</v>
      </c>
      <c r="F20" s="34"/>
      <c r="G20" s="34"/>
      <c r="H20" s="35"/>
      <c r="I20" s="35"/>
      <c r="J20" s="35"/>
      <c r="K20" s="35"/>
      <c r="L20" s="35"/>
      <c r="M20" s="38">
        <f t="shared" ref="M20:M28" si="4">A7</f>
        <v>2013</v>
      </c>
      <c r="N20" s="39">
        <f t="shared" ref="N20:N28" si="5">B7/$B$15</f>
        <v>0.95392267487930305</v>
      </c>
      <c r="O20" s="40">
        <f t="shared" ref="O20:O28" si="6">$N$28-N20</f>
        <v>4.6077325120696955E-2</v>
      </c>
      <c r="P20" s="35"/>
      <c r="Q20" s="36"/>
    </row>
    <row r="21" spans="1:20" ht="9.9499999999999993" customHeight="1">
      <c r="B21" s="34">
        <f t="shared" si="3"/>
        <v>2014</v>
      </c>
      <c r="C21" s="37">
        <f t="shared" si="0"/>
        <v>7249.337017523023</v>
      </c>
      <c r="D21" s="37">
        <f t="shared" si="1"/>
        <v>36540.743128613038</v>
      </c>
      <c r="E21" s="34">
        <f t="shared" si="2"/>
        <v>-29291.406111090015</v>
      </c>
      <c r="F21" s="34"/>
      <c r="G21" s="34"/>
      <c r="H21" s="35"/>
      <c r="I21" s="35"/>
      <c r="J21" s="35"/>
      <c r="K21" s="35"/>
      <c r="L21" s="35"/>
      <c r="M21" s="38">
        <f t="shared" si="4"/>
        <v>2014</v>
      </c>
      <c r="N21" s="39">
        <f t="shared" si="5"/>
        <v>0.80041478054566306</v>
      </c>
      <c r="O21" s="40">
        <f t="shared" si="6"/>
        <v>0.19958521945433694</v>
      </c>
      <c r="P21" s="35"/>
      <c r="Q21" s="36"/>
    </row>
    <row r="22" spans="1:20" ht="9.9499999999999993" customHeight="1">
      <c r="B22" s="34">
        <f t="shared" si="3"/>
        <v>2015</v>
      </c>
      <c r="C22" s="37">
        <f t="shared" si="0"/>
        <v>7473.7986583277998</v>
      </c>
      <c r="D22" s="37">
        <f t="shared" si="1"/>
        <v>35681.669776242663</v>
      </c>
      <c r="E22" s="34">
        <f t="shared" si="2"/>
        <v>-28207.871117914867</v>
      </c>
      <c r="F22" s="34"/>
      <c r="G22" s="34"/>
      <c r="H22" s="35"/>
      <c r="I22" s="35"/>
      <c r="J22" s="35"/>
      <c r="K22" s="35"/>
      <c r="L22" s="35"/>
      <c r="M22" s="38">
        <f t="shared" si="4"/>
        <v>2015</v>
      </c>
      <c r="N22" s="39">
        <f t="shared" si="5"/>
        <v>0.7815970185097364</v>
      </c>
      <c r="O22" s="40">
        <f t="shared" si="6"/>
        <v>0.2184029814902636</v>
      </c>
      <c r="P22" s="35"/>
      <c r="Q22" s="36"/>
    </row>
    <row r="23" spans="1:20" ht="9.9499999999999993" customHeight="1">
      <c r="B23" s="34">
        <f t="shared" si="3"/>
        <v>2016</v>
      </c>
      <c r="C23" s="37">
        <f t="shared" si="0"/>
        <v>8123.0771364461389</v>
      </c>
      <c r="D23" s="37">
        <f t="shared" si="1"/>
        <v>33974.656483077597</v>
      </c>
      <c r="E23" s="34">
        <f t="shared" si="2"/>
        <v>-25851.579346631457</v>
      </c>
      <c r="F23" s="34"/>
      <c r="G23" s="34"/>
      <c r="H23" s="35"/>
      <c r="I23" s="35"/>
      <c r="J23" s="35"/>
      <c r="K23" s="35"/>
      <c r="L23" s="35"/>
      <c r="M23" s="38">
        <f t="shared" si="4"/>
        <v>2016</v>
      </c>
      <c r="N23" s="39">
        <f t="shared" si="5"/>
        <v>0.74420536871136778</v>
      </c>
      <c r="O23" s="40">
        <f t="shared" si="6"/>
        <v>0.25579463128863222</v>
      </c>
      <c r="P23" s="35"/>
      <c r="Q23" s="36"/>
    </row>
    <row r="24" spans="1:20" ht="9.9499999999999993" customHeight="1">
      <c r="B24" s="34">
        <f t="shared" si="3"/>
        <v>2017</v>
      </c>
      <c r="C24" s="37">
        <f t="shared" si="0"/>
        <v>8889.0745942674657</v>
      </c>
      <c r="D24" s="37">
        <f t="shared" si="1"/>
        <v>35009.191902951701</v>
      </c>
      <c r="E24" s="34">
        <f t="shared" si="2"/>
        <v>-26120.117308684228</v>
      </c>
      <c r="F24" s="34"/>
      <c r="G24" s="34"/>
      <c r="H24" s="35"/>
      <c r="I24" s="35"/>
      <c r="J24" s="35"/>
      <c r="K24" s="35"/>
      <c r="L24" s="35"/>
      <c r="M24" s="38">
        <f t="shared" si="4"/>
        <v>2017</v>
      </c>
      <c r="N24" s="39">
        <f t="shared" si="5"/>
        <v>0.76686657836850902</v>
      </c>
      <c r="O24" s="40">
        <f t="shared" si="6"/>
        <v>0.23313342163149098</v>
      </c>
      <c r="P24" s="35"/>
      <c r="Q24" s="36"/>
    </row>
    <row r="25" spans="1:20" ht="9.9499999999999993" customHeight="1">
      <c r="B25" s="34">
        <f t="shared" si="3"/>
        <v>2018</v>
      </c>
      <c r="C25" s="37">
        <f t="shared" si="0"/>
        <v>8007.990870069887</v>
      </c>
      <c r="D25" s="37">
        <f t="shared" si="1"/>
        <v>39769.765428846957</v>
      </c>
      <c r="E25" s="34">
        <f t="shared" si="2"/>
        <v>-31761.774558777062</v>
      </c>
      <c r="F25" s="34"/>
      <c r="G25" s="34"/>
      <c r="H25" s="35"/>
      <c r="I25" s="35"/>
      <c r="J25" s="35"/>
      <c r="K25" s="35"/>
      <c r="L25" s="35"/>
      <c r="M25" s="38">
        <f t="shared" si="4"/>
        <v>2018</v>
      </c>
      <c r="N25" s="39">
        <f t="shared" si="5"/>
        <v>0.87114561288593251</v>
      </c>
      <c r="O25" s="40">
        <f t="shared" si="6"/>
        <v>0.12885438711406749</v>
      </c>
      <c r="P25" s="35"/>
      <c r="Q25" s="36"/>
    </row>
    <row r="26" spans="1:20" ht="9.9499999999999993" customHeight="1">
      <c r="B26" s="34">
        <f t="shared" si="3"/>
        <v>2019</v>
      </c>
      <c r="C26" s="37">
        <f t="shared" si="0"/>
        <v>9533.1934594189806</v>
      </c>
      <c r="D26" s="37">
        <f t="shared" si="1"/>
        <v>36127.13677866853</v>
      </c>
      <c r="E26" s="34">
        <f t="shared" si="2"/>
        <v>-26593.943319249553</v>
      </c>
      <c r="F26" s="34"/>
      <c r="G26" s="34"/>
      <c r="H26" s="35"/>
      <c r="I26" s="35"/>
      <c r="J26" s="35"/>
      <c r="K26" s="35"/>
      <c r="L26" s="35"/>
      <c r="M26" s="38">
        <f t="shared" si="4"/>
        <v>2019</v>
      </c>
      <c r="N26" s="39">
        <f t="shared" si="5"/>
        <v>0.79135484887821173</v>
      </c>
      <c r="O26" s="40">
        <f t="shared" si="6"/>
        <v>0.20864515112178827</v>
      </c>
      <c r="P26" s="35"/>
      <c r="Q26" s="36"/>
    </row>
    <row r="27" spans="1:20" ht="9.9499999999999993" customHeight="1">
      <c r="B27" s="34">
        <f t="shared" si="3"/>
        <v>2020</v>
      </c>
      <c r="C27" s="37">
        <f t="shared" si="0"/>
        <v>7589.967378225062</v>
      </c>
      <c r="D27" s="37">
        <f t="shared" si="1"/>
        <v>43481.570748310362</v>
      </c>
      <c r="E27" s="34">
        <f t="shared" si="2"/>
        <v>-35891.603370085293</v>
      </c>
      <c r="F27" s="34"/>
      <c r="G27" s="34"/>
      <c r="H27" s="35"/>
      <c r="I27" s="35"/>
      <c r="J27" s="35"/>
      <c r="K27" s="35"/>
      <c r="L27" s="35"/>
      <c r="M27" s="38">
        <f t="shared" si="4"/>
        <v>2020</v>
      </c>
      <c r="N27" s="39">
        <f t="shared" si="5"/>
        <v>0.95245167252871288</v>
      </c>
      <c r="O27" s="40">
        <f t="shared" si="6"/>
        <v>4.7548327471287122E-2</v>
      </c>
      <c r="P27" s="35"/>
      <c r="Q27" s="36"/>
    </row>
    <row r="28" spans="1:20" ht="9.9499999999999993" customHeight="1">
      <c r="B28" s="34">
        <f t="shared" si="3"/>
        <v>2021</v>
      </c>
      <c r="C28" s="37">
        <f t="shared" si="0"/>
        <v>8718.89699221093</v>
      </c>
      <c r="D28" s="37">
        <f t="shared" si="1"/>
        <v>45652.259324474602</v>
      </c>
      <c r="E28" s="34">
        <f t="shared" si="2"/>
        <v>-36933.36233226367</v>
      </c>
      <c r="F28" s="34"/>
      <c r="G28" s="34"/>
      <c r="H28" s="34"/>
      <c r="I28" s="34"/>
      <c r="J28" s="34"/>
      <c r="K28" s="34"/>
      <c r="L28" s="34"/>
      <c r="M28" s="38">
        <f t="shared" si="4"/>
        <v>2021</v>
      </c>
      <c r="N28" s="39">
        <f t="shared" si="5"/>
        <v>1</v>
      </c>
      <c r="O28" s="40">
        <f t="shared" si="6"/>
        <v>0</v>
      </c>
      <c r="P28" s="35"/>
      <c r="Q28" s="36"/>
    </row>
    <row r="29" spans="1:20" ht="9.9499999999999993" customHeight="1">
      <c r="H29" s="41"/>
      <c r="I29" s="41"/>
      <c r="J29" s="41"/>
      <c r="K29" s="41"/>
      <c r="L29" s="42"/>
      <c r="M29" s="43"/>
      <c r="N29" s="41"/>
      <c r="O29" s="41"/>
      <c r="P29" s="42"/>
      <c r="Q29" s="42"/>
      <c r="R29" s="41"/>
      <c r="S29" s="41"/>
    </row>
    <row r="30" spans="1:20"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1:20"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</row>
    <row r="32" spans="1:20"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</row>
    <row r="33" spans="8:19"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</row>
    <row r="34" spans="8:19"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</row>
    <row r="35" spans="8:19"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</row>
    <row r="36" spans="8:19">
      <c r="H36" s="41"/>
      <c r="I36" s="41"/>
      <c r="J36" s="41"/>
      <c r="K36" s="33"/>
      <c r="L36" s="41"/>
      <c r="M36" s="41"/>
      <c r="N36" s="41"/>
      <c r="O36" s="41"/>
      <c r="P36" s="41"/>
      <c r="Q36" s="41"/>
      <c r="R36" s="41"/>
      <c r="S36" s="41"/>
    </row>
    <row r="37" spans="8:19">
      <c r="H37" s="41"/>
      <c r="I37" s="41"/>
      <c r="J37" s="41"/>
      <c r="K37" s="41"/>
      <c r="L37" s="41"/>
      <c r="M37" s="44"/>
      <c r="N37" s="41"/>
      <c r="O37" s="41"/>
      <c r="P37" s="41"/>
      <c r="Q37" s="41"/>
      <c r="R37" s="41"/>
      <c r="S37" s="41"/>
    </row>
    <row r="38" spans="8:19"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</row>
  </sheetData>
  <mergeCells count="15">
    <mergeCell ref="K17:S18"/>
    <mergeCell ref="A1:S1"/>
    <mergeCell ref="Q4:Q5"/>
    <mergeCell ref="R4:R5"/>
    <mergeCell ref="S4:S5"/>
    <mergeCell ref="J4:J5"/>
    <mergeCell ref="K4:M4"/>
    <mergeCell ref="N4:P4"/>
    <mergeCell ref="B3:J3"/>
    <mergeCell ref="K3:S3"/>
    <mergeCell ref="B4:D4"/>
    <mergeCell ref="E4:G4"/>
    <mergeCell ref="H4:H5"/>
    <mergeCell ref="I4:I5"/>
    <mergeCell ref="A17:I1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dc2d1e-e557-46df-b43d-86cdda3daf6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E30910C169A742B2EA2F6857C7D85D" ma:contentTypeVersion="13" ma:contentTypeDescription="Vytvoří nový dokument" ma:contentTypeScope="" ma:versionID="a875a9a6cad8dbd018f64f6e964cdcc1">
  <xsd:schema xmlns:xsd="http://www.w3.org/2001/XMLSchema" xmlns:xs="http://www.w3.org/2001/XMLSchema" xmlns:p="http://schemas.microsoft.com/office/2006/metadata/properties" xmlns:ns2="14dc2d1e-e557-46df-b43d-86cdda3daf61" xmlns:ns3="5bf3f6dc-e993-4359-8647-cf971b7e723e" targetNamespace="http://schemas.microsoft.com/office/2006/metadata/properties" ma:root="true" ma:fieldsID="e3ef694ad929e3188bb614b537bb1d54" ns2:_="" ns3:_="">
    <xsd:import namespace="14dc2d1e-e557-46df-b43d-86cdda3daf61"/>
    <xsd:import namespace="5bf3f6dc-e993-4359-8647-cf971b7e7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c2d1e-e557-46df-b43d-86cdda3da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3881d7-4c0e-47fb-8323-9fb0d5f480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3f6dc-e993-4359-8647-cf971b7e72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DF8E23-E86A-4E71-8DFE-D053A9B18473}">
  <ds:schemaRefs>
    <ds:schemaRef ds:uri="http://schemas.microsoft.com/office/2006/metadata/properties"/>
    <ds:schemaRef ds:uri="http://schemas.openxmlformats.org/package/2006/metadata/core-properties"/>
    <ds:schemaRef ds:uri="14dc2d1e-e557-46df-b43d-86cdda3daf61"/>
    <ds:schemaRef ds:uri="http://purl.org/dc/terms/"/>
    <ds:schemaRef ds:uri="5bf3f6dc-e993-4359-8647-cf971b7e723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79D95C9-35AD-4129-90AD-D67BC6A23F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c2d1e-e557-46df-b43d-86cdda3daf61"/>
    <ds:schemaRef ds:uri="5bf3f6dc-e993-4359-8647-cf971b7e72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6E06C1-BF9C-4FBD-AEDE-E96A4535DE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51</vt:i4>
      </vt:variant>
      <vt:variant>
        <vt:lpstr>Pojmenované oblasti</vt:lpstr>
      </vt:variant>
      <vt:variant>
        <vt:i4>58</vt:i4>
      </vt:variant>
    </vt:vector>
  </HeadingPairs>
  <TitlesOfParts>
    <vt:vector size="109" baseType="lpstr">
      <vt:lpstr>Titulní</vt:lpstr>
      <vt:lpstr>Obsah</vt:lpstr>
      <vt:lpstr>Úvod</vt:lpstr>
      <vt:lpstr>1</vt:lpstr>
      <vt:lpstr>2</vt:lpstr>
      <vt:lpstr>3.1</vt:lpstr>
      <vt:lpstr>3.2</vt:lpstr>
      <vt:lpstr>3.3</vt:lpstr>
      <vt:lpstr>3.4</vt:lpstr>
      <vt:lpstr>3.5</vt:lpstr>
      <vt:lpstr>4.1</vt:lpstr>
      <vt:lpstr>4.2</vt:lpstr>
      <vt:lpstr>5.1</vt:lpstr>
      <vt:lpstr>5.2</vt:lpstr>
      <vt:lpstr>6.1</vt:lpstr>
      <vt:lpstr>6.2</vt:lpstr>
      <vt:lpstr>6.3</vt:lpstr>
      <vt:lpstr>6.4</vt:lpstr>
      <vt:lpstr>6.5</vt:lpstr>
      <vt:lpstr>6.6</vt:lpstr>
      <vt:lpstr>6.7</vt:lpstr>
      <vt:lpstr>7.1</vt:lpstr>
      <vt:lpstr>7.2</vt:lpstr>
      <vt:lpstr>7.3</vt:lpstr>
      <vt:lpstr>7.4</vt:lpstr>
      <vt:lpstr>7.5</vt:lpstr>
      <vt:lpstr>8.1</vt:lpstr>
      <vt:lpstr>8.2</vt:lpstr>
      <vt:lpstr>8.3</vt:lpstr>
      <vt:lpstr>8.4</vt:lpstr>
      <vt:lpstr>8.5</vt:lpstr>
      <vt:lpstr>8.6</vt:lpstr>
      <vt:lpstr>8.7</vt:lpstr>
      <vt:lpstr>8.8</vt:lpstr>
      <vt:lpstr>8.9</vt:lpstr>
      <vt:lpstr>9.1</vt:lpstr>
      <vt:lpstr>9.2</vt:lpstr>
      <vt:lpstr>9.3</vt:lpstr>
      <vt:lpstr>9.4</vt:lpstr>
      <vt:lpstr>9.5</vt:lpstr>
      <vt:lpstr>10</vt:lpstr>
      <vt:lpstr>11.1</vt:lpstr>
      <vt:lpstr>11.2</vt:lpstr>
      <vt:lpstr>11.3</vt:lpstr>
      <vt:lpstr>11.4</vt:lpstr>
      <vt:lpstr>11.5</vt:lpstr>
      <vt:lpstr>12.1</vt:lpstr>
      <vt:lpstr>12.2</vt:lpstr>
      <vt:lpstr>12.3</vt:lpstr>
      <vt:lpstr>13</vt:lpstr>
      <vt:lpstr>Obálka</vt:lpstr>
      <vt:lpstr>'1'!Oblast_tisku</vt:lpstr>
      <vt:lpstr>'10'!Oblast_tisku</vt:lpstr>
      <vt:lpstr>'11.1'!Oblast_tisku</vt:lpstr>
      <vt:lpstr>'11.2'!Oblast_tisku</vt:lpstr>
      <vt:lpstr>'11.3'!Oblast_tisku</vt:lpstr>
      <vt:lpstr>'11.4'!Oblast_tisku</vt:lpstr>
      <vt:lpstr>'11.5'!Oblast_tisku</vt:lpstr>
      <vt:lpstr>'12.1'!Oblast_tisku</vt:lpstr>
      <vt:lpstr>'12.2'!Oblast_tisku</vt:lpstr>
      <vt:lpstr>'12.3'!Oblast_tisku</vt:lpstr>
      <vt:lpstr>'13'!Oblast_tisku</vt:lpstr>
      <vt:lpstr>'2'!Oblast_tisku</vt:lpstr>
      <vt:lpstr>'3.1'!Oblast_tisku</vt:lpstr>
      <vt:lpstr>'3.2'!Oblast_tisku</vt:lpstr>
      <vt:lpstr>'3.3'!Oblast_tisku</vt:lpstr>
      <vt:lpstr>'3.4'!Oblast_tisku</vt:lpstr>
      <vt:lpstr>'3.5'!Oblast_tisku</vt:lpstr>
      <vt:lpstr>'4.1'!Oblast_tisku</vt:lpstr>
      <vt:lpstr>'4.2'!Oblast_tisku</vt:lpstr>
      <vt:lpstr>'5.1'!Oblast_tisku</vt:lpstr>
      <vt:lpstr>'5.2'!Oblast_tisku</vt:lpstr>
      <vt:lpstr>'6.1'!Oblast_tisku</vt:lpstr>
      <vt:lpstr>'6.2'!Oblast_tisku</vt:lpstr>
      <vt:lpstr>'6.3'!Oblast_tisku</vt:lpstr>
      <vt:lpstr>'6.4'!Oblast_tisku</vt:lpstr>
      <vt:lpstr>'6.5'!Oblast_tisku</vt:lpstr>
      <vt:lpstr>'6.6'!Oblast_tisku</vt:lpstr>
      <vt:lpstr>'6.7'!Oblast_tisku</vt:lpstr>
      <vt:lpstr>'7.1'!Oblast_tisku</vt:lpstr>
      <vt:lpstr>'7.2'!Oblast_tisku</vt:lpstr>
      <vt:lpstr>'7.3'!Oblast_tisku</vt:lpstr>
      <vt:lpstr>'7.4'!Oblast_tisku</vt:lpstr>
      <vt:lpstr>'7.5'!Oblast_tisku</vt:lpstr>
      <vt:lpstr>'8.1'!Oblast_tisku</vt:lpstr>
      <vt:lpstr>'8.2'!Oblast_tisku</vt:lpstr>
      <vt:lpstr>'8.3'!Oblast_tisku</vt:lpstr>
      <vt:lpstr>'8.4'!Oblast_tisku</vt:lpstr>
      <vt:lpstr>'8.5'!Oblast_tisku</vt:lpstr>
      <vt:lpstr>'8.6'!Oblast_tisku</vt:lpstr>
      <vt:lpstr>'8.7'!Oblast_tisku</vt:lpstr>
      <vt:lpstr>'8.8'!Oblast_tisku</vt:lpstr>
      <vt:lpstr>'8.9'!Oblast_tisku</vt:lpstr>
      <vt:lpstr>'9.1'!Oblast_tisku</vt:lpstr>
      <vt:lpstr>'9.2'!Oblast_tisku</vt:lpstr>
      <vt:lpstr>'9.3'!Oblast_tisku</vt:lpstr>
      <vt:lpstr>'9.4'!Oblast_tisku</vt:lpstr>
      <vt:lpstr>'9.5'!Oblast_tisku</vt:lpstr>
      <vt:lpstr>Obálka!Oblast_tisku</vt:lpstr>
      <vt:lpstr>Obsah!Oblast_tisku</vt:lpstr>
      <vt:lpstr>Titulní!Oblast_tisku</vt:lpstr>
      <vt:lpstr>Úvod!Oblast_tisku</vt:lpstr>
      <vt:lpstr>Úvod!OLE_LINK107</vt:lpstr>
      <vt:lpstr>'2'!OLE_LINK42</vt:lpstr>
      <vt:lpstr>Úvod!OLE_LINK42</vt:lpstr>
      <vt:lpstr>'2'!OLE_LINK43</vt:lpstr>
      <vt:lpstr>Úvod!OLE_LINK43</vt:lpstr>
      <vt:lpstr>'2'!OLE_LINK6</vt:lpstr>
      <vt:lpstr>'2'!OLE_LINK7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smid</dc:creator>
  <cp:keywords/>
  <dc:description/>
  <cp:lastModifiedBy>Šmíd Michal</cp:lastModifiedBy>
  <cp:revision/>
  <cp:lastPrinted>2022-06-23T14:24:16Z</cp:lastPrinted>
  <dcterms:created xsi:type="dcterms:W3CDTF">2011-03-11T11:42:10Z</dcterms:created>
  <dcterms:modified xsi:type="dcterms:W3CDTF">2022-06-23T14:26:00Z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0x01010016E30910C169A742B2EA2F6857C7D85D</vt:lpwstr>
  </property>
</Properties>
</file>