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 activeTab="17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7" r:id="rId18"/>
    <sheet name="S18" sheetId="88" r:id="rId19"/>
    <sheet name="S19" sheetId="89" r:id="rId20"/>
    <sheet name="S20" sheetId="86" r:id="rId21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'S17'!$A$1:$E$53</definedName>
    <definedName name="_xlnm.Print_Area" localSheetId="18">'S18'!$A$1:$G$52</definedName>
    <definedName name="_xlnm.Print_Area" localSheetId="19">'S19'!$A$1:$M$30</definedName>
    <definedName name="_xlnm.Print_Area" localSheetId="2">'S2'!$A$1:$D$43</definedName>
    <definedName name="_xlnm.Print_Area" localSheetId="20">'S20'!$A$1:$M$29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  <definedName name="OLE_LINK31" localSheetId="3">'S3'!$A$1</definedName>
  </definedNames>
  <calcPr calcId="145621"/>
</workbook>
</file>

<file path=xl/calcChain.xml><?xml version="1.0" encoding="utf-8"?>
<calcChain xmlns="http://schemas.openxmlformats.org/spreadsheetml/2006/main">
  <c r="G19" i="88" l="1"/>
  <c r="F19" i="88"/>
  <c r="D19" i="88"/>
  <c r="C19" i="88"/>
  <c r="E12" i="88" l="1"/>
  <c r="F17" i="83" l="1"/>
  <c r="G17" i="83"/>
  <c r="B44" i="87" l="1"/>
  <c r="C44" i="87"/>
  <c r="B45" i="87"/>
  <c r="C45" i="87"/>
  <c r="B46" i="87"/>
  <c r="C46" i="87"/>
  <c r="B47" i="87"/>
  <c r="C47" i="87"/>
  <c r="B48" i="87"/>
  <c r="C48" i="87"/>
  <c r="C43" i="87"/>
  <c r="B43" i="87"/>
  <c r="C42" i="87"/>
  <c r="B42" i="87"/>
  <c r="A44" i="87"/>
  <c r="A45" i="87"/>
  <c r="A46" i="87"/>
  <c r="A47" i="87"/>
  <c r="A48" i="87"/>
  <c r="A43" i="87"/>
  <c r="D6" i="87" l="1"/>
  <c r="E20" i="87"/>
  <c r="D7" i="87" l="1"/>
  <c r="B12" i="87"/>
  <c r="B11" i="87"/>
  <c r="I30" i="89" l="1"/>
  <c r="B11" i="89" s="1"/>
  <c r="B7" i="89" l="1"/>
  <c r="C7" i="88" s="1"/>
  <c r="B6" i="89"/>
  <c r="B7" i="88" s="1"/>
  <c r="B8" i="89"/>
  <c r="D7" i="88" s="1"/>
  <c r="B12" i="89"/>
  <c r="G20" i="88"/>
  <c r="F20" i="88"/>
  <c r="D20" i="88"/>
  <c r="C20" i="88"/>
  <c r="E20" i="88"/>
  <c r="B20" i="88"/>
  <c r="F14" i="88"/>
  <c r="C14" i="88"/>
  <c r="B14" i="88" s="1"/>
  <c r="F12" i="88"/>
  <c r="C12" i="88"/>
  <c r="G7" i="88"/>
  <c r="F7" i="88"/>
  <c r="E7" i="88"/>
  <c r="D3" i="88"/>
  <c r="C3" i="88"/>
  <c r="B12" i="88" l="1"/>
  <c r="B13" i="88" s="1"/>
  <c r="C13" i="88"/>
  <c r="B33" i="88"/>
  <c r="C33" i="88" s="1"/>
  <c r="B35" i="88"/>
  <c r="C35" i="88" s="1"/>
  <c r="B34" i="88"/>
  <c r="C34" i="88" s="1"/>
  <c r="E14" i="88"/>
  <c r="E13" i="88" s="1"/>
  <c r="F13" i="88"/>
  <c r="C4" i="87" l="1"/>
  <c r="B4" i="87"/>
  <c r="E19" i="67" l="1"/>
  <c r="F19" i="67"/>
  <c r="G19" i="67"/>
  <c r="H19" i="67"/>
  <c r="I19" i="67"/>
  <c r="B24" i="45"/>
  <c r="B25" i="45"/>
  <c r="R16" i="83" l="1"/>
  <c r="J14" i="72" l="1"/>
  <c r="I14" i="72"/>
  <c r="E18" i="67" l="1"/>
  <c r="F18" i="67"/>
  <c r="G18" i="67"/>
  <c r="H18" i="67"/>
  <c r="I18" i="67"/>
  <c r="E17" i="67" l="1"/>
  <c r="F17" i="67"/>
  <c r="G17" i="67"/>
  <c r="H17" i="67"/>
  <c r="I17" i="67"/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B19" i="88" s="1"/>
  <c r="C39" i="8"/>
  <c r="E14" i="67"/>
  <c r="F14" i="67"/>
  <c r="G14" i="67"/>
  <c r="H14" i="67"/>
  <c r="I14" i="67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E19" i="88" s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3" i="83" l="1"/>
  <c r="R25" i="83"/>
  <c r="R22" i="83"/>
  <c r="S22" i="83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F24" i="82" l="1"/>
  <c r="D32" i="82" s="1"/>
  <c r="I24" i="82"/>
  <c r="B14" i="72"/>
  <c r="H14" i="72" s="1"/>
  <c r="H13" i="72"/>
  <c r="R20" i="83"/>
  <c r="S24" i="83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3" i="77"/>
  <c r="K26" i="77" l="1"/>
  <c r="J26" i="77"/>
  <c r="K25" i="77"/>
  <c r="J25" i="77"/>
  <c r="K23" i="77"/>
  <c r="J23" i="77"/>
  <c r="H26" i="77"/>
  <c r="G26" i="77"/>
  <c r="H25" i="77"/>
  <c r="G25" i="77"/>
  <c r="H23" i="77"/>
  <c r="G23" i="77"/>
  <c r="F26" i="77"/>
  <c r="E26" i="77"/>
  <c r="F25" i="77"/>
  <c r="E25" i="77"/>
  <c r="F23" i="77"/>
  <c r="E23" i="77"/>
  <c r="C26" i="77"/>
  <c r="C25" i="77"/>
  <c r="C23" i="77"/>
  <c r="B26" i="77"/>
  <c r="B25" i="77"/>
  <c r="B23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K25" i="67" s="1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  <c r="C11" i="87" l="1"/>
  <c r="C12" i="87"/>
  <c r="C13" i="87" l="1"/>
</calcChain>
</file>

<file path=xl/sharedStrings.xml><?xml version="1.0" encoding="utf-8"?>
<sst xmlns="http://schemas.openxmlformats.org/spreadsheetml/2006/main" count="964" uniqueCount="424">
  <si>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</si>
  <si>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</si>
  <si>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</si>
  <si>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</si>
  <si>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</si>
  <si>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</si>
  <si>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</si>
  <si>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</si>
  <si>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</si>
  <si>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</si>
  <si>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</si>
  <si>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</si>
  <si>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</si>
  <si>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</si>
  <si>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</si>
  <si>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</si>
  <si>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</si>
  <si>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</si>
  <si>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</si>
  <si>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</si>
  <si>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</si>
  <si>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</si>
  <si>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</si>
  <si>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</si>
  <si>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</si>
  <si>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</si>
  <si>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</si>
  <si>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</si>
  <si>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</si>
  <si>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</si>
  <si>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</si>
  <si>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</si>
  <si>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</si>
  <si>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</si>
  <si>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</si>
  <si>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</si>
  <si>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</si>
  <si>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</si>
  <si>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</si>
  <si>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</si>
  <si>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</si>
  <si>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</si>
  <si>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</si>
  <si>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</si>
  <si>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</si>
  <si>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</si>
  <si>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</si>
  <si>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</si>
  <si>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</si>
  <si>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</si>
  <si>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</si>
  <si>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</si>
  <si>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</si>
  <si>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</si>
  <si>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</si>
  <si>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</si>
  <si>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</si>
  <si>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</si>
  <si>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</si>
  <si>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</si>
  <si>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</si>
  <si>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</si>
  <si>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</si>
  <si>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</si>
  <si>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</si>
  <si>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</si>
  <si>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</si>
  <si>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</si>
  <si>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</si>
  <si>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</si>
  <si>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</si>
  <si>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</si>
  <si>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</si>
  <si>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</si>
  <si>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</si>
  <si>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</si>
  <si>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</si>
  <si>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</si>
  <si>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</si>
  <si>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</si>
  <si>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</si>
  <si>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</si>
  <si>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</si>
  <si>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</si>
  <si>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</si>
  <si>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</si>
  <si>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</si>
  <si>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</si>
  <si>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</si>
  <si>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</si>
  <si>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</si>
  <si>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</si>
  <si>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</si>
  <si>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</si>
  <si>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</si>
  <si>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</si>
  <si>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</si>
  <si>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</si>
  <si>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</si>
  <si>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</si>
  <si>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</si>
  <si>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</si>
  <si>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</si>
  <si>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</si>
  <si>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</si>
  <si>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</si>
  <si>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</si>
  <si>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</si>
  <si>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</si>
  <si>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</si>
  <si>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</si>
  <si>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</si>
  <si>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</si>
  <si>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</si>
  <si>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</si>
  <si>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</si>
  <si>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</si>
  <si>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</si>
  <si>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</si>
  <si>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</si>
  <si>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</si>
  <si>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</si>
  <si>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</si>
  <si>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</si>
  <si>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</si>
  <si>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</si>
  <si>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</si>
  <si>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</si>
  <si>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</si>
  <si>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</si>
  <si>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</si>
  <si>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</si>
  <si>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</si>
  <si>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</si>
  <si>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</si>
  <si>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</si>
  <si>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</si>
  <si>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</si>
  <si>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</si>
  <si>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</si>
  <si>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</si>
  <si>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</si>
  <si>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</si>
  <si>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</si>
  <si>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</si>
  <si>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</si>
  <si>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</si>
  <si>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</si>
  <si>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</si>
  <si>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</si>
  <si>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</si>
  <si>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</si>
  <si>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</si>
  <si>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</si>
  <si>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</si>
  <si>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</si>
  <si>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</si>
  <si>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</si>
  <si>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</si>
  <si>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</si>
  <si>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</si>
  <si>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</si>
  <si>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</si>
  <si>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</si>
  <si>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</si>
  <si>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</si>
  <si>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</si>
  <si>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</si>
  <si>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</si>
  <si>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</si>
  <si>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</si>
  <si>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</si>
  <si>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</si>
  <si>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</si>
  <si>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</si>
  <si>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</si>
  <si>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</si>
  <si>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</si>
  <si>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</si>
  <si>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</si>
  <si>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</si>
  <si>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</si>
  <si>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</si>
  <si>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</si>
  <si>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</si>
  <si>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</si>
  <si>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</si>
  <si>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</si>
  <si>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</si>
  <si>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</si>
  <si>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</si>
  <si>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</si>
  <si>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</si>
  <si>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</si>
  <si>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</si>
  <si>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</si>
  <si>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</si>
  <si>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</si>
  <si>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</si>
  <si>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</si>
  <si>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</si>
  <si>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</si>
  <si>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</si>
  <si>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</si>
  <si>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</si>
  <si>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</si>
  <si>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</si>
  <si>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</si>
  <si>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</si>
  <si>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</si>
  <si>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</si>
  <si>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</si>
  <si>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</si>
  <si>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</si>
  <si>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</si>
  <si>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</si>
  <si>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</si>
  <si>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</si>
  <si>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</si>
  <si>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</si>
  <si>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</si>
  <si>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</si>
  <si>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</si>
  <si>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</si>
  <si>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</si>
  <si>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</si>
  <si>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</si>
  <si>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</si>
  <si>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</si>
  <si>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</si>
  <si>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</si>
  <si>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</si>
  <si>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</si>
  <si>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</si>
  <si>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</si>
  <si>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</si>
  <si>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</si>
  <si>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</si>
  <si>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</si>
  <si>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</si>
  <si>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</si>
  <si>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</si>
  <si>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</si>
  <si>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</si>
  <si>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</si>
  <si>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</si>
  <si>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</si>
  <si>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</si>
  <si>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</si>
  <si>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</si>
  <si>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</si>
  <si>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</si>
  <si>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</si>
  <si>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</si>
  <si>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</si>
  <si>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</si>
  <si>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</si>
  <si>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</si>
  <si>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</si>
  <si>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</si>
  <si>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</si>
  <si>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</si>
  <si>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</si>
  <si>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</si>
  <si>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</si>
  <si>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</si>
  <si>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</si>
  <si>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</si>
  <si>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</si>
  <si>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</si>
  <si>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</si>
  <si>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</si>
  <si>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</si>
  <si>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</si>
  <si>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</si>
  <si>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</si>
  <si>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</si>
  <si>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</si>
  <si>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</si>
  <si>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</si>
  <si>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</si>
  <si>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</si>
  <si>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</si>
  <si>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</si>
  <si>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</si>
  <si>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</si>
  <si>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</si>
  <si>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</si>
  <si>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</si>
  <si>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</si>
  <si>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</si>
  <si>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</si>
  <si>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</si>
  <si>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</si>
  <si>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</si>
  <si>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</si>
  <si>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</si>
  <si>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</si>
  <si>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</si>
  <si>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</si>
  <si>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</si>
  <si>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</si>
  <si>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</si>
  <si>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</si>
  <si>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</si>
  <si>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</si>
  <si>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</si>
  <si>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</si>
  <si>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</si>
  <si>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</si>
  <si>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</si>
  <si>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</si>
  <si>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</si>
  <si>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</si>
  <si>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</si>
  <si>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</si>
  <si>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</si>
  <si>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</si>
  <si>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</si>
  <si>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</si>
  <si>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</si>
  <si>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</si>
  <si>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</si>
  <si>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</si>
  <si>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</si>
  <si>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</si>
  <si>
    <t>Výrobny plynu (VS, která není zahrnuta v RDS)</t>
  </si>
  <si>
    <t>a)</t>
  </si>
  <si>
    <t>b)</t>
  </si>
  <si>
    <t>c)</t>
  </si>
  <si>
    <t>d)</t>
  </si>
  <si>
    <t>e)</t>
  </si>
  <si>
    <t>f)</t>
  </si>
  <si>
    <t>Tabulka č. 15</t>
  </si>
  <si>
    <t xml:space="preserve">Počet obchodníků zajišťující BSD a způsob jeho prokazování v ČR </t>
  </si>
  <si>
    <t>BSD+UKZ</t>
  </si>
  <si>
    <t>BSD+PRO+UKZ</t>
  </si>
  <si>
    <t>PRO+UKZ</t>
  </si>
  <si>
    <t>UKZ</t>
  </si>
  <si>
    <t>BSD pro své chráněné zákazníky zajišťuje</t>
  </si>
  <si>
    <t>BSD pro své chráněné zákazníky a současně pro jiného obchodníka s plynem zajišťuje</t>
  </si>
  <si>
    <t>BSD pro jiného obchodníka s plynem zajišťuje</t>
  </si>
  <si>
    <t>BSD pro své chráněné zákazníky (současně je sám CHZ jiného obchodníka s plynem) zajišťuje</t>
  </si>
  <si>
    <t>zásobník plynu na území České republiky</t>
  </si>
  <si>
    <t>zásobník plynu mimo území České republiky</t>
  </si>
  <si>
    <t>kopie nákupního kontraktu, nebo potvrzení od zahraničního dodavatele</t>
  </si>
  <si>
    <t>kopie smlouvy, nebo potvrzení od příslušného výrobce plynu</t>
  </si>
  <si>
    <t>možnost využití alternativních paliv</t>
  </si>
  <si>
    <t>zajištění jiným účastníkem trhu s plynem</t>
  </si>
  <si>
    <t xml:space="preserve">             Bezpečnostní standard dodávky v ČR</t>
  </si>
  <si>
    <t>Velikost zajištení BSD v ČR</t>
  </si>
  <si>
    <t>Dodávka CHZ a NECHZ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</si>
  <si>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</si>
  <si>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</si>
  <si>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</si>
  <si>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</si>
  <si>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</si>
  <si>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</si>
  <si>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</si>
  <si>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</si>
  <si>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</si>
  <si>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</si>
  <si>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</si>
  <si>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</si>
  <si>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</si>
  <si>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Tabulka č. 16</t>
  </si>
  <si>
    <t>Bezpečnostní standard dodávky v ČR v průběhu topné sezóny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</si>
  <si>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</si>
  <si>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</si>
  <si>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</si>
  <si>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</si>
  <si>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</si>
  <si>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</si>
  <si>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</si>
  <si>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</si>
  <si>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</si>
  <si>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</si>
  <si>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</si>
  <si>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</si>
  <si>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</si>
  <si>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</si>
  <si>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</si>
  <si>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</si>
  <si>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</si>
  <si>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</si>
  <si>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</si>
  <si>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</si>
  <si>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</si>
  <si>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</si>
  <si>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</si>
  <si>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Zdroj (koeficienty): OTE, a.s.</t>
  </si>
  <si>
    <t>Tabulka č. 17</t>
  </si>
  <si>
    <t>Říjen 2014</t>
  </si>
  <si>
    <t>Listopad 2014</t>
  </si>
  <si>
    <t>Prosinec 2014</t>
  </si>
  <si>
    <t>Leden 2015</t>
  </si>
  <si>
    <t>Únor 2015</t>
  </si>
  <si>
    <t>Březen 2015</t>
  </si>
  <si>
    <t>str. 18</t>
  </si>
  <si>
    <t>str. 19</t>
  </si>
  <si>
    <t>str. 20</t>
  </si>
  <si>
    <t>Bezpečnostní standard dodávky v ČR</t>
  </si>
  <si>
    <t>2003</t>
  </si>
  <si>
    <t>2002</t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</si>
  <si>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</si>
  <si>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Počet licencovaných subjektů zajišťující BSD</t>
  </si>
  <si>
    <t>Počet licencovaných subjektů, na které se povinnost zajistit BSD nevztahuje</t>
  </si>
  <si>
    <t>Počet všech licencovaných subjektů</t>
  </si>
  <si>
    <t>BSD ANO</t>
  </si>
  <si>
    <t>BSD NE</t>
  </si>
  <si>
    <t>počet subjektů</t>
  </si>
  <si>
    <t>Licence na obchod s plynem a výrobu plynu</t>
  </si>
  <si>
    <t>počet 
subjektů</t>
  </si>
  <si>
    <t>počet 
zajištění</t>
  </si>
  <si>
    <t>počet
 subjektů</t>
  </si>
  <si>
    <t>počet
zajištění</t>
  </si>
  <si>
    <t>Zajištění BSD (§ 73a zákona č. 458/2000 Sb., v platném znění) *</t>
  </si>
  <si>
    <t>Prokazování BSD (vyhláška č. 344/2012 Sb. §11 odstavec 4) *</t>
  </si>
  <si>
    <t>* Všechna data jsou uvedena na základě údajů od obchodníků s plynem a výrobců plynu zajišťujících BSD.</t>
  </si>
  <si>
    <t>Bezpečnostní standard dodávky *</t>
  </si>
  <si>
    <t>Dodávka CHZ *</t>
  </si>
  <si>
    <t>BSD *</t>
  </si>
  <si>
    <t xml:space="preserve">   MSD *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</si>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</sst>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24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231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3" fontId="23" fillId="3" borderId="45" xfId="3" applyNumberFormat="1" applyFont="1" applyFill="1" applyBorder="1" applyAlignment="1">
      <alignment vertical="center"/>
    </xf>
    <xf numFmtId="166" fontId="23" fillId="3" borderId="9" xfId="3" applyNumberFormat="1" applyFont="1" applyFill="1" applyBorder="1" applyAlignment="1">
      <alignment vertical="center"/>
    </xf>
    <xf numFmtId="166" fontId="23" fillId="3" borderId="4" xfId="3" applyNumberFormat="1" applyFont="1" applyFill="1" applyBorder="1" applyAlignment="1">
      <alignment vertical="center"/>
    </xf>
    <xf numFmtId="3" fontId="23" fillId="3" borderId="47" xfId="3" applyNumberFormat="1" applyFont="1" applyFill="1" applyBorder="1" applyAlignment="1">
      <alignment vertical="center"/>
    </xf>
    <xf numFmtId="166" fontId="23" fillId="3" borderId="24" xfId="3" applyNumberFormat="1" applyFont="1" applyFill="1" applyBorder="1" applyAlignment="1">
      <alignment vertical="center"/>
    </xf>
    <xf numFmtId="166" fontId="23" fillId="3" borderId="22" xfId="3" applyNumberFormat="1" applyFont="1" applyFill="1" applyBorder="1" applyAlignment="1">
      <alignment vertical="center"/>
    </xf>
    <xf numFmtId="3" fontId="61" fillId="12" borderId="30" xfId="3" applyNumberFormat="1" applyFont="1" applyFill="1" applyBorder="1" applyAlignment="1">
      <alignment horizontal="right" vertical="center"/>
    </xf>
    <xf numFmtId="3" fontId="61" fillId="12" borderId="14" xfId="3" applyNumberFormat="1" applyFont="1" applyFill="1" applyBorder="1" applyAlignment="1">
      <alignment horizontal="right" vertical="center"/>
    </xf>
    <xf numFmtId="3" fontId="61" fillId="12" borderId="49" xfId="3" applyNumberFormat="1" applyFont="1" applyFill="1" applyBorder="1" applyAlignment="1">
      <alignment horizontal="right" vertical="center"/>
    </xf>
    <xf numFmtId="3" fontId="23" fillId="3" borderId="16" xfId="3" applyNumberFormat="1" applyFont="1" applyFill="1" applyBorder="1" applyAlignment="1">
      <alignment horizontal="right" vertical="center"/>
    </xf>
    <xf numFmtId="3" fontId="23" fillId="3" borderId="13" xfId="3" applyNumberFormat="1" applyFont="1" applyFill="1" applyBorder="1" applyAlignment="1">
      <alignment horizontal="right" vertical="center"/>
    </xf>
    <xf numFmtId="3" fontId="23" fillId="3" borderId="46" xfId="3" applyNumberFormat="1" applyFont="1" applyFill="1" applyBorder="1" applyAlignment="1">
      <alignment horizontal="right" vertical="center"/>
    </xf>
    <xf numFmtId="166" fontId="23" fillId="3" borderId="45" xfId="3" applyNumberFormat="1" applyFont="1" applyFill="1" applyBorder="1" applyAlignment="1">
      <alignment vertical="center"/>
    </xf>
    <xf numFmtId="166" fontId="23" fillId="3" borderId="47" xfId="3" applyNumberFormat="1" applyFont="1" applyFill="1" applyBorder="1" applyAlignment="1">
      <alignment vertical="center"/>
    </xf>
    <xf numFmtId="3" fontId="61" fillId="12" borderId="14" xfId="3" applyNumberFormat="1" applyFont="1" applyFill="1" applyBorder="1"/>
    <xf numFmtId="3" fontId="61" fillId="12" borderId="7" xfId="3" applyNumberFormat="1" applyFont="1" applyFill="1" applyBorder="1"/>
    <xf numFmtId="0" fontId="67" fillId="3" borderId="0" xfId="3" applyFont="1" applyFill="1" applyBorder="1" applyAlignment="1">
      <alignment horizontal="right"/>
    </xf>
    <xf numFmtId="0" fontId="4" fillId="3" borderId="11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3" fillId="3" borderId="0" xfId="3" applyFill="1"/>
    <xf numFmtId="0" fontId="75" fillId="3" borderId="0" xfId="3" applyFont="1" applyFill="1" applyBorder="1" applyAlignment="1"/>
    <xf numFmtId="0" fontId="4" fillId="3" borderId="3" xfId="3" applyFont="1" applyFill="1" applyBorder="1" applyAlignment="1">
      <alignment horizontal="center"/>
    </xf>
    <xf numFmtId="0" fontId="3" fillId="3" borderId="7" xfId="3" applyFill="1" applyBorder="1" applyAlignment="1">
      <alignment horizontal="center"/>
    </xf>
    <xf numFmtId="0" fontId="3" fillId="3" borderId="0" xfId="3" applyFill="1" applyAlignment="1">
      <alignment horizontal="center"/>
    </xf>
    <xf numFmtId="0" fontId="4" fillId="3" borderId="0" xfId="3" applyFont="1" applyFill="1" applyAlignment="1">
      <alignment horizontal="right"/>
    </xf>
    <xf numFmtId="0" fontId="4" fillId="3" borderId="0" xfId="3" applyFont="1" applyFill="1" applyAlignment="1">
      <alignment horizontal="left"/>
    </xf>
    <xf numFmtId="0" fontId="3" fillId="3" borderId="7" xfId="3" applyFill="1" applyBorder="1"/>
    <xf numFmtId="0" fontId="7" fillId="3" borderId="0" xfId="3" applyFont="1" applyFill="1" applyAlignment="1">
      <alignment horizontal="center" wrapText="1"/>
    </xf>
    <xf numFmtId="0" fontId="3" fillId="3" borderId="9" xfId="3" applyFill="1" applyBorder="1"/>
    <xf numFmtId="0" fontId="65" fillId="3" borderId="0" xfId="3" applyFont="1" applyFill="1" applyAlignment="1">
      <alignment horizontal="right" wrapText="1"/>
    </xf>
    <xf numFmtId="0" fontId="65" fillId="3" borderId="0" xfId="3" applyFont="1" applyFill="1" applyAlignment="1">
      <alignment horizontal="left" wrapText="1"/>
    </xf>
    <xf numFmtId="0" fontId="23" fillId="12" borderId="6" xfId="3" applyFont="1" applyFill="1" applyBorder="1" applyAlignment="1">
      <alignment horizontal="right"/>
    </xf>
    <xf numFmtId="0" fontId="4" fillId="3" borderId="15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65" fillId="3" borderId="0" xfId="3" applyFont="1" applyFill="1" applyAlignment="1">
      <alignment horizontal="right"/>
    </xf>
    <xf numFmtId="0" fontId="65" fillId="3" borderId="0" xfId="3" applyFont="1" applyFill="1" applyAlignment="1">
      <alignment horizontal="left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7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right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9" xfId="3" applyFont="1" applyFill="1" applyBorder="1" applyAlignment="1">
      <alignment horizontal="right"/>
    </xf>
    <xf numFmtId="3" fontId="4" fillId="3" borderId="60" xfId="3" applyNumberFormat="1" applyFont="1" applyFill="1" applyBorder="1" applyAlignment="1">
      <alignment horizontal="center"/>
    </xf>
    <xf numFmtId="164" fontId="3" fillId="3" borderId="0" xfId="2" applyNumberFormat="1" applyFill="1" applyAlignment="1">
      <alignment vertical="center"/>
    </xf>
    <xf numFmtId="0" fontId="4" fillId="3" borderId="63" xfId="3" applyFont="1" applyFill="1" applyBorder="1" applyAlignment="1">
      <alignment horizontal="right"/>
    </xf>
    <xf numFmtId="3" fontId="4" fillId="3" borderId="64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67" xfId="3" applyNumberFormat="1" applyFont="1" applyFill="1" applyBorder="1" applyAlignment="1">
      <alignment horizontal="center" vertical="center" wrapText="1"/>
    </xf>
    <xf numFmtId="3" fontId="4" fillId="3" borderId="68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1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69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3" fontId="23" fillId="12" borderId="16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0" xfId="0" applyFont="1" applyFill="1" applyAlignment="1"/>
    <xf numFmtId="170" fontId="4" fillId="3" borderId="0" xfId="0" applyNumberFormat="1" applyFont="1" applyFill="1" applyAlignment="1">
      <alignment horizontal="center"/>
    </xf>
    <xf numFmtId="166" fontId="9" fillId="2" borderId="0" xfId="0" applyNumberFormat="1" applyFont="1" applyFill="1"/>
    <xf numFmtId="3" fontId="23" fillId="3" borderId="23" xfId="3" applyNumberFormat="1" applyFont="1" applyFill="1" applyBorder="1" applyAlignment="1">
      <alignment horizontal="right" vertical="center"/>
    </xf>
    <xf numFmtId="3" fontId="23" fillId="3" borderId="21" xfId="3" applyNumberFormat="1" applyFont="1" applyFill="1" applyBorder="1" applyAlignment="1">
      <alignment horizontal="right" vertical="center"/>
    </xf>
    <xf numFmtId="3" fontId="23" fillId="3" borderId="47" xfId="3" applyNumberFormat="1" applyFont="1" applyFill="1" applyBorder="1" applyAlignment="1">
      <alignment horizontal="right" vertical="center"/>
    </xf>
    <xf numFmtId="0" fontId="7" fillId="3" borderId="0" xfId="3" applyFont="1" applyFill="1" applyAlignment="1">
      <alignment horizontal="center" wrapText="1"/>
    </xf>
    <xf numFmtId="0" fontId="65" fillId="3" borderId="4" xfId="3" applyFont="1" applyFill="1" applyBorder="1" applyAlignment="1">
      <alignment horizontal="right" wrapText="1"/>
    </xf>
    <xf numFmtId="0" fontId="4" fillId="3" borderId="6" xfId="3" applyFont="1" applyFill="1" applyBorder="1" applyAlignment="1">
      <alignment horizontal="right"/>
    </xf>
    <xf numFmtId="0" fontId="4" fillId="3" borderId="0" xfId="3" applyFont="1" applyFill="1" applyAlignment="1">
      <alignment horizontal="center" wrapText="1"/>
    </xf>
    <xf numFmtId="0" fontId="4" fillId="3" borderId="0" xfId="3" applyFont="1" applyFill="1" applyAlignment="1">
      <alignment horizontal="right" wrapText="1"/>
    </xf>
    <xf numFmtId="9" fontId="4" fillId="3" borderId="0" xfId="2" applyFont="1" applyFill="1" applyAlignment="1">
      <alignment horizontal="left" wrapText="1"/>
    </xf>
    <xf numFmtId="9" fontId="4" fillId="3" borderId="0" xfId="3" applyNumberFormat="1" applyFont="1" applyFill="1" applyAlignment="1">
      <alignment horizontal="left" wrapText="1"/>
    </xf>
    <xf numFmtId="9" fontId="4" fillId="3" borderId="0" xfId="2" applyNumberFormat="1" applyFont="1" applyFill="1" applyAlignment="1">
      <alignment horizontal="right" wrapText="1"/>
    </xf>
    <xf numFmtId="9" fontId="4" fillId="3" borderId="0" xfId="2" applyFont="1" applyFill="1" applyAlignment="1">
      <alignment horizontal="left"/>
    </xf>
    <xf numFmtId="9" fontId="4" fillId="3" borderId="0" xfId="3" applyNumberFormat="1" applyFont="1" applyFill="1" applyAlignment="1">
      <alignment horizontal="center" wrapText="1"/>
    </xf>
    <xf numFmtId="0" fontId="4" fillId="3" borderId="6" xfId="3" applyFont="1" applyFill="1" applyBorder="1" applyAlignment="1">
      <alignment horizontal="center"/>
    </xf>
    <xf numFmtId="0" fontId="3" fillId="3" borderId="14" xfId="3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31" fillId="3" borderId="0" xfId="3" applyFont="1" applyFill="1"/>
    <xf numFmtId="0" fontId="31" fillId="3" borderId="0" xfId="3" applyFont="1" applyFill="1" applyAlignment="1">
      <alignment horizontal="left"/>
    </xf>
    <xf numFmtId="0" fontId="31" fillId="3" borderId="0" xfId="3" applyFont="1" applyFill="1" applyAlignment="1">
      <alignment horizontal="right"/>
    </xf>
    <xf numFmtId="0" fontId="18" fillId="3" borderId="13" xfId="3" applyFont="1" applyFill="1" applyBorder="1" applyAlignment="1">
      <alignment horizontal="center"/>
    </xf>
    <xf numFmtId="0" fontId="18" fillId="3" borderId="10" xfId="3" applyFont="1" applyFill="1" applyBorder="1" applyAlignment="1">
      <alignment horizontal="center"/>
    </xf>
    <xf numFmtId="0" fontId="4" fillId="3" borderId="61" xfId="3" applyFont="1" applyFill="1" applyBorder="1" applyAlignment="1">
      <alignment horizontal="center"/>
    </xf>
    <xf numFmtId="0" fontId="3" fillId="3" borderId="9" xfId="3" applyFont="1" applyFill="1" applyBorder="1"/>
    <xf numFmtId="0" fontId="18" fillId="3" borderId="11" xfId="3" applyFont="1" applyFill="1" applyBorder="1" applyAlignment="1">
      <alignment horizontal="right"/>
    </xf>
    <xf numFmtId="0" fontId="4" fillId="3" borderId="70" xfId="3" applyFont="1" applyFill="1" applyBorder="1" applyAlignment="1">
      <alignment horizontal="right"/>
    </xf>
    <xf numFmtId="3" fontId="23" fillId="3" borderId="14" xfId="0" applyNumberFormat="1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23" fillId="3" borderId="20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center" wrapText="1"/>
    </xf>
    <xf numFmtId="0" fontId="65" fillId="3" borderId="7" xfId="3" applyFont="1" applyFill="1" applyBorder="1" applyAlignment="1">
      <alignment horizontal="center" wrapText="1"/>
    </xf>
    <xf numFmtId="0" fontId="65" fillId="3" borderId="5" xfId="3" applyFont="1" applyFill="1" applyBorder="1" applyAlignment="1">
      <alignment horizontal="center" wrapText="1"/>
    </xf>
    <xf numFmtId="0" fontId="4" fillId="3" borderId="4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wrapText="1"/>
    </xf>
    <xf numFmtId="0" fontId="4" fillId="3" borderId="13" xfId="3" applyFont="1" applyFill="1" applyBorder="1" applyAlignment="1">
      <alignment horizontal="center" wrapText="1"/>
    </xf>
    <xf numFmtId="0" fontId="7" fillId="3" borderId="0" xfId="3" applyFont="1" applyFill="1" applyAlignment="1">
      <alignment horizontal="center" wrapText="1"/>
    </xf>
    <xf numFmtId="0" fontId="4" fillId="3" borderId="10" xfId="3" applyFont="1" applyFill="1" applyBorder="1" applyAlignment="1">
      <alignment horizontal="center" wrapText="1"/>
    </xf>
    <xf numFmtId="0" fontId="4" fillId="3" borderId="12" xfId="3" applyFont="1" applyFill="1" applyBorder="1" applyAlignment="1">
      <alignment horizontal="center" wrapText="1"/>
    </xf>
    <xf numFmtId="0" fontId="4" fillId="3" borderId="1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left"/>
    </xf>
    <xf numFmtId="0" fontId="4" fillId="3" borderId="15" xfId="3" applyFont="1" applyFill="1" applyBorder="1" applyAlignment="1">
      <alignment horizontal="left"/>
    </xf>
    <xf numFmtId="0" fontId="4" fillId="3" borderId="0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left" wrapText="1"/>
    </xf>
    <xf numFmtId="0" fontId="4" fillId="3" borderId="15" xfId="3" applyFont="1" applyFill="1" applyBorder="1" applyAlignment="1">
      <alignment horizontal="left" wrapText="1"/>
    </xf>
    <xf numFmtId="0" fontId="76" fillId="3" borderId="0" xfId="3" applyFont="1" applyFill="1" applyAlignment="1">
      <alignment horizontal="center"/>
    </xf>
    <xf numFmtId="0" fontId="4" fillId="3" borderId="59" xfId="3" applyFont="1" applyFill="1" applyBorder="1" applyAlignment="1">
      <alignment horizontal="left"/>
    </xf>
    <xf numFmtId="0" fontId="4" fillId="3" borderId="70" xfId="3" applyFont="1" applyFill="1" applyBorder="1" applyAlignment="1">
      <alignment horizontal="left"/>
    </xf>
    <xf numFmtId="0" fontId="4" fillId="3" borderId="13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67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51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8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59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5" xfId="3" applyNumberFormat="1" applyFont="1" applyFill="1" applyBorder="1" applyAlignment="1">
      <alignment horizontal="center"/>
    </xf>
    <xf numFmtId="3" fontId="4" fillId="3" borderId="66" xfId="3" applyNumberFormat="1" applyFont="1" applyFill="1" applyBorder="1" applyAlignment="1">
      <alignment horizontal="center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66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77" fillId="3" borderId="0" xfId="0" applyFont="1" applyFill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</cellXfs>
  <cellStyles count="20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Normální 6" xfId="19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FF99"/>
      <color rgb="FFFFCC66"/>
      <color rgb="FFFFFFCC"/>
      <color rgb="FFFFFF66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3526.22098332017</c:v>
                </c:pt>
                <c:pt idx="1">
                  <c:v>-2933.9947765713619</c:v>
                </c:pt>
                <c:pt idx="2">
                  <c:v>34.707913999999995</c:v>
                </c:pt>
                <c:pt idx="3">
                  <c:v>-47.134311000000004</c:v>
                </c:pt>
                <c:pt idx="4">
                  <c:v>11.413765</c:v>
                </c:pt>
                <c:pt idx="5">
                  <c:v>-24.584361878208465</c:v>
                </c:pt>
                <c:pt idx="6">
                  <c:v>-566.62921287059999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246616448"/>
        <c:axId val="246617984"/>
        <c:axId val="0"/>
      </c:bar3DChart>
      <c:catAx>
        <c:axId val="24661644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246617984"/>
        <c:crosses val="autoZero"/>
        <c:auto val="1"/>
        <c:lblAlgn val="ctr"/>
        <c:lblOffset val="100"/>
        <c:noMultiLvlLbl val="0"/>
      </c:catAx>
      <c:valAx>
        <c:axId val="24661798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6616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'S9'!$M$8:$M$24</c:f>
              <c:numCache>
                <c:formatCode>#,##0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</c:numCache>
            </c:numRef>
          </c:cat>
          <c:val>
            <c:numRef>
              <c:f>'S9'!$N$8:$N$24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98688"/>
        <c:axId val="247309056"/>
      </c:barChart>
      <c:catAx>
        <c:axId val="247298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47309056"/>
        <c:crosses val="autoZero"/>
        <c:auto val="1"/>
        <c:lblAlgn val="ctr"/>
        <c:lblOffset val="100"/>
        <c:noMultiLvlLbl val="0"/>
      </c:catAx>
      <c:valAx>
        <c:axId val="24730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729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  <c:pt idx="7">
                  <c:v>0.32703314228528513</c:v>
                </c:pt>
                <c:pt idx="8">
                  <c:v>0.5537919709257193</c:v>
                </c:pt>
                <c:pt idx="9">
                  <c:v>1.2295590453146168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363456"/>
        <c:axId val="247364992"/>
        <c:axId val="0"/>
      </c:bar3DChart>
      <c:catAx>
        <c:axId val="247363456"/>
        <c:scaling>
          <c:orientation val="maxMin"/>
        </c:scaling>
        <c:delete val="0"/>
        <c:axPos val="l"/>
        <c:majorTickMark val="out"/>
        <c:minorTickMark val="none"/>
        <c:tickLblPos val="nextTo"/>
        <c:crossAx val="247364992"/>
        <c:crosses val="autoZero"/>
        <c:auto val="1"/>
        <c:lblAlgn val="ctr"/>
        <c:lblOffset val="100"/>
        <c:noMultiLvlLbl val="0"/>
      </c:catAx>
      <c:valAx>
        <c:axId val="247364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24736345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08352"/>
        <c:axId val="247518336"/>
      </c:barChart>
      <c:catAx>
        <c:axId val="24750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47518336"/>
        <c:crosses val="autoZero"/>
        <c:auto val="1"/>
        <c:lblAlgn val="ctr"/>
        <c:lblOffset val="100"/>
        <c:noMultiLvlLbl val="0"/>
      </c:catAx>
      <c:valAx>
        <c:axId val="247518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75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  <c:pt idx="7">
                  <c:v>21</c:v>
                </c:pt>
                <c:pt idx="8">
                  <c:v>23</c:v>
                </c:pt>
                <c:pt idx="9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38432"/>
        <c:axId val="247539968"/>
      </c:barChart>
      <c:catAx>
        <c:axId val="24753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47539968"/>
        <c:crosses val="autoZero"/>
        <c:auto val="1"/>
        <c:lblAlgn val="ctr"/>
        <c:lblOffset val="100"/>
        <c:noMultiLvlLbl val="0"/>
      </c:catAx>
      <c:valAx>
        <c:axId val="247539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7538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  <c:pt idx="7">
                  <c:v>929</c:v>
                </c:pt>
                <c:pt idx="8">
                  <c:v>1118</c:v>
                </c:pt>
                <c:pt idx="9">
                  <c:v>1128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68256"/>
        <c:axId val="247569792"/>
      </c:barChart>
      <c:catAx>
        <c:axId val="24756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47569792"/>
        <c:crosses val="autoZero"/>
        <c:auto val="1"/>
        <c:lblAlgn val="ctr"/>
        <c:lblOffset val="100"/>
        <c:noMultiLvlLbl val="0"/>
      </c:catAx>
      <c:valAx>
        <c:axId val="247569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756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  <c:pt idx="7">
                  <c:v>11457</c:v>
                </c:pt>
                <c:pt idx="8">
                  <c:v>11629</c:v>
                </c:pt>
                <c:pt idx="9">
                  <c:v>12648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06272"/>
        <c:axId val="247608064"/>
      </c:barChart>
      <c:catAx>
        <c:axId val="24760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47608064"/>
        <c:crosses val="autoZero"/>
        <c:auto val="1"/>
        <c:lblAlgn val="ctr"/>
        <c:lblOffset val="100"/>
        <c:noMultiLvlLbl val="0"/>
      </c:catAx>
      <c:valAx>
        <c:axId val="247608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760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289.56902093748965</c:v>
                </c:pt>
                <c:pt idx="8">
                  <c:v>388.42976796244523</c:v>
                </c:pt>
                <c:pt idx="9">
                  <c:v>652.75770767701385</c:v>
                </c:pt>
                <c:pt idx="10">
                  <c:v>903.89997135734473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300.02928810543102</c:v>
                </c:pt>
                <c:pt idx="8">
                  <c:v>364.76185786860032</c:v>
                </c:pt>
                <c:pt idx="9">
                  <c:v>566.62856014040869</c:v>
                </c:pt>
                <c:pt idx="10">
                  <c:v>766.78981566037749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745536"/>
        <c:axId val="247776000"/>
      </c:lineChart>
      <c:catAx>
        <c:axId val="24774553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247776000"/>
        <c:crosses val="autoZero"/>
        <c:auto val="1"/>
        <c:lblAlgn val="ctr"/>
        <c:lblOffset val="100"/>
        <c:noMultiLvlLbl val="0"/>
      </c:catAx>
      <c:valAx>
        <c:axId val="24777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7745536"/>
        <c:crosses val="autoZero"/>
        <c:crossBetween val="midCat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7.3398109362101884</c:v>
                </c:pt>
                <c:pt idx="214">
                  <c:v>7.4255598574784694</c:v>
                </c:pt>
                <c:pt idx="215">
                  <c:v>9.9286334282502242</c:v>
                </c:pt>
                <c:pt idx="216">
                  <c:v>9.0057527470622318</c:v>
                </c:pt>
                <c:pt idx="217">
                  <c:v>9.0292564269688693</c:v>
                </c:pt>
                <c:pt idx="218">
                  <c:v>10.520128208517265</c:v>
                </c:pt>
                <c:pt idx="219">
                  <c:v>9.7839386392334227</c:v>
                </c:pt>
                <c:pt idx="220">
                  <c:v>7.0910306035338895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10.817177006758483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11.401840931354576</c:v>
                </c:pt>
                <c:pt idx="237">
                  <c:v>12.199019353276988</c:v>
                </c:pt>
                <c:pt idx="238">
                  <c:v>12.040001761096971</c:v>
                </c:pt>
                <c:pt idx="239">
                  <c:v>11.614278045055139</c:v>
                </c:pt>
                <c:pt idx="240">
                  <c:v>12.056345281883422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8.7177705120471796</c:v>
                </c:pt>
                <c:pt idx="249">
                  <c:v>9.0133461746747354</c:v>
                </c:pt>
                <c:pt idx="250">
                  <c:v>10.548433325279381</c:v>
                </c:pt>
                <c:pt idx="251">
                  <c:v>10.86272918159772</c:v>
                </c:pt>
                <c:pt idx="252">
                  <c:v>11.090167949052262</c:v>
                </c:pt>
                <c:pt idx="253">
                  <c:v>11.666969474165214</c:v>
                </c:pt>
                <c:pt idx="254">
                  <c:v>11.07656917385318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13.441887604874744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14.672559190094582</c:v>
                </c:pt>
                <c:pt idx="274">
                  <c:v>14.937395823250394</c:v>
                </c:pt>
                <c:pt idx="275">
                  <c:v>15.024181916753928</c:v>
                </c:pt>
                <c:pt idx="276">
                  <c:v>14.082354586678905</c:v>
                </c:pt>
                <c:pt idx="277">
                  <c:v>14.703796368651451</c:v>
                </c:pt>
                <c:pt idx="278">
                  <c:v>16.851012332190344</c:v>
                </c:pt>
                <c:pt idx="279">
                  <c:v>17.837071568583177</c:v>
                </c:pt>
                <c:pt idx="280">
                  <c:v>16.556592302237554</c:v>
                </c:pt>
                <c:pt idx="281">
                  <c:v>15.092861094618028</c:v>
                </c:pt>
                <c:pt idx="282">
                  <c:v>14.75734402634342</c:v>
                </c:pt>
                <c:pt idx="283">
                  <c:v>12.577770505142345</c:v>
                </c:pt>
                <c:pt idx="284">
                  <c:v>12.420168871092439</c:v>
                </c:pt>
                <c:pt idx="285">
                  <c:v>14.379593775067239</c:v>
                </c:pt>
                <c:pt idx="286">
                  <c:v>14.97572795001245</c:v>
                </c:pt>
                <c:pt idx="287">
                  <c:v>16.572607557021048</c:v>
                </c:pt>
                <c:pt idx="288">
                  <c:v>16.322636449340475</c:v>
                </c:pt>
                <c:pt idx="289">
                  <c:v>16.501253906953814</c:v>
                </c:pt>
                <c:pt idx="290">
                  <c:v>14.211928981898621</c:v>
                </c:pt>
                <c:pt idx="291">
                  <c:v>14.947676623543108</c:v>
                </c:pt>
                <c:pt idx="292">
                  <c:v>17.188452830736239</c:v>
                </c:pt>
                <c:pt idx="293">
                  <c:v>17.722298058330818</c:v>
                </c:pt>
                <c:pt idx="294">
                  <c:v>22.243316893980452</c:v>
                </c:pt>
                <c:pt idx="295">
                  <c:v>23.527620253839217</c:v>
                </c:pt>
                <c:pt idx="296">
                  <c:v>24.016840008761978</c:v>
                </c:pt>
                <c:pt idx="297">
                  <c:v>22.937673614004424</c:v>
                </c:pt>
                <c:pt idx="298">
                  <c:v>21.763721361282453</c:v>
                </c:pt>
                <c:pt idx="299">
                  <c:v>24.888305805121266</c:v>
                </c:pt>
                <c:pt idx="300">
                  <c:v>25.370558994230134</c:v>
                </c:pt>
                <c:pt idx="301">
                  <c:v>28.228283403935794</c:v>
                </c:pt>
                <c:pt idx="302">
                  <c:v>26.823604675562436</c:v>
                </c:pt>
                <c:pt idx="303">
                  <c:v>24.493350411150047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05056"/>
        <c:axId val="247806592"/>
      </c:lineChart>
      <c:dateAx>
        <c:axId val="247805056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247806592"/>
        <c:crosses val="autoZero"/>
        <c:auto val="1"/>
        <c:lblOffset val="100"/>
        <c:baseTimeUnit val="days"/>
      </c:dateAx>
      <c:valAx>
        <c:axId val="24780659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7805056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'S17'!$D$16:$D$19</c:f>
              <c:numCache>
                <c:formatCode>General</c:formatCode>
                <c:ptCount val="4"/>
                <c:pt idx="0">
                  <c:v>64</c:v>
                </c:pt>
                <c:pt idx="1">
                  <c:v>22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'S17'!$B$11</c:f>
              <c:strCache>
                <c:ptCount val="1"/>
                <c:pt idx="0">
                  <c:v>BSD ANO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'S17'!$C$11</c:f>
              <c:numCache>
                <c:formatCode>0%</c:formatCode>
                <c:ptCount val="1"/>
                <c:pt idx="0">
                  <c:v>0.44888888888888889</c:v>
                </c:pt>
              </c:numCache>
            </c:numRef>
          </c:val>
        </c:ser>
        <c:ser>
          <c:idx val="1"/>
          <c:order val="1"/>
          <c:tx>
            <c:strRef>
              <c:f>'S17'!$B$12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'S17'!$C$12</c:f>
              <c:numCache>
                <c:formatCode>0%</c:formatCode>
                <c:ptCount val="1"/>
                <c:pt idx="0">
                  <c:v>0.55111111111111111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7939072"/>
        <c:axId val="247940608"/>
      </c:barChart>
      <c:catAx>
        <c:axId val="24793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7940608"/>
        <c:crosses val="autoZero"/>
        <c:auto val="1"/>
        <c:lblAlgn val="ctr"/>
        <c:lblOffset val="100"/>
        <c:noMultiLvlLbl val="0"/>
      </c:catAx>
      <c:valAx>
        <c:axId val="2479406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47939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289894.23645800509</c:v>
                </c:pt>
                <c:pt idx="1">
                  <c:v>59463.581471537618</c:v>
                </c:pt>
                <c:pt idx="2">
                  <c:v>67327.34330493056</c:v>
                </c:pt>
                <c:pt idx="3">
                  <c:v>137870.24225740173</c:v>
                </c:pt>
                <c:pt idx="4">
                  <c:v>12073.809378725022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'S17'!$B$43:$B$48</c:f>
              <c:numCache>
                <c:formatCode>General</c:formatCode>
                <c:ptCount val="6"/>
                <c:pt idx="0">
                  <c:v>15</c:v>
                </c:pt>
                <c:pt idx="1">
                  <c:v>3</c:v>
                </c:pt>
                <c:pt idx="2">
                  <c:v>15</c:v>
                </c:pt>
                <c:pt idx="3">
                  <c:v>3</c:v>
                </c:pt>
                <c:pt idx="4">
                  <c:v>2</c:v>
                </c:pt>
                <c:pt idx="5">
                  <c:v>85</c:v>
                </c:pt>
              </c:numCache>
            </c:numRef>
          </c:val>
        </c:ser>
        <c:ser>
          <c:idx val="1"/>
          <c:order val="1"/>
          <c:tx>
            <c:strRef>
              <c:f>'S17'!$C$42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'S17'!$C$43:$C$48</c:f>
              <c:numCache>
                <c:formatCode>General</c:formatCode>
                <c:ptCount val="6"/>
                <c:pt idx="0">
                  <c:v>18</c:v>
                </c:pt>
                <c:pt idx="1">
                  <c:v>3</c:v>
                </c:pt>
                <c:pt idx="2">
                  <c:v>36</c:v>
                </c:pt>
                <c:pt idx="3">
                  <c:v>5</c:v>
                </c:pt>
                <c:pt idx="4">
                  <c:v>5</c:v>
                </c:pt>
                <c:pt idx="5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7977856"/>
        <c:axId val="247984128"/>
      </c:barChart>
      <c:catAx>
        <c:axId val="24797785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7984128"/>
        <c:crosses val="autoZero"/>
        <c:auto val="1"/>
        <c:lblAlgn val="ctr"/>
        <c:lblOffset val="100"/>
        <c:noMultiLvlLbl val="0"/>
      </c:catAx>
      <c:valAx>
        <c:axId val="24798412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7977856"/>
        <c:crosses val="autoZero"/>
        <c:crossBetween val="between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703606493632744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'S17'!$E$16:$E$19</c:f>
              <c:numCache>
                <c:formatCode>General</c:formatCode>
                <c:ptCount val="4"/>
                <c:pt idx="0">
                  <c:v>77</c:v>
                </c:pt>
                <c:pt idx="1">
                  <c:v>67</c:v>
                </c:pt>
                <c:pt idx="2">
                  <c:v>12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'S18'!$B$32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'S18'!$B$33:$B$35</c:f>
              <c:numCache>
                <c:formatCode>0.0%</c:formatCode>
                <c:ptCount val="3"/>
                <c:pt idx="0">
                  <c:v>0.76374417170967546</c:v>
                </c:pt>
                <c:pt idx="1">
                  <c:v>0.56128075230708807</c:v>
                </c:pt>
                <c:pt idx="2">
                  <c:v>0.54712210198080036</c:v>
                </c:pt>
              </c:numCache>
            </c:numRef>
          </c:val>
        </c:ser>
        <c:ser>
          <c:idx val="1"/>
          <c:order val="1"/>
          <c:tx>
            <c:strRef>
              <c:f>'S18'!$C$32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'S18'!$C$33:$C$35</c:f>
              <c:numCache>
                <c:formatCode>0.0%</c:formatCode>
                <c:ptCount val="3"/>
                <c:pt idx="0">
                  <c:v>0.23625582829032454</c:v>
                </c:pt>
                <c:pt idx="1">
                  <c:v>0.43871924769291193</c:v>
                </c:pt>
                <c:pt idx="2">
                  <c:v>0.45287789801919964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248403456"/>
        <c:axId val="248404992"/>
        <c:axId val="0"/>
      </c:bar3DChart>
      <c:catAx>
        <c:axId val="248403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48404992"/>
        <c:crosses val="autoZero"/>
        <c:auto val="1"/>
        <c:lblAlgn val="ctr"/>
        <c:lblOffset val="100"/>
        <c:noMultiLvlLbl val="0"/>
      </c:catAx>
      <c:valAx>
        <c:axId val="2484049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840345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16631.464458005074</c:v>
                </c:pt>
                <c:pt idx="1">
                  <c:v>10848.14447153762</c:v>
                </c:pt>
                <c:pt idx="2">
                  <c:v>11620.720616930566</c:v>
                </c:pt>
                <c:pt idx="3">
                  <c:v>18360.274945401692</c:v>
                </c:pt>
                <c:pt idx="4">
                  <c:v>1855.3231366322691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57451747478933557"/>
                  <c:y val="4.6782704793479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259752.39999999997</c:v>
                </c:pt>
                <c:pt idx="1">
                  <c:v>46409</c:v>
                </c:pt>
                <c:pt idx="2">
                  <c:v>52783.686000000002</c:v>
                </c:pt>
                <c:pt idx="3">
                  <c:v>113370.20000000001</c:v>
                </c:pt>
                <c:pt idx="4">
                  <c:v>9193.3002420927514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10855.949000000001</c:v>
                </c:pt>
                <c:pt idx="1">
                  <c:v>2129.4369999999999</c:v>
                </c:pt>
                <c:pt idx="2">
                  <c:v>2915.9366880000002</c:v>
                </c:pt>
                <c:pt idx="3">
                  <c:v>6139.7673119999999</c:v>
                </c:pt>
                <c:pt idx="4">
                  <c:v>431.36099999999999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59315.927628507226</c:v>
                </c:pt>
                <c:pt idx="1">
                  <c:v>481508.58624209272</c:v>
                </c:pt>
                <c:pt idx="2">
                  <c:v>22472.451000000001</c:v>
                </c:pt>
                <c:pt idx="3">
                  <c:v>3332.2480000000005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843648"/>
        <c:axId val="246853632"/>
        <c:axId val="0"/>
      </c:bar3DChart>
      <c:catAx>
        <c:axId val="24684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46853632"/>
        <c:crosses val="autoZero"/>
        <c:auto val="1"/>
        <c:lblAlgn val="ctr"/>
        <c:lblOffset val="100"/>
        <c:noMultiLvlLbl val="0"/>
      </c:catAx>
      <c:valAx>
        <c:axId val="2468536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46843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59315.927628507226</c:v>
                </c:pt>
                <c:pt idx="1">
                  <c:v>481508.58624209272</c:v>
                </c:pt>
                <c:pt idx="2">
                  <c:v>22472.451000000001</c:v>
                </c:pt>
                <c:pt idx="3">
                  <c:v>3332.2480000000005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19225.633000000002</c:v>
                </c:pt>
                <c:pt idx="1">
                  <c:v>76126.2</c:v>
                </c:pt>
                <c:pt idx="2">
                  <c:v>14866.5</c:v>
                </c:pt>
                <c:pt idx="3">
                  <c:v>23413.300000000003</c:v>
                </c:pt>
                <c:pt idx="4">
                  <c:v>22480.300000000003</c:v>
                </c:pt>
                <c:pt idx="5">
                  <c:v>66221.785999999993</c:v>
                </c:pt>
                <c:pt idx="6">
                  <c:v>32791.800000000003</c:v>
                </c:pt>
                <c:pt idx="7">
                  <c:v>23945.3</c:v>
                </c:pt>
                <c:pt idx="8">
                  <c:v>26336.699999999997</c:v>
                </c:pt>
                <c:pt idx="9">
                  <c:v>57460.604491874954</c:v>
                </c:pt>
                <c:pt idx="10">
                  <c:v>80882.861999999994</c:v>
                </c:pt>
                <c:pt idx="11">
                  <c:v>56350.060999999994</c:v>
                </c:pt>
                <c:pt idx="12">
                  <c:v>24417.656999999999</c:v>
                </c:pt>
                <c:pt idx="13">
                  <c:v>30036.699999999997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048064"/>
        <c:axId val="247049600"/>
        <c:axId val="0"/>
      </c:bar3DChart>
      <c:catAx>
        <c:axId val="24704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247049600"/>
        <c:crosses val="autoZero"/>
        <c:auto val="1"/>
        <c:lblAlgn val="ctr"/>
        <c:lblOffset val="100"/>
        <c:noMultiLvlLbl val="0"/>
      </c:catAx>
      <c:valAx>
        <c:axId val="2470496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4704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'S9'!$I$8:$I$38</c:f>
              <c:numCache>
                <c:formatCode>#,##0</c:formatCode>
                <c:ptCount val="31"/>
                <c:pt idx="0">
                  <c:v>14.672559190094582</c:v>
                </c:pt>
                <c:pt idx="1">
                  <c:v>14.937395823250394</c:v>
                </c:pt>
                <c:pt idx="2">
                  <c:v>15.024181916753928</c:v>
                </c:pt>
                <c:pt idx="3">
                  <c:v>14.082354586678905</c:v>
                </c:pt>
                <c:pt idx="4">
                  <c:v>14.703796368651451</c:v>
                </c:pt>
                <c:pt idx="5">
                  <c:v>16.851012332190344</c:v>
                </c:pt>
                <c:pt idx="6">
                  <c:v>17.837071568583177</c:v>
                </c:pt>
                <c:pt idx="7">
                  <c:v>16.556592302237554</c:v>
                </c:pt>
                <c:pt idx="8">
                  <c:v>15.092861094618028</c:v>
                </c:pt>
                <c:pt idx="9">
                  <c:v>14.75734402634342</c:v>
                </c:pt>
                <c:pt idx="10">
                  <c:v>12.577770505142345</c:v>
                </c:pt>
                <c:pt idx="11">
                  <c:v>12.420168871092439</c:v>
                </c:pt>
                <c:pt idx="12">
                  <c:v>14.379593775067239</c:v>
                </c:pt>
                <c:pt idx="13">
                  <c:v>14.97572795001245</c:v>
                </c:pt>
                <c:pt idx="14">
                  <c:v>16.572607557021048</c:v>
                </c:pt>
                <c:pt idx="15">
                  <c:v>16.322636449340475</c:v>
                </c:pt>
                <c:pt idx="16">
                  <c:v>16.501253906953814</c:v>
                </c:pt>
                <c:pt idx="17">
                  <c:v>14.211928981898621</c:v>
                </c:pt>
                <c:pt idx="18">
                  <c:v>14.947676623543108</c:v>
                </c:pt>
                <c:pt idx="19">
                  <c:v>17.188452830736239</c:v>
                </c:pt>
                <c:pt idx="20">
                  <c:v>17.722298058330818</c:v>
                </c:pt>
                <c:pt idx="21">
                  <c:v>22.243316893980452</c:v>
                </c:pt>
                <c:pt idx="22">
                  <c:v>23.527620253839217</c:v>
                </c:pt>
                <c:pt idx="23">
                  <c:v>24.016840008761978</c:v>
                </c:pt>
                <c:pt idx="24">
                  <c:v>22.937673614004424</c:v>
                </c:pt>
                <c:pt idx="25">
                  <c:v>21.763721361282453</c:v>
                </c:pt>
                <c:pt idx="26">
                  <c:v>24.888305805121266</c:v>
                </c:pt>
                <c:pt idx="27">
                  <c:v>25.370558994230134</c:v>
                </c:pt>
                <c:pt idx="28">
                  <c:v>28.228283403935794</c:v>
                </c:pt>
                <c:pt idx="29">
                  <c:v>26.823604675562436</c:v>
                </c:pt>
                <c:pt idx="30">
                  <c:v>24.493350411150047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64384"/>
        <c:axId val="247266304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'S9'!$J$8:$J$38</c:f>
              <c:numCache>
                <c:formatCode>#,##0.0</c:formatCode>
                <c:ptCount val="31"/>
                <c:pt idx="0">
                  <c:v>14.3</c:v>
                </c:pt>
                <c:pt idx="1">
                  <c:v>13</c:v>
                </c:pt>
                <c:pt idx="2">
                  <c:v>11.3</c:v>
                </c:pt>
                <c:pt idx="3">
                  <c:v>10.3</c:v>
                </c:pt>
                <c:pt idx="4">
                  <c:v>11.2</c:v>
                </c:pt>
                <c:pt idx="5">
                  <c:v>11.1</c:v>
                </c:pt>
                <c:pt idx="6">
                  <c:v>11.8</c:v>
                </c:pt>
                <c:pt idx="7">
                  <c:v>13.1</c:v>
                </c:pt>
                <c:pt idx="8">
                  <c:v>14</c:v>
                </c:pt>
                <c:pt idx="9">
                  <c:v>13.6</c:v>
                </c:pt>
                <c:pt idx="10">
                  <c:v>14.1</c:v>
                </c:pt>
                <c:pt idx="11">
                  <c:v>14.1</c:v>
                </c:pt>
                <c:pt idx="12">
                  <c:v>14.5</c:v>
                </c:pt>
                <c:pt idx="13">
                  <c:v>12.9</c:v>
                </c:pt>
                <c:pt idx="14">
                  <c:v>11.1</c:v>
                </c:pt>
                <c:pt idx="15">
                  <c:v>13.4</c:v>
                </c:pt>
                <c:pt idx="16">
                  <c:v>12</c:v>
                </c:pt>
                <c:pt idx="17">
                  <c:v>11.3</c:v>
                </c:pt>
                <c:pt idx="18">
                  <c:v>11.4</c:v>
                </c:pt>
                <c:pt idx="19">
                  <c:v>13</c:v>
                </c:pt>
                <c:pt idx="20">
                  <c:v>11.5</c:v>
                </c:pt>
                <c:pt idx="21">
                  <c:v>6</c:v>
                </c:pt>
                <c:pt idx="22">
                  <c:v>7.8</c:v>
                </c:pt>
                <c:pt idx="23">
                  <c:v>5.8</c:v>
                </c:pt>
                <c:pt idx="24">
                  <c:v>5.3</c:v>
                </c:pt>
                <c:pt idx="25">
                  <c:v>5.7</c:v>
                </c:pt>
                <c:pt idx="26">
                  <c:v>4.3</c:v>
                </c:pt>
                <c:pt idx="27">
                  <c:v>3.2</c:v>
                </c:pt>
                <c:pt idx="28">
                  <c:v>3.9</c:v>
                </c:pt>
                <c:pt idx="29">
                  <c:v>5.8</c:v>
                </c:pt>
                <c:pt idx="30">
                  <c:v>7.3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74496"/>
        <c:axId val="247272576"/>
      </c:scatterChart>
      <c:valAx>
        <c:axId val="247264384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47266304"/>
        <c:crossesAt val="1"/>
        <c:crossBetween val="midCat"/>
        <c:majorUnit val="1"/>
      </c:valAx>
      <c:valAx>
        <c:axId val="247266304"/>
        <c:scaling>
          <c:orientation val="minMax"/>
          <c:max val="29"/>
          <c:min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247264384"/>
        <c:crosses val="autoZero"/>
        <c:crossBetween val="midCat"/>
        <c:majorUnit val="1"/>
      </c:valAx>
      <c:valAx>
        <c:axId val="247272576"/>
        <c:scaling>
          <c:orientation val="maxMin"/>
          <c:max val="1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247274496"/>
        <c:crosses val="max"/>
        <c:crossBetween val="midCat"/>
        <c:majorUnit val="1"/>
      </c:valAx>
      <c:valAx>
        <c:axId val="24727449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2472725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57149</xdr:colOff>
      <xdr:row>13</xdr:row>
      <xdr:rowOff>19050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62" y="3516116"/>
          <a:ext cx="1117561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19050</xdr:rowOff>
    </xdr:from>
    <xdr:to>
      <xdr:col>3</xdr:col>
      <xdr:colOff>676275</xdr:colOff>
      <xdr:row>29</xdr:row>
      <xdr:rowOff>161925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5781675" cy="852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3</xdr:row>
      <xdr:rowOff>38100</xdr:rowOff>
    </xdr:from>
    <xdr:to>
      <xdr:col>15</xdr:col>
      <xdr:colOff>514349</xdr:colOff>
      <xdr:row>23</xdr:row>
      <xdr:rowOff>133351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104775</xdr:rowOff>
    </xdr:from>
    <xdr:to>
      <xdr:col>15</xdr:col>
      <xdr:colOff>476249</xdr:colOff>
      <xdr:row>41</xdr:row>
      <xdr:rowOff>71437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5"/>
      <c r="B1" s="196"/>
    </row>
    <row r="2" spans="1:10" x14ac:dyDescent="0.2">
      <c r="E2" s="198"/>
    </row>
    <row r="3" spans="1:10" x14ac:dyDescent="0.2">
      <c r="E3" s="209"/>
      <c r="F3" s="20"/>
      <c r="G3" s="20"/>
      <c r="H3" s="20"/>
      <c r="I3" s="20"/>
      <c r="J3" s="20"/>
    </row>
    <row r="4" spans="1:10" x14ac:dyDescent="0.2">
      <c r="D4" s="20"/>
      <c r="E4" s="209"/>
      <c r="F4" s="20"/>
      <c r="G4" s="20"/>
      <c r="H4" s="20"/>
      <c r="I4" s="20"/>
      <c r="J4" s="20"/>
    </row>
    <row r="5" spans="1:10" ht="13.5" customHeight="1" x14ac:dyDescent="0.4">
      <c r="C5" s="20"/>
      <c r="D5" s="967"/>
      <c r="E5" s="20"/>
      <c r="F5" s="20"/>
      <c r="G5" s="20"/>
      <c r="H5" s="20"/>
      <c r="I5" s="20"/>
      <c r="J5" s="197"/>
    </row>
    <row r="6" spans="1:10" ht="13.5" customHeight="1" x14ac:dyDescent="0.2">
      <c r="A6" s="103"/>
      <c r="B6" s="103"/>
      <c r="C6" s="103"/>
      <c r="D6" s="967"/>
      <c r="E6" s="20"/>
      <c r="F6" s="20"/>
      <c r="G6" s="20"/>
      <c r="H6" s="20"/>
      <c r="I6" s="20"/>
      <c r="J6" s="20"/>
    </row>
    <row r="7" spans="1:10" ht="12.75" customHeight="1" x14ac:dyDescent="0.2">
      <c r="C7" s="505"/>
    </row>
    <row r="8" spans="1:10" ht="12.75" customHeight="1" x14ac:dyDescent="0.2">
      <c r="B8" s="199"/>
    </row>
    <row r="9" spans="1:10" ht="12.75" customHeight="1" x14ac:dyDescent="0.4">
      <c r="B9" s="199"/>
      <c r="D9" s="103"/>
      <c r="E9" s="20"/>
      <c r="F9" s="20"/>
      <c r="I9" s="200"/>
      <c r="J9" s="200"/>
    </row>
    <row r="10" spans="1:10" ht="12.75" customHeight="1" x14ac:dyDescent="0.4">
      <c r="A10" s="968">
        <v>10</v>
      </c>
      <c r="B10" s="103"/>
      <c r="C10" s="201"/>
      <c r="D10" s="103"/>
      <c r="E10" s="20"/>
      <c r="F10" s="20"/>
      <c r="G10" s="20"/>
      <c r="H10" s="20"/>
      <c r="I10" s="20"/>
      <c r="J10" s="197"/>
    </row>
    <row r="11" spans="1:10" ht="12.75" customHeight="1" x14ac:dyDescent="0.4">
      <c r="A11" s="968"/>
      <c r="B11" s="103"/>
      <c r="C11" s="201"/>
      <c r="D11" s="103"/>
      <c r="E11" s="103"/>
      <c r="F11" s="103"/>
      <c r="G11" s="103"/>
      <c r="H11" s="103"/>
      <c r="I11" s="103"/>
      <c r="J11" s="202"/>
    </row>
    <row r="12" spans="1:10" ht="12.75" customHeight="1" x14ac:dyDescent="0.2">
      <c r="A12" s="968"/>
      <c r="B12" s="103"/>
      <c r="C12" s="201"/>
      <c r="D12" s="103"/>
      <c r="E12" s="103"/>
      <c r="F12" s="103"/>
      <c r="G12" s="103"/>
      <c r="H12" s="103"/>
      <c r="I12" s="103"/>
      <c r="J12" s="103"/>
    </row>
    <row r="13" spans="1:10" ht="33.75" x14ac:dyDescent="0.2">
      <c r="A13" s="203"/>
      <c r="B13" s="969"/>
      <c r="C13" s="201"/>
      <c r="D13" s="103"/>
      <c r="E13" s="103"/>
      <c r="F13" s="103"/>
      <c r="G13" s="103"/>
      <c r="H13" s="103"/>
      <c r="I13" s="103"/>
      <c r="J13" s="103"/>
    </row>
    <row r="14" spans="1:10" x14ac:dyDescent="0.2">
      <c r="B14" s="969"/>
      <c r="C14" s="103"/>
      <c r="D14" s="103"/>
      <c r="E14" s="103"/>
      <c r="F14" s="103"/>
      <c r="G14" s="103"/>
      <c r="H14" s="103"/>
      <c r="I14" s="103"/>
      <c r="J14" s="103"/>
    </row>
    <row r="15" spans="1:10" x14ac:dyDescent="0.2">
      <c r="A15" s="103"/>
      <c r="B15" s="201"/>
      <c r="C15" s="103"/>
      <c r="D15" s="103"/>
      <c r="E15" s="20"/>
    </row>
    <row r="16" spans="1:10" x14ac:dyDescent="0.2">
      <c r="A16" s="103"/>
      <c r="B16" s="103"/>
      <c r="C16" s="201"/>
      <c r="D16" s="103"/>
      <c r="E16" s="20"/>
    </row>
    <row r="17" spans="1:10" x14ac:dyDescent="0.2">
      <c r="A17" s="103"/>
      <c r="B17" s="103"/>
      <c r="C17" s="201"/>
      <c r="D17" s="103"/>
      <c r="E17" s="20"/>
    </row>
    <row r="18" spans="1:10" x14ac:dyDescent="0.2">
      <c r="A18" s="103"/>
      <c r="B18" s="103"/>
      <c r="C18" s="201"/>
      <c r="D18" s="103"/>
      <c r="E18" s="20"/>
    </row>
    <row r="19" spans="1:10" x14ac:dyDescent="0.2">
      <c r="A19" s="103"/>
      <c r="B19" s="103"/>
      <c r="C19" s="201"/>
      <c r="D19" s="103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70"/>
      <c r="B24" s="970"/>
      <c r="C24" s="970"/>
      <c r="D24" s="970"/>
      <c r="E24" s="970"/>
      <c r="F24" s="970"/>
      <c r="G24" s="970"/>
      <c r="H24" s="970"/>
      <c r="I24" s="970"/>
      <c r="J24" s="970"/>
    </row>
    <row r="25" spans="1:10" x14ac:dyDescent="0.2">
      <c r="A25" s="970"/>
      <c r="B25" s="970"/>
      <c r="C25" s="970"/>
      <c r="D25" s="970"/>
      <c r="E25" s="970"/>
      <c r="F25" s="970"/>
      <c r="G25" s="970"/>
      <c r="H25" s="970"/>
      <c r="I25" s="970"/>
      <c r="J25" s="970"/>
    </row>
    <row r="26" spans="1:10" ht="16.5" customHeight="1" x14ac:dyDescent="0.2">
      <c r="A26" s="970"/>
      <c r="B26" s="970"/>
      <c r="C26" s="970"/>
      <c r="D26" s="970"/>
      <c r="E26" s="970"/>
      <c r="F26" s="970"/>
      <c r="G26" s="970"/>
      <c r="H26" s="970"/>
      <c r="I26" s="970"/>
      <c r="J26" s="970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0"/>
      <c r="C40" s="200"/>
      <c r="D40" s="200"/>
      <c r="E40" s="200"/>
      <c r="G40" s="200"/>
      <c r="H40" s="200"/>
      <c r="I40" s="200"/>
      <c r="J40" s="200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3"/>
      <c r="H44" s="103"/>
      <c r="I44" s="204"/>
      <c r="J44" s="103"/>
    </row>
    <row r="47" spans="2:10" x14ac:dyDescent="0.2">
      <c r="F47" s="199"/>
      <c r="G47" s="103"/>
      <c r="H47" s="103"/>
      <c r="I47" s="205"/>
      <c r="J47" s="103"/>
    </row>
    <row r="48" spans="2:10" ht="12.75" customHeight="1" x14ac:dyDescent="0.2">
      <c r="E48" s="103"/>
      <c r="F48" s="206"/>
      <c r="G48" s="103"/>
      <c r="I48" s="205"/>
      <c r="J48" s="103"/>
    </row>
    <row r="49" spans="1:10" ht="12.75" customHeight="1" x14ac:dyDescent="0.2">
      <c r="E49" s="20"/>
      <c r="F49" s="20"/>
      <c r="G49" s="207"/>
      <c r="I49" s="208"/>
    </row>
    <row r="50" spans="1:10" ht="12.75" customHeight="1" x14ac:dyDescent="0.2">
      <c r="E50" s="20"/>
      <c r="F50" s="20"/>
      <c r="G50" s="207"/>
      <c r="I50" s="208"/>
    </row>
    <row r="51" spans="1:10" ht="12.75" customHeight="1" x14ac:dyDescent="0.2">
      <c r="E51" s="20"/>
      <c r="F51" s="20"/>
      <c r="G51" s="103"/>
      <c r="H51" s="209"/>
      <c r="I51" s="201"/>
      <c r="J51" s="103"/>
    </row>
    <row r="52" spans="1:10" ht="12.75" customHeight="1" x14ac:dyDescent="0.2">
      <c r="A52" s="20"/>
      <c r="B52" s="20"/>
      <c r="C52" s="20"/>
      <c r="D52" s="20"/>
      <c r="E52" s="20"/>
      <c r="F52" s="20"/>
      <c r="G52" s="103"/>
      <c r="H52" s="209"/>
      <c r="I52" s="20"/>
      <c r="J52" s="210"/>
    </row>
    <row r="53" spans="1:10" ht="15" customHeight="1" x14ac:dyDescent="0.2">
      <c r="A53" s="20"/>
      <c r="B53" s="211"/>
      <c r="C53" s="20"/>
      <c r="D53" s="20"/>
      <c r="E53" s="20"/>
      <c r="F53" s="20"/>
      <c r="G53" s="103"/>
      <c r="H53" s="201"/>
      <c r="I53" s="971" t="s">
        <v>80</v>
      </c>
      <c r="J53" s="971"/>
    </row>
    <row r="54" spans="1:10" ht="15" customHeight="1" x14ac:dyDescent="0.2">
      <c r="A54" s="20"/>
      <c r="B54" s="211"/>
      <c r="C54" s="20"/>
      <c r="D54" s="20"/>
      <c r="E54" s="20"/>
      <c r="F54" s="20"/>
      <c r="G54" s="103"/>
      <c r="H54" s="201"/>
      <c r="I54" s="971"/>
      <c r="J54" s="971"/>
    </row>
    <row r="55" spans="1:10" ht="11.25" customHeight="1" x14ac:dyDescent="0.2">
      <c r="A55" s="20"/>
      <c r="B55" s="20"/>
      <c r="C55" s="20"/>
      <c r="D55" s="20"/>
      <c r="E55" s="20"/>
      <c r="F55" s="20"/>
      <c r="G55" s="966">
        <v>2014</v>
      </c>
      <c r="H55" s="966"/>
      <c r="I55" s="201"/>
      <c r="J55" s="212"/>
    </row>
    <row r="56" spans="1:10" ht="15.75" customHeight="1" x14ac:dyDescent="0.2">
      <c r="B56" s="20"/>
      <c r="C56" s="20"/>
      <c r="D56" s="20"/>
      <c r="E56" s="20"/>
      <c r="F56" s="20"/>
      <c r="G56" s="966"/>
      <c r="H56" s="966"/>
      <c r="I56" s="201"/>
      <c r="J56" s="212"/>
    </row>
    <row r="57" spans="1:10" ht="15.75" customHeight="1" x14ac:dyDescent="0.3">
      <c r="A57" s="213"/>
      <c r="B57" s="20"/>
      <c r="C57" s="20"/>
      <c r="D57" s="20"/>
      <c r="E57" s="20"/>
      <c r="F57" s="20"/>
      <c r="G57" s="214"/>
      <c r="H57" s="214"/>
      <c r="I57" s="215"/>
      <c r="J57" s="212"/>
    </row>
    <row r="58" spans="1:10" ht="12.75" customHeight="1" x14ac:dyDescent="0.2">
      <c r="F58" s="20"/>
      <c r="G58" s="103"/>
      <c r="H58" s="216"/>
      <c r="I58" s="206"/>
      <c r="J58" s="217"/>
    </row>
    <row r="59" spans="1:10" ht="12.75" customHeight="1" x14ac:dyDescent="0.3">
      <c r="A59" s="506" t="s">
        <v>48</v>
      </c>
      <c r="F59" s="20"/>
      <c r="G59" s="103"/>
      <c r="H59" s="216"/>
      <c r="I59" s="206"/>
      <c r="J59" s="217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selection activeCell="A44" sqref="A44"/>
    </sheetView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71" t="s">
        <v>67</v>
      </c>
      <c r="P1" s="1071"/>
    </row>
    <row r="2" spans="1:16" s="8" customFormat="1" ht="15.75" x14ac:dyDescent="0.25">
      <c r="A2" s="1072" t="s">
        <v>276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  <c r="O2" s="1072"/>
      <c r="P2" s="1072"/>
    </row>
    <row r="3" spans="1:16" ht="15.75" customHeight="1" x14ac:dyDescent="0.25">
      <c r="A3" s="1087" t="str">
        <f>T!I53</f>
        <v>Říjen</v>
      </c>
      <c r="B3" s="1087"/>
      <c r="C3" s="1087"/>
      <c r="D3" s="1087"/>
      <c r="E3" s="1087"/>
      <c r="F3" s="1087"/>
      <c r="G3" s="1087"/>
      <c r="H3" s="1087"/>
      <c r="I3" s="1086">
        <f>T!G55</f>
        <v>2014</v>
      </c>
      <c r="J3" s="1086"/>
      <c r="K3" s="1086"/>
      <c r="L3" s="1086"/>
      <c r="M3" s="1086"/>
      <c r="N3" s="1086"/>
      <c r="O3" s="1086"/>
      <c r="P3" s="1086"/>
    </row>
    <row r="4" spans="1:16" ht="13.5" customHeight="1" x14ac:dyDescent="0.25">
      <c r="A4" s="784"/>
      <c r="B4" s="784"/>
      <c r="C4" s="785"/>
      <c r="D4" s="786"/>
      <c r="E4" s="784"/>
      <c r="F4" s="563"/>
      <c r="G4" s="563"/>
      <c r="H4" s="563"/>
      <c r="I4" s="572"/>
      <c r="J4" s="572"/>
      <c r="K4" s="572"/>
      <c r="L4" s="572"/>
      <c r="M4" s="572"/>
      <c r="N4" s="572"/>
      <c r="O4" s="572"/>
      <c r="P4" s="572"/>
    </row>
    <row r="5" spans="1:16" ht="12" customHeight="1" x14ac:dyDescent="0.2">
      <c r="A5" s="1080"/>
      <c r="B5" s="1080"/>
      <c r="C5" s="1081" t="s">
        <v>150</v>
      </c>
      <c r="D5" s="1082"/>
      <c r="E5" s="1084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1083"/>
      <c r="D6" s="1082"/>
      <c r="E6" s="108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85" t="s">
        <v>106</v>
      </c>
      <c r="B7" s="1085"/>
      <c r="C7" s="394" t="s">
        <v>15</v>
      </c>
      <c r="D7" s="395" t="s">
        <v>1</v>
      </c>
      <c r="E7" s="396" t="s">
        <v>14</v>
      </c>
      <c r="F7" s="12"/>
      <c r="G7" s="12"/>
      <c r="H7" s="10"/>
      <c r="I7" s="3" t="s">
        <v>304</v>
      </c>
      <c r="J7" s="3" t="s">
        <v>57</v>
      </c>
      <c r="K7" s="12"/>
      <c r="L7" s="10"/>
      <c r="M7" s="782"/>
      <c r="N7" s="782" t="s">
        <v>303</v>
      </c>
      <c r="O7" s="12"/>
      <c r="P7" s="12"/>
    </row>
    <row r="8" spans="1:16" ht="12" customHeight="1" x14ac:dyDescent="0.2">
      <c r="A8" s="390">
        <v>41913</v>
      </c>
      <c r="B8" s="391" t="s">
        <v>108</v>
      </c>
      <c r="C8" s="371">
        <v>14672.559190094582</v>
      </c>
      <c r="D8" s="392">
        <v>155923.60998645163</v>
      </c>
      <c r="E8" s="393">
        <v>14.3</v>
      </c>
      <c r="F8" s="12"/>
      <c r="G8" s="12"/>
      <c r="H8" s="16">
        <v>1</v>
      </c>
      <c r="I8" s="6">
        <f>C8/1000</f>
        <v>14.672559190094582</v>
      </c>
      <c r="J8" s="14">
        <f>E8</f>
        <v>14.3</v>
      </c>
      <c r="K8" s="12"/>
      <c r="L8" s="161">
        <v>12</v>
      </c>
      <c r="M8" s="783">
        <v>12</v>
      </c>
      <c r="N8" s="780">
        <v>0</v>
      </c>
      <c r="O8" s="12"/>
      <c r="P8" s="12"/>
    </row>
    <row r="9" spans="1:16" ht="12" customHeight="1" x14ac:dyDescent="0.2">
      <c r="A9" s="390">
        <v>41914</v>
      </c>
      <c r="B9" s="391" t="s">
        <v>109</v>
      </c>
      <c r="C9" s="386">
        <v>14937.395823250394</v>
      </c>
      <c r="D9" s="15">
        <v>158736.26398645164</v>
      </c>
      <c r="E9" s="108">
        <v>13</v>
      </c>
      <c r="F9" s="12"/>
      <c r="G9" s="12"/>
      <c r="H9" s="16">
        <v>2</v>
      </c>
      <c r="I9" s="6">
        <f t="shared" ref="I9:I38" si="0">C9/1000</f>
        <v>14.937395823250394</v>
      </c>
      <c r="J9" s="14">
        <f t="shared" ref="J9:J35" si="1">E9</f>
        <v>13</v>
      </c>
      <c r="K9" s="12"/>
      <c r="L9" s="161">
        <v>13</v>
      </c>
      <c r="M9" s="783">
        <v>13</v>
      </c>
      <c r="N9" s="780">
        <v>2</v>
      </c>
      <c r="O9" s="12"/>
      <c r="P9" s="12"/>
    </row>
    <row r="10" spans="1:16" ht="12" customHeight="1" x14ac:dyDescent="0.2">
      <c r="A10" s="390">
        <v>41915</v>
      </c>
      <c r="B10" s="391" t="s">
        <v>110</v>
      </c>
      <c r="C10" s="386">
        <v>15024.181916753929</v>
      </c>
      <c r="D10" s="15">
        <v>159659.59198645162</v>
      </c>
      <c r="E10" s="108">
        <v>11.3</v>
      </c>
      <c r="F10" s="12"/>
      <c r="G10" s="12"/>
      <c r="H10" s="16">
        <v>3</v>
      </c>
      <c r="I10" s="6">
        <f t="shared" si="0"/>
        <v>15.024181916753928</v>
      </c>
      <c r="J10" s="14">
        <f t="shared" si="1"/>
        <v>11.3</v>
      </c>
      <c r="K10" s="12"/>
      <c r="L10" s="161">
        <v>14</v>
      </c>
      <c r="M10" s="783">
        <v>14</v>
      </c>
      <c r="N10" s="780">
        <v>0</v>
      </c>
      <c r="O10" s="12"/>
      <c r="P10" s="12"/>
    </row>
    <row r="11" spans="1:16" ht="12" customHeight="1" x14ac:dyDescent="0.2">
      <c r="A11" s="390">
        <v>41916</v>
      </c>
      <c r="B11" s="391" t="s">
        <v>111</v>
      </c>
      <c r="C11" s="386">
        <v>14082.354586678905</v>
      </c>
      <c r="D11" s="15">
        <v>149652.86798645163</v>
      </c>
      <c r="E11" s="108">
        <v>10.3</v>
      </c>
      <c r="F11" s="12"/>
      <c r="G11" s="12"/>
      <c r="H11" s="16">
        <v>4</v>
      </c>
      <c r="I11" s="6">
        <f t="shared" si="0"/>
        <v>14.082354586678905</v>
      </c>
      <c r="J11" s="14">
        <f t="shared" si="1"/>
        <v>10.3</v>
      </c>
      <c r="K11" s="12"/>
      <c r="L11" s="161">
        <v>15</v>
      </c>
      <c r="M11" s="783">
        <v>15</v>
      </c>
      <c r="N11" s="780">
        <v>9</v>
      </c>
      <c r="O11" s="12"/>
      <c r="P11" s="12"/>
    </row>
    <row r="12" spans="1:16" ht="12" customHeight="1" x14ac:dyDescent="0.2">
      <c r="A12" s="390">
        <v>41917</v>
      </c>
      <c r="B12" s="391" t="s">
        <v>112</v>
      </c>
      <c r="C12" s="386">
        <v>14703.79636865145</v>
      </c>
      <c r="D12" s="15">
        <v>156252.39698645164</v>
      </c>
      <c r="E12" s="108">
        <v>11.2</v>
      </c>
      <c r="F12" s="12"/>
      <c r="G12" s="12"/>
      <c r="H12" s="16">
        <v>5</v>
      </c>
      <c r="I12" s="6">
        <f t="shared" si="0"/>
        <v>14.703796368651451</v>
      </c>
      <c r="J12" s="14">
        <f t="shared" si="1"/>
        <v>11.2</v>
      </c>
      <c r="K12" s="12"/>
      <c r="L12" s="161">
        <v>16</v>
      </c>
      <c r="M12" s="783">
        <v>16</v>
      </c>
      <c r="N12" s="780">
        <v>2</v>
      </c>
      <c r="O12" s="12"/>
      <c r="P12" s="12"/>
    </row>
    <row r="13" spans="1:16" ht="12" customHeight="1" x14ac:dyDescent="0.2">
      <c r="A13" s="390">
        <v>41918</v>
      </c>
      <c r="B13" s="391" t="s">
        <v>113</v>
      </c>
      <c r="C13" s="386">
        <v>16851.012332190345</v>
      </c>
      <c r="D13" s="15">
        <v>179060.98498645163</v>
      </c>
      <c r="E13" s="108">
        <v>11.1</v>
      </c>
      <c r="F13" s="12"/>
      <c r="G13" s="12"/>
      <c r="H13" s="16">
        <v>6</v>
      </c>
      <c r="I13" s="6">
        <f t="shared" si="0"/>
        <v>16.851012332190344</v>
      </c>
      <c r="J13" s="14">
        <f t="shared" si="1"/>
        <v>11.1</v>
      </c>
      <c r="K13" s="12"/>
      <c r="L13" s="161">
        <v>17</v>
      </c>
      <c r="M13" s="783">
        <v>17</v>
      </c>
      <c r="N13" s="780">
        <v>5</v>
      </c>
      <c r="O13" s="12"/>
      <c r="P13" s="12"/>
    </row>
    <row r="14" spans="1:16" ht="12" customHeight="1" x14ac:dyDescent="0.2">
      <c r="A14" s="390">
        <v>41919</v>
      </c>
      <c r="B14" s="391" t="s">
        <v>107</v>
      </c>
      <c r="C14" s="386">
        <v>17837.071568583178</v>
      </c>
      <c r="D14" s="15">
        <v>189537.33098645162</v>
      </c>
      <c r="E14" s="108">
        <v>11.8</v>
      </c>
      <c r="F14" s="12"/>
      <c r="G14" s="12"/>
      <c r="H14" s="16">
        <v>7</v>
      </c>
      <c r="I14" s="6">
        <f t="shared" si="0"/>
        <v>17.837071568583177</v>
      </c>
      <c r="J14" s="14">
        <f t="shared" si="1"/>
        <v>11.8</v>
      </c>
      <c r="K14" s="12"/>
      <c r="L14" s="161">
        <v>18</v>
      </c>
      <c r="M14" s="783">
        <v>18</v>
      </c>
      <c r="N14" s="780">
        <v>3</v>
      </c>
      <c r="O14" s="12"/>
      <c r="P14" s="12"/>
    </row>
    <row r="15" spans="1:16" ht="12" customHeight="1" x14ac:dyDescent="0.2">
      <c r="A15" s="390">
        <v>41920</v>
      </c>
      <c r="B15" s="391" t="s">
        <v>108</v>
      </c>
      <c r="C15" s="386">
        <v>16556.592302237554</v>
      </c>
      <c r="D15" s="15">
        <v>175927.71898645163</v>
      </c>
      <c r="E15" s="108">
        <v>13.1</v>
      </c>
      <c r="F15" s="12"/>
      <c r="G15" s="12"/>
      <c r="H15" s="16">
        <v>8</v>
      </c>
      <c r="I15" s="6">
        <f t="shared" si="0"/>
        <v>16.556592302237554</v>
      </c>
      <c r="J15" s="14">
        <f t="shared" si="1"/>
        <v>13.1</v>
      </c>
      <c r="K15" s="12"/>
      <c r="L15" s="161">
        <v>19</v>
      </c>
      <c r="M15" s="783">
        <v>19</v>
      </c>
      <c r="N15" s="780">
        <v>0</v>
      </c>
      <c r="O15" s="12"/>
      <c r="P15" s="12"/>
    </row>
    <row r="16" spans="1:16" ht="12" customHeight="1" x14ac:dyDescent="0.2">
      <c r="A16" s="390">
        <v>41921</v>
      </c>
      <c r="B16" s="391" t="s">
        <v>109</v>
      </c>
      <c r="C16" s="386">
        <v>15092.861094618029</v>
      </c>
      <c r="D16" s="15">
        <v>160381.95498645163</v>
      </c>
      <c r="E16" s="108">
        <v>14</v>
      </c>
      <c r="F16" s="12"/>
      <c r="G16" s="12"/>
      <c r="H16" s="16">
        <v>9</v>
      </c>
      <c r="I16" s="6">
        <f t="shared" si="0"/>
        <v>15.092861094618028</v>
      </c>
      <c r="J16" s="14">
        <f t="shared" si="1"/>
        <v>14</v>
      </c>
      <c r="K16" s="12"/>
      <c r="L16" s="161">
        <v>20</v>
      </c>
      <c r="M16" s="783">
        <v>20</v>
      </c>
      <c r="N16" s="780">
        <v>0</v>
      </c>
      <c r="O16" s="12"/>
      <c r="P16" s="12"/>
    </row>
    <row r="17" spans="1:16" ht="12" customHeight="1" x14ac:dyDescent="0.2">
      <c r="A17" s="390">
        <v>41922</v>
      </c>
      <c r="B17" s="391" t="s">
        <v>110</v>
      </c>
      <c r="C17" s="386">
        <v>14757.34402634342</v>
      </c>
      <c r="D17" s="15">
        <v>156817.91598645161</v>
      </c>
      <c r="E17" s="108">
        <v>13.6</v>
      </c>
      <c r="F17" s="12"/>
      <c r="G17" s="12"/>
      <c r="H17" s="16">
        <v>10</v>
      </c>
      <c r="I17" s="6">
        <f t="shared" si="0"/>
        <v>14.75734402634342</v>
      </c>
      <c r="J17" s="14">
        <f t="shared" si="1"/>
        <v>13.6</v>
      </c>
      <c r="K17" s="12"/>
      <c r="L17" s="161">
        <v>21</v>
      </c>
      <c r="M17" s="783">
        <v>21</v>
      </c>
      <c r="N17" s="780">
        <v>0</v>
      </c>
      <c r="O17" s="12"/>
      <c r="P17" s="12"/>
    </row>
    <row r="18" spans="1:16" ht="12" customHeight="1" x14ac:dyDescent="0.2">
      <c r="A18" s="390">
        <v>41923</v>
      </c>
      <c r="B18" s="391" t="s">
        <v>111</v>
      </c>
      <c r="C18" s="386">
        <v>12577.770505142345</v>
      </c>
      <c r="D18" s="15">
        <v>133663.33198645161</v>
      </c>
      <c r="E18" s="108">
        <v>14.1</v>
      </c>
      <c r="F18" s="12"/>
      <c r="G18" s="12"/>
      <c r="H18" s="16">
        <v>11</v>
      </c>
      <c r="I18" s="6">
        <f t="shared" si="0"/>
        <v>12.577770505142345</v>
      </c>
      <c r="J18" s="14">
        <f t="shared" si="1"/>
        <v>14.1</v>
      </c>
      <c r="K18" s="12"/>
      <c r="L18" s="161">
        <v>22</v>
      </c>
      <c r="M18" s="783">
        <v>22</v>
      </c>
      <c r="N18" s="780">
        <v>1</v>
      </c>
      <c r="O18" s="12"/>
      <c r="P18" s="12"/>
    </row>
    <row r="19" spans="1:16" ht="12" customHeight="1" x14ac:dyDescent="0.2">
      <c r="A19" s="390">
        <v>41924</v>
      </c>
      <c r="B19" s="391" t="s">
        <v>112</v>
      </c>
      <c r="C19" s="386">
        <v>12420.168871092439</v>
      </c>
      <c r="D19" s="15">
        <v>131987.8379864516</v>
      </c>
      <c r="E19" s="108">
        <v>14.1</v>
      </c>
      <c r="F19" s="12"/>
      <c r="G19" s="12"/>
      <c r="H19" s="16">
        <v>12</v>
      </c>
      <c r="I19" s="6">
        <f t="shared" si="0"/>
        <v>12.420168871092439</v>
      </c>
      <c r="J19" s="14">
        <f t="shared" si="1"/>
        <v>14.1</v>
      </c>
      <c r="K19" s="12"/>
      <c r="L19" s="161">
        <v>23</v>
      </c>
      <c r="M19" s="783">
        <v>23</v>
      </c>
      <c r="N19" s="780">
        <v>2</v>
      </c>
      <c r="O19" s="12"/>
      <c r="P19" s="12"/>
    </row>
    <row r="20" spans="1:16" ht="12" customHeight="1" x14ac:dyDescent="0.2">
      <c r="A20" s="390">
        <v>41925</v>
      </c>
      <c r="B20" s="391" t="s">
        <v>113</v>
      </c>
      <c r="C20" s="386">
        <v>14379.593775067238</v>
      </c>
      <c r="D20" s="15">
        <v>152798.32998645163</v>
      </c>
      <c r="E20" s="108">
        <v>14.5</v>
      </c>
      <c r="F20" s="12"/>
      <c r="G20" s="12"/>
      <c r="H20" s="16">
        <v>13</v>
      </c>
      <c r="I20" s="6">
        <f t="shared" si="0"/>
        <v>14.379593775067239</v>
      </c>
      <c r="J20" s="14">
        <f t="shared" si="1"/>
        <v>14.5</v>
      </c>
      <c r="K20" s="12"/>
      <c r="L20" s="161">
        <v>24</v>
      </c>
      <c r="M20" s="783">
        <v>24</v>
      </c>
      <c r="N20" s="780">
        <v>1</v>
      </c>
      <c r="O20" s="12"/>
      <c r="P20" s="12"/>
    </row>
    <row r="21" spans="1:16" ht="12" customHeight="1" x14ac:dyDescent="0.2">
      <c r="A21" s="390">
        <v>41926</v>
      </c>
      <c r="B21" s="391" t="s">
        <v>107</v>
      </c>
      <c r="C21" s="386">
        <v>14975.72795001245</v>
      </c>
      <c r="D21" s="15">
        <v>159130.27198645164</v>
      </c>
      <c r="E21" s="108">
        <v>12.9</v>
      </c>
      <c r="F21" s="12"/>
      <c r="G21" s="12"/>
      <c r="H21" s="16">
        <v>14</v>
      </c>
      <c r="I21" s="6">
        <f t="shared" si="0"/>
        <v>14.97572795001245</v>
      </c>
      <c r="J21" s="14">
        <f t="shared" si="1"/>
        <v>12.9</v>
      </c>
      <c r="K21" s="12"/>
      <c r="L21" s="161">
        <v>25</v>
      </c>
      <c r="M21" s="783">
        <v>25</v>
      </c>
      <c r="N21" s="780">
        <v>3</v>
      </c>
      <c r="O21" s="804"/>
      <c r="P21" s="12"/>
    </row>
    <row r="22" spans="1:16" ht="12" customHeight="1" x14ac:dyDescent="0.2">
      <c r="A22" s="390">
        <v>41927</v>
      </c>
      <c r="B22" s="391" t="s">
        <v>108</v>
      </c>
      <c r="C22" s="386">
        <v>16572.607557021049</v>
      </c>
      <c r="D22" s="15">
        <v>176095.23898645162</v>
      </c>
      <c r="E22" s="108">
        <v>11.1</v>
      </c>
      <c r="F22" s="12"/>
      <c r="G22" s="12"/>
      <c r="H22" s="16">
        <v>15</v>
      </c>
      <c r="I22" s="6">
        <f t="shared" si="0"/>
        <v>16.572607557021048</v>
      </c>
      <c r="J22" s="14">
        <f t="shared" si="1"/>
        <v>11.1</v>
      </c>
      <c r="K22" s="12"/>
      <c r="L22" s="161">
        <v>26</v>
      </c>
      <c r="M22" s="783">
        <v>26</v>
      </c>
      <c r="N22" s="780">
        <v>1</v>
      </c>
      <c r="O22" s="804"/>
      <c r="P22" s="12"/>
    </row>
    <row r="23" spans="1:16" ht="12" customHeight="1" x14ac:dyDescent="0.2">
      <c r="A23" s="390">
        <v>41928</v>
      </c>
      <c r="B23" s="391" t="s">
        <v>109</v>
      </c>
      <c r="C23" s="386">
        <v>16322.636449340474</v>
      </c>
      <c r="D23" s="15">
        <v>173444.45898645162</v>
      </c>
      <c r="E23" s="108">
        <v>13.4</v>
      </c>
      <c r="F23" s="12"/>
      <c r="G23" s="12"/>
      <c r="H23" s="16">
        <v>16</v>
      </c>
      <c r="I23" s="6">
        <f t="shared" si="0"/>
        <v>16.322636449340475</v>
      </c>
      <c r="J23" s="14">
        <f t="shared" si="1"/>
        <v>13.4</v>
      </c>
      <c r="K23" s="12"/>
      <c r="L23" s="161">
        <v>27</v>
      </c>
      <c r="M23" s="783">
        <v>27</v>
      </c>
      <c r="N23" s="780">
        <v>1</v>
      </c>
      <c r="O23" s="804"/>
      <c r="P23" s="12"/>
    </row>
    <row r="24" spans="1:16" ht="12" customHeight="1" x14ac:dyDescent="0.2">
      <c r="A24" s="390">
        <v>41929</v>
      </c>
      <c r="B24" s="391" t="s">
        <v>110</v>
      </c>
      <c r="C24" s="386">
        <v>16501.253906953814</v>
      </c>
      <c r="D24" s="15">
        <v>175342.57398645164</v>
      </c>
      <c r="E24" s="108">
        <v>12</v>
      </c>
      <c r="F24" s="12"/>
      <c r="G24" s="12"/>
      <c r="H24" s="16">
        <v>17</v>
      </c>
      <c r="I24" s="6">
        <f t="shared" si="0"/>
        <v>16.501253906953814</v>
      </c>
      <c r="J24" s="14">
        <f t="shared" si="1"/>
        <v>12</v>
      </c>
      <c r="K24" s="12"/>
      <c r="L24" s="161">
        <v>28</v>
      </c>
      <c r="M24" s="783">
        <v>28</v>
      </c>
      <c r="N24" s="780">
        <v>0</v>
      </c>
      <c r="O24" s="804"/>
      <c r="P24" s="12"/>
    </row>
    <row r="25" spans="1:16" ht="12" customHeight="1" thickBot="1" x14ac:dyDescent="0.25">
      <c r="A25" s="390">
        <v>41930</v>
      </c>
      <c r="B25" s="391" t="s">
        <v>111</v>
      </c>
      <c r="C25" s="386">
        <v>14211.928981898622</v>
      </c>
      <c r="D25" s="15">
        <v>151022.71998645162</v>
      </c>
      <c r="E25" s="108">
        <v>11.3</v>
      </c>
      <c r="F25" s="12"/>
      <c r="G25" s="12"/>
      <c r="H25" s="16">
        <v>18</v>
      </c>
      <c r="I25" s="6">
        <f t="shared" si="0"/>
        <v>14.211928981898621</v>
      </c>
      <c r="J25" s="14">
        <f>E25</f>
        <v>11.3</v>
      </c>
      <c r="K25" s="12"/>
      <c r="L25" s="802"/>
      <c r="M25" s="781" t="s">
        <v>302</v>
      </c>
      <c r="N25" s="781">
        <v>1</v>
      </c>
      <c r="O25" s="804"/>
      <c r="P25" s="12"/>
    </row>
    <row r="26" spans="1:16" ht="12" customHeight="1" x14ac:dyDescent="0.2">
      <c r="A26" s="390">
        <v>41931</v>
      </c>
      <c r="B26" s="391" t="s">
        <v>112</v>
      </c>
      <c r="C26" s="386">
        <v>14947.676623543108</v>
      </c>
      <c r="D26" s="15">
        <v>158838.08498645163</v>
      </c>
      <c r="E26" s="108">
        <v>11.4</v>
      </c>
      <c r="F26" s="12"/>
      <c r="G26" s="12"/>
      <c r="H26" s="16">
        <v>19</v>
      </c>
      <c r="I26" s="6">
        <f t="shared" si="0"/>
        <v>14.947676623543108</v>
      </c>
      <c r="J26" s="14">
        <f>E26</f>
        <v>11.4</v>
      </c>
      <c r="K26" s="12"/>
      <c r="L26" s="802"/>
      <c r="M26" s="803"/>
      <c r="N26" s="107"/>
      <c r="O26" s="804"/>
      <c r="P26" s="12"/>
    </row>
    <row r="27" spans="1:16" ht="12" customHeight="1" x14ac:dyDescent="0.2">
      <c r="A27" s="390">
        <v>41932</v>
      </c>
      <c r="B27" s="391" t="s">
        <v>113</v>
      </c>
      <c r="C27" s="386">
        <v>17188.452830736238</v>
      </c>
      <c r="D27" s="15">
        <v>182643.05198645164</v>
      </c>
      <c r="E27" s="108">
        <v>13</v>
      </c>
      <c r="F27" s="12"/>
      <c r="G27" s="12"/>
      <c r="H27" s="16">
        <v>20</v>
      </c>
      <c r="I27" s="6">
        <f t="shared" si="0"/>
        <v>17.188452830736239</v>
      </c>
      <c r="J27" s="14">
        <f t="shared" si="1"/>
        <v>13</v>
      </c>
      <c r="K27" s="12"/>
      <c r="L27" s="12"/>
      <c r="O27" s="12"/>
      <c r="P27" s="12"/>
    </row>
    <row r="28" spans="1:16" ht="12" customHeight="1" x14ac:dyDescent="0.2">
      <c r="A28" s="390">
        <v>41933</v>
      </c>
      <c r="B28" s="391" t="s">
        <v>107</v>
      </c>
      <c r="C28" s="386">
        <v>17722.298058330816</v>
      </c>
      <c r="D28" s="15">
        <v>188313.26298645162</v>
      </c>
      <c r="E28" s="108">
        <v>11.5</v>
      </c>
      <c r="F28" s="12"/>
      <c r="G28" s="12"/>
      <c r="H28" s="16">
        <v>21</v>
      </c>
      <c r="I28" s="6">
        <f t="shared" si="0"/>
        <v>17.722298058330818</v>
      </c>
      <c r="J28" s="14">
        <f t="shared" si="1"/>
        <v>11.5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0">
        <v>41934</v>
      </c>
      <c r="B29" s="391" t="s">
        <v>108</v>
      </c>
      <c r="C29" s="386">
        <v>22243.316893980453</v>
      </c>
      <c r="D29" s="15">
        <v>236330.42398645161</v>
      </c>
      <c r="E29" s="108">
        <v>6</v>
      </c>
      <c r="F29" s="12"/>
      <c r="G29" s="12"/>
      <c r="H29" s="16">
        <v>22</v>
      </c>
      <c r="I29" s="6">
        <f t="shared" si="0"/>
        <v>22.243316893980452</v>
      </c>
      <c r="J29" s="14">
        <f t="shared" si="1"/>
        <v>6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0">
        <v>41935</v>
      </c>
      <c r="B30" s="391" t="s">
        <v>109</v>
      </c>
      <c r="C30" s="386">
        <v>23527.620253839217</v>
      </c>
      <c r="D30" s="15">
        <v>249977.96098645162</v>
      </c>
      <c r="E30" s="108">
        <v>7.8</v>
      </c>
      <c r="F30" s="12"/>
      <c r="G30" s="12"/>
      <c r="H30" s="16">
        <v>23</v>
      </c>
      <c r="I30" s="6">
        <f t="shared" si="0"/>
        <v>23.527620253839217</v>
      </c>
      <c r="J30" s="14">
        <f t="shared" si="1"/>
        <v>7.8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0">
        <v>41936</v>
      </c>
      <c r="B31" s="391" t="s">
        <v>110</v>
      </c>
      <c r="C31" s="386">
        <v>24016.840008761978</v>
      </c>
      <c r="D31" s="15">
        <v>255175.01998645163</v>
      </c>
      <c r="E31" s="108">
        <v>5.8</v>
      </c>
      <c r="F31" s="12"/>
      <c r="G31" s="12"/>
      <c r="H31" s="16">
        <v>24</v>
      </c>
      <c r="I31" s="6">
        <f t="shared" si="0"/>
        <v>24.016840008761978</v>
      </c>
      <c r="J31" s="14">
        <f t="shared" si="1"/>
        <v>5.8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0">
        <v>41937</v>
      </c>
      <c r="B32" s="391" t="s">
        <v>111</v>
      </c>
      <c r="C32" s="386">
        <v>22937.673614004423</v>
      </c>
      <c r="D32" s="15">
        <v>243711.48198645163</v>
      </c>
      <c r="E32" s="108">
        <v>5.3</v>
      </c>
      <c r="F32" s="12"/>
      <c r="G32" s="12"/>
      <c r="H32" s="16">
        <v>25</v>
      </c>
      <c r="I32" s="6">
        <f t="shared" si="0"/>
        <v>22.937673614004424</v>
      </c>
      <c r="J32" s="14">
        <f t="shared" si="1"/>
        <v>5.3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0">
        <v>41938</v>
      </c>
      <c r="B33" s="391" t="s">
        <v>112</v>
      </c>
      <c r="C33" s="386">
        <v>21763.721361282453</v>
      </c>
      <c r="D33" s="15">
        <v>231238.45998645163</v>
      </c>
      <c r="E33" s="108">
        <v>5.7</v>
      </c>
      <c r="F33" s="12"/>
      <c r="G33" s="12"/>
      <c r="H33" s="16">
        <v>26</v>
      </c>
      <c r="I33" s="6">
        <f t="shared" si="0"/>
        <v>21.763721361282453</v>
      </c>
      <c r="J33" s="14">
        <f t="shared" si="1"/>
        <v>5.7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0">
        <v>41939</v>
      </c>
      <c r="B34" s="391" t="s">
        <v>113</v>
      </c>
      <c r="C34" s="386">
        <v>24888.305805121265</v>
      </c>
      <c r="D34" s="15">
        <v>264427.07398645161</v>
      </c>
      <c r="E34" s="108">
        <v>4.3</v>
      </c>
      <c r="F34" s="12"/>
      <c r="G34" s="12"/>
      <c r="H34" s="16">
        <v>27</v>
      </c>
      <c r="I34" s="6">
        <f t="shared" si="0"/>
        <v>24.888305805121266</v>
      </c>
      <c r="J34" s="14">
        <f t="shared" si="1"/>
        <v>4.3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0">
        <v>41940</v>
      </c>
      <c r="B35" s="391" t="s">
        <v>107</v>
      </c>
      <c r="C35" s="386">
        <v>25370.558994230134</v>
      </c>
      <c r="D35" s="15">
        <v>269547.16198645165</v>
      </c>
      <c r="E35" s="108">
        <v>3.2</v>
      </c>
      <c r="F35" s="12"/>
      <c r="G35" s="12"/>
      <c r="H35" s="16">
        <v>28</v>
      </c>
      <c r="I35" s="6">
        <f t="shared" si="0"/>
        <v>25.370558994230134</v>
      </c>
      <c r="J35" s="14">
        <f t="shared" si="1"/>
        <v>3.2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0">
        <v>41941</v>
      </c>
      <c r="B36" s="391" t="s">
        <v>108</v>
      </c>
      <c r="C36" s="386">
        <v>28228.283403935795</v>
      </c>
      <c r="D36" s="15">
        <v>299903.34698645165</v>
      </c>
      <c r="E36" s="108">
        <v>3.9</v>
      </c>
      <c r="F36" s="12"/>
      <c r="G36" s="12"/>
      <c r="H36" s="16">
        <v>29</v>
      </c>
      <c r="I36" s="6">
        <f t="shared" si="0"/>
        <v>28.228283403935794</v>
      </c>
      <c r="J36" s="14">
        <f t="shared" ref="J36:J37" si="2">E36</f>
        <v>3.9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0">
        <v>41942</v>
      </c>
      <c r="B37" s="391" t="s">
        <v>109</v>
      </c>
      <c r="C37" s="386">
        <v>26823.604675562437</v>
      </c>
      <c r="D37" s="15">
        <v>284985.44298645161</v>
      </c>
      <c r="E37" s="108">
        <v>5.8</v>
      </c>
      <c r="F37" s="12"/>
      <c r="G37" s="12"/>
      <c r="H37" s="16">
        <v>30</v>
      </c>
      <c r="I37" s="6">
        <f t="shared" si="0"/>
        <v>26.823604675562436</v>
      </c>
      <c r="J37" s="14">
        <f t="shared" si="2"/>
        <v>5.8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0">
        <v>41943</v>
      </c>
      <c r="B38" s="391" t="s">
        <v>110</v>
      </c>
      <c r="C38" s="386">
        <v>24493.350411150048</v>
      </c>
      <c r="D38" s="387">
        <v>260234.40298645163</v>
      </c>
      <c r="E38" s="108">
        <v>7.3</v>
      </c>
      <c r="F38" s="12"/>
      <c r="G38" s="12"/>
      <c r="H38" s="16">
        <v>31</v>
      </c>
      <c r="I38" s="6">
        <f t="shared" si="0"/>
        <v>24.493350411150047</v>
      </c>
      <c r="J38" s="14">
        <f t="shared" ref="J38" si="3">E38</f>
        <v>7.3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74" t="s">
        <v>2</v>
      </c>
      <c r="B39" s="1075"/>
      <c r="C39" s="388">
        <f>SUM(C8:C38)</f>
        <v>566628.56014040846</v>
      </c>
      <c r="D39" s="253">
        <f>SUM(D8:D38)</f>
        <v>6020760.576580002</v>
      </c>
      <c r="E39" s="254">
        <f>AVERAGE(E8:E38)</f>
        <v>10.261290322580646</v>
      </c>
      <c r="F39" s="12"/>
      <c r="G39" s="1073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76" t="s">
        <v>50</v>
      </c>
      <c r="B40" s="1077"/>
      <c r="C40" s="386">
        <f>MAX(C8:C38)</f>
        <v>28228.283403935795</v>
      </c>
      <c r="D40" s="15">
        <f>MAX(D8:D38)</f>
        <v>299903.34698645165</v>
      </c>
      <c r="E40" s="108">
        <v>3.9</v>
      </c>
      <c r="F40" s="12"/>
      <c r="G40" s="1073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76" t="s">
        <v>51</v>
      </c>
      <c r="B41" s="1077"/>
      <c r="C41" s="386">
        <f>MIN(C8:C38)</f>
        <v>12420.168871092439</v>
      </c>
      <c r="D41" s="15">
        <f>MIN(D8:D38)</f>
        <v>131987.8379864516</v>
      </c>
      <c r="E41" s="108">
        <v>14.1</v>
      </c>
      <c r="F41" s="12"/>
      <c r="G41" s="1073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78" t="s">
        <v>49</v>
      </c>
      <c r="B42" s="1079"/>
      <c r="C42" s="389">
        <f>AVERAGE(C8:C38)</f>
        <v>18278.340649690595</v>
      </c>
      <c r="D42" s="109">
        <f>AVERAGE(D8:D38)</f>
        <v>194218.08311548393</v>
      </c>
      <c r="E42" s="110">
        <f>AVERAGE(E8:E38)</f>
        <v>10.261290322580646</v>
      </c>
      <c r="F42" s="12"/>
      <c r="G42" s="1073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49"/>
      <c r="G43" s="149"/>
    </row>
    <row r="45" spans="1:16" x14ac:dyDescent="0.2">
      <c r="C45" s="932"/>
      <c r="D45" s="932"/>
    </row>
    <row r="46" spans="1:16" x14ac:dyDescent="0.2">
      <c r="C46" s="161"/>
      <c r="D46" s="161"/>
    </row>
    <row r="47" spans="1:16" x14ac:dyDescent="0.2">
      <c r="C47" s="1"/>
      <c r="D47" s="149"/>
    </row>
    <row r="48" spans="1:16" x14ac:dyDescent="0.2">
      <c r="C48" s="149"/>
      <c r="D48" s="149"/>
      <c r="E48" s="149"/>
    </row>
    <row r="49" spans="3:5" x14ac:dyDescent="0.2">
      <c r="C49" s="149"/>
      <c r="D49" s="149"/>
      <c r="E49" s="149"/>
    </row>
    <row r="50" spans="3:5" x14ac:dyDescent="0.2">
      <c r="C50" s="149"/>
      <c r="D50" s="149"/>
    </row>
  </sheetData>
  <sortState ref="M8:M24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43" t="s">
        <v>100</v>
      </c>
    </row>
    <row r="2" spans="1:22" ht="15.75" x14ac:dyDescent="0.25">
      <c r="A2" s="1089" t="s">
        <v>284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</row>
    <row r="3" spans="1:22" ht="15.75" x14ac:dyDescent="0.25">
      <c r="A3" s="1088">
        <f>T!G55</f>
        <v>2014</v>
      </c>
      <c r="B3" s="1088"/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1:22" ht="9" customHeight="1" x14ac:dyDescent="0.2"/>
    <row r="5" spans="1:22" ht="20.100000000000001" customHeight="1" x14ac:dyDescent="0.2">
      <c r="A5" s="1090" t="s">
        <v>187</v>
      </c>
      <c r="B5" s="1092" t="s">
        <v>277</v>
      </c>
      <c r="C5" s="1093"/>
      <c r="D5" s="1093"/>
      <c r="E5" s="1093"/>
      <c r="F5" s="1093"/>
      <c r="G5" s="1094" t="s">
        <v>278</v>
      </c>
      <c r="H5" s="1093"/>
      <c r="I5" s="1093"/>
      <c r="J5" s="1093"/>
      <c r="K5" s="1093"/>
      <c r="L5" s="1094" t="s">
        <v>193</v>
      </c>
      <c r="M5" s="1093"/>
      <c r="N5" s="1093"/>
    </row>
    <row r="6" spans="1:22" ht="33" customHeight="1" x14ac:dyDescent="0.2">
      <c r="A6" s="1090"/>
      <c r="B6" s="1095">
        <f>T!G55</f>
        <v>2014</v>
      </c>
      <c r="C6" s="1096"/>
      <c r="D6" s="670" t="s">
        <v>213</v>
      </c>
      <c r="E6" s="1097">
        <f>B6-1</f>
        <v>2013</v>
      </c>
      <c r="F6" s="1098"/>
      <c r="G6" s="1099">
        <f>B6</f>
        <v>2014</v>
      </c>
      <c r="H6" s="1096"/>
      <c r="I6" s="674" t="s">
        <v>213</v>
      </c>
      <c r="J6" s="1097">
        <f>E6</f>
        <v>2013</v>
      </c>
      <c r="K6" s="1098"/>
      <c r="L6" s="298" t="s">
        <v>222</v>
      </c>
      <c r="M6" s="308" t="s">
        <v>188</v>
      </c>
      <c r="N6" s="328" t="s">
        <v>189</v>
      </c>
      <c r="Q6" s="309"/>
      <c r="R6" s="99"/>
    </row>
    <row r="7" spans="1:22" ht="12.95" customHeight="1" thickBot="1" x14ac:dyDescent="0.25">
      <c r="A7" s="1091"/>
      <c r="B7" s="404" t="s">
        <v>190</v>
      </c>
      <c r="C7" s="398" t="s">
        <v>16</v>
      </c>
      <c r="D7" s="671" t="s">
        <v>191</v>
      </c>
      <c r="E7" s="676" t="s">
        <v>192</v>
      </c>
      <c r="F7" s="677" t="s">
        <v>16</v>
      </c>
      <c r="G7" s="397" t="s">
        <v>190</v>
      </c>
      <c r="H7" s="398" t="s">
        <v>16</v>
      </c>
      <c r="I7" s="675" t="s">
        <v>191</v>
      </c>
      <c r="J7" s="676" t="s">
        <v>192</v>
      </c>
      <c r="K7" s="677" t="s">
        <v>16</v>
      </c>
      <c r="L7" s="399" t="s">
        <v>14</v>
      </c>
      <c r="M7" s="400" t="s">
        <v>14</v>
      </c>
      <c r="N7" s="401" t="s">
        <v>14</v>
      </c>
      <c r="Q7" s="310"/>
      <c r="R7" s="99"/>
    </row>
    <row r="8" spans="1:22" ht="20.100000000000001" customHeight="1" x14ac:dyDescent="0.2">
      <c r="A8" s="324" t="s">
        <v>30</v>
      </c>
      <c r="B8" s="559">
        <v>1067.2189823894366</v>
      </c>
      <c r="C8" s="567">
        <v>11367.915214608951</v>
      </c>
      <c r="D8" s="672">
        <v>-0.12440477883259755</v>
      </c>
      <c r="E8" s="678">
        <v>1218.8497111331289</v>
      </c>
      <c r="F8" s="679">
        <v>12900.746566228467</v>
      </c>
      <c r="G8" s="568">
        <v>1189.2153494121144</v>
      </c>
      <c r="H8" s="567">
        <v>12667.408926479648</v>
      </c>
      <c r="I8" s="672">
        <v>-3.340656671815001E-2</v>
      </c>
      <c r="J8" s="678">
        <v>1230.3159823612725</v>
      </c>
      <c r="K8" s="688">
        <v>13022.109731697325</v>
      </c>
      <c r="L8" s="316">
        <v>0.73225806451612896</v>
      </c>
      <c r="M8" s="316">
        <v>-2</v>
      </c>
      <c r="N8" s="317">
        <v>2.7322580645161292</v>
      </c>
      <c r="Q8" s="312"/>
      <c r="R8" s="312"/>
      <c r="T8" s="759"/>
      <c r="U8" s="160"/>
      <c r="V8" s="313"/>
    </row>
    <row r="9" spans="1:22" ht="20.100000000000001" customHeight="1" x14ac:dyDescent="0.2">
      <c r="A9" s="324" t="s">
        <v>31</v>
      </c>
      <c r="B9" s="559">
        <v>895.1422639479274</v>
      </c>
      <c r="C9" s="568">
        <v>9518.2482044254375</v>
      </c>
      <c r="D9" s="672">
        <v>-0.15383222320948356</v>
      </c>
      <c r="E9" s="680">
        <v>1057.8779864947935</v>
      </c>
      <c r="F9" s="681">
        <v>11206.59553995904</v>
      </c>
      <c r="G9" s="568">
        <v>1025.1294531860426</v>
      </c>
      <c r="H9" s="568">
        <v>10900.431104724707</v>
      </c>
      <c r="I9" s="672">
        <v>-2.4043074657799129E-2</v>
      </c>
      <c r="J9" s="680">
        <v>1050.3839120016494</v>
      </c>
      <c r="K9" s="689">
        <v>11127.207309120377</v>
      </c>
      <c r="L9" s="316">
        <v>2.2928571428571431</v>
      </c>
      <c r="M9" s="316">
        <v>-0.7</v>
      </c>
      <c r="N9" s="317">
        <v>2.9928571428571429</v>
      </c>
      <c r="Q9" s="312"/>
      <c r="R9" s="312"/>
      <c r="T9" s="759"/>
      <c r="U9" s="160"/>
      <c r="V9" s="313"/>
    </row>
    <row r="10" spans="1:22" ht="20.100000000000001" customHeight="1" x14ac:dyDescent="0.2">
      <c r="A10" s="402" t="s">
        <v>32</v>
      </c>
      <c r="B10" s="560">
        <v>748.45331832732199</v>
      </c>
      <c r="C10" s="569">
        <v>7950.6624253942928</v>
      </c>
      <c r="D10" s="673">
        <v>-0.31232201982382218</v>
      </c>
      <c r="E10" s="682">
        <v>1088.3776126372027</v>
      </c>
      <c r="F10" s="683">
        <v>11519.87842207784</v>
      </c>
      <c r="G10" s="569">
        <v>854.69867527840756</v>
      </c>
      <c r="H10" s="569">
        <v>9079.2845407607147</v>
      </c>
      <c r="I10" s="673">
        <v>-0.10480743214544982</v>
      </c>
      <c r="J10" s="682">
        <v>954.76515999994092</v>
      </c>
      <c r="K10" s="690">
        <v>10105.664097761375</v>
      </c>
      <c r="L10" s="318">
        <v>6.4774193548387089</v>
      </c>
      <c r="M10" s="319">
        <v>3.3</v>
      </c>
      <c r="N10" s="320">
        <v>3.1774193548387091</v>
      </c>
      <c r="Q10" s="312"/>
      <c r="R10" s="312"/>
      <c r="T10" s="759"/>
      <c r="U10" s="160"/>
      <c r="V10" s="313"/>
    </row>
    <row r="11" spans="1:22" ht="20.100000000000001" customHeight="1" x14ac:dyDescent="0.2">
      <c r="A11" s="403" t="s">
        <v>33</v>
      </c>
      <c r="B11" s="561">
        <v>533.98774446190146</v>
      </c>
      <c r="C11" s="570">
        <v>5679.1839372049963</v>
      </c>
      <c r="D11" s="672">
        <v>-0.18004671818662715</v>
      </c>
      <c r="E11" s="684">
        <v>651.24166986801674</v>
      </c>
      <c r="F11" s="685">
        <v>6892.9938644093281</v>
      </c>
      <c r="G11" s="570">
        <v>611.71354338673984</v>
      </c>
      <c r="H11" s="570">
        <v>6505.8304536062005</v>
      </c>
      <c r="I11" s="672">
        <v>-0.12212198023097956</v>
      </c>
      <c r="J11" s="684">
        <v>696.80927146084434</v>
      </c>
      <c r="K11" s="691">
        <v>7375.2989943296316</v>
      </c>
      <c r="L11" s="311">
        <v>10.023333333333333</v>
      </c>
      <c r="M11" s="321">
        <v>7.6</v>
      </c>
      <c r="N11" s="317">
        <v>2.4233333333333338</v>
      </c>
      <c r="Q11" s="312"/>
      <c r="R11" s="312"/>
      <c r="T11" s="759"/>
      <c r="U11" s="160"/>
      <c r="V11" s="313"/>
    </row>
    <row r="12" spans="1:22" ht="20.100000000000001" customHeight="1" x14ac:dyDescent="0.2">
      <c r="A12" s="324" t="s">
        <v>34</v>
      </c>
      <c r="B12" s="559">
        <v>434.92435868211481</v>
      </c>
      <c r="C12" s="568">
        <v>4628.7049210021596</v>
      </c>
      <c r="D12" s="672">
        <v>6.9943865466781593E-2</v>
      </c>
      <c r="E12" s="680">
        <v>406.49268874715358</v>
      </c>
      <c r="F12" s="681">
        <v>4319.6758555093766</v>
      </c>
      <c r="G12" s="568">
        <v>420.32606255329387</v>
      </c>
      <c r="H12" s="568">
        <v>4473.3418014600138</v>
      </c>
      <c r="I12" s="672">
        <v>6.0667324650222121E-2</v>
      </c>
      <c r="J12" s="680">
        <v>396.28453972776566</v>
      </c>
      <c r="K12" s="689">
        <v>4211.1969183250476</v>
      </c>
      <c r="L12" s="316">
        <v>12.32258064516129</v>
      </c>
      <c r="M12" s="322">
        <v>13</v>
      </c>
      <c r="N12" s="317">
        <v>-0.67741935483870996</v>
      </c>
      <c r="Q12" s="312"/>
      <c r="R12" s="312"/>
      <c r="T12" s="759"/>
      <c r="U12" s="160"/>
      <c r="V12" s="313"/>
    </row>
    <row r="13" spans="1:22" ht="20.100000000000001" customHeight="1" x14ac:dyDescent="0.2">
      <c r="A13" s="402" t="s">
        <v>35</v>
      </c>
      <c r="B13" s="560">
        <v>308.89592752005257</v>
      </c>
      <c r="C13" s="569">
        <v>3288.3102043604317</v>
      </c>
      <c r="D13" s="673">
        <v>-6.4088978918317413E-2</v>
      </c>
      <c r="E13" s="682">
        <v>330.0483919540182</v>
      </c>
      <c r="F13" s="683">
        <v>3529.6035132346615</v>
      </c>
      <c r="G13" s="569">
        <v>311.58909767509618</v>
      </c>
      <c r="H13" s="569">
        <v>3316.9799863611479</v>
      </c>
      <c r="I13" s="673">
        <v>-7.2660674497710076E-2</v>
      </c>
      <c r="J13" s="682">
        <v>336.00332597382851</v>
      </c>
      <c r="K13" s="690">
        <v>3593.2867686293171</v>
      </c>
      <c r="L13" s="318">
        <v>16.576666666666668</v>
      </c>
      <c r="M13" s="319">
        <v>15.8</v>
      </c>
      <c r="N13" s="320">
        <v>0.77666666666666728</v>
      </c>
      <c r="Q13" s="312"/>
      <c r="R13" s="312"/>
      <c r="T13" s="759"/>
      <c r="U13" s="160"/>
      <c r="V13" s="313"/>
    </row>
    <row r="14" spans="1:22" ht="20.100000000000001" customHeight="1" x14ac:dyDescent="0.2">
      <c r="A14" s="403" t="s">
        <v>36</v>
      </c>
      <c r="B14" s="561">
        <v>305.46320378133913</v>
      </c>
      <c r="C14" s="570">
        <v>3237.2876467850392</v>
      </c>
      <c r="D14" s="672">
        <v>7.1784965246288912E-2</v>
      </c>
      <c r="E14" s="684">
        <v>285.00418804731578</v>
      </c>
      <c r="F14" s="685">
        <v>3059.2406545836484</v>
      </c>
      <c r="G14" s="570">
        <v>318.31209644031139</v>
      </c>
      <c r="H14" s="570">
        <v>3373.4597322108611</v>
      </c>
      <c r="I14" s="672">
        <v>8.8681645991906075E-2</v>
      </c>
      <c r="J14" s="684">
        <v>292.38308334875512</v>
      </c>
      <c r="K14" s="691">
        <v>3138.4458643272042</v>
      </c>
      <c r="L14" s="311">
        <v>19.583870967741941</v>
      </c>
      <c r="M14" s="321">
        <v>17.5</v>
      </c>
      <c r="N14" s="317">
        <v>2.0838709677419409</v>
      </c>
      <c r="Q14" s="312"/>
      <c r="R14" s="312"/>
      <c r="T14" s="759"/>
      <c r="U14" s="160"/>
      <c r="V14" s="313"/>
    </row>
    <row r="15" spans="1:22" ht="20.100000000000001" customHeight="1" x14ac:dyDescent="0.2">
      <c r="A15" s="324" t="s">
        <v>37</v>
      </c>
      <c r="B15" s="559">
        <v>300.02928810543102</v>
      </c>
      <c r="C15" s="568">
        <v>3202.6595712973667</v>
      </c>
      <c r="D15" s="672">
        <v>4.5176725319028617E-2</v>
      </c>
      <c r="E15" s="680">
        <v>287.0608202778821</v>
      </c>
      <c r="F15" s="681">
        <v>3076.3389514555738</v>
      </c>
      <c r="G15" s="568">
        <v>289.56902093748965</v>
      </c>
      <c r="H15" s="568">
        <v>3091.0015562573053</v>
      </c>
      <c r="I15" s="672">
        <v>-1.0804638163404531E-2</v>
      </c>
      <c r="J15" s="680">
        <v>292.73188301232994</v>
      </c>
      <c r="K15" s="689">
        <v>3137.113916040576</v>
      </c>
      <c r="L15" s="316">
        <v>16.141935483870967</v>
      </c>
      <c r="M15" s="322">
        <v>17.2</v>
      </c>
      <c r="N15" s="317">
        <v>-1.0580645161290327</v>
      </c>
      <c r="Q15" s="312"/>
      <c r="R15" s="312"/>
      <c r="T15" s="759"/>
      <c r="U15" s="160"/>
      <c r="V15" s="313"/>
    </row>
    <row r="16" spans="1:22" ht="20.100000000000001" customHeight="1" x14ac:dyDescent="0.2">
      <c r="A16" s="402" t="s">
        <v>38</v>
      </c>
      <c r="B16" s="560">
        <v>364.76185786860032</v>
      </c>
      <c r="C16" s="569">
        <v>3885.6458547682678</v>
      </c>
      <c r="D16" s="673">
        <v>-8.2126542322882454E-2</v>
      </c>
      <c r="E16" s="682">
        <v>397.39885146228232</v>
      </c>
      <c r="F16" s="683">
        <v>4244.9259113762237</v>
      </c>
      <c r="G16" s="569">
        <v>388.42976796244523</v>
      </c>
      <c r="H16" s="569">
        <v>4137.7695753912321</v>
      </c>
      <c r="I16" s="673">
        <v>3.0308846161996628E-2</v>
      </c>
      <c r="J16" s="682">
        <v>377.00323491289521</v>
      </c>
      <c r="K16" s="690">
        <v>4027.0644836181614</v>
      </c>
      <c r="L16" s="318">
        <v>14.26</v>
      </c>
      <c r="M16" s="319">
        <v>13</v>
      </c>
      <c r="N16" s="320">
        <v>1.2599999999999998</v>
      </c>
      <c r="Q16" s="312"/>
      <c r="R16" s="312"/>
      <c r="T16" s="759"/>
      <c r="U16" s="160"/>
      <c r="V16" s="313"/>
    </row>
    <row r="17" spans="1:22" ht="20.100000000000001" customHeight="1" x14ac:dyDescent="0.2">
      <c r="A17" s="403" t="s">
        <v>39</v>
      </c>
      <c r="B17" s="561">
        <v>566.62856014040869</v>
      </c>
      <c r="C17" s="570">
        <v>6020.7610624566441</v>
      </c>
      <c r="D17" s="672">
        <v>-0.11551910258599749</v>
      </c>
      <c r="E17" s="684">
        <v>640.63402815943982</v>
      </c>
      <c r="F17" s="685">
        <v>6815.7912705480539</v>
      </c>
      <c r="G17" s="570">
        <v>652.75770767701385</v>
      </c>
      <c r="H17" s="570">
        <v>6935.933812842678</v>
      </c>
      <c r="I17" s="672">
        <v>-1.5246436718272458E-2</v>
      </c>
      <c r="J17" s="684">
        <v>662.86402204189517</v>
      </c>
      <c r="K17" s="691">
        <v>7052.2991542826767</v>
      </c>
      <c r="L17" s="311">
        <v>10.261290322580646</v>
      </c>
      <c r="M17" s="112">
        <v>8</v>
      </c>
      <c r="N17" s="317">
        <v>2.2612903225806456</v>
      </c>
      <c r="Q17" s="312"/>
      <c r="R17" s="312"/>
      <c r="T17" s="759"/>
      <c r="U17" s="160"/>
      <c r="V17" s="313"/>
    </row>
    <row r="18" spans="1:22" ht="20.100000000000001" customHeight="1" x14ac:dyDescent="0.2">
      <c r="A18" s="324" t="s">
        <v>40</v>
      </c>
      <c r="B18" s="559"/>
      <c r="C18" s="568"/>
      <c r="D18" s="672"/>
      <c r="E18" s="680">
        <v>888.01681308815967</v>
      </c>
      <c r="F18" s="681">
        <v>9446.3862992596823</v>
      </c>
      <c r="G18" s="568"/>
      <c r="H18" s="568"/>
      <c r="I18" s="672"/>
      <c r="J18" s="680">
        <v>962.43567593224634</v>
      </c>
      <c r="K18" s="689">
        <v>10238.02595744606</v>
      </c>
      <c r="L18" s="316"/>
      <c r="M18" s="322">
        <v>2.6</v>
      </c>
      <c r="N18" s="317"/>
      <c r="Q18" s="312"/>
      <c r="R18" s="312"/>
      <c r="T18" s="759"/>
      <c r="U18" s="160"/>
      <c r="V18" s="313"/>
    </row>
    <row r="19" spans="1:22" ht="20.100000000000001" customHeight="1" x14ac:dyDescent="0.2">
      <c r="A19" s="402" t="s">
        <v>41</v>
      </c>
      <c r="B19" s="560"/>
      <c r="C19" s="569"/>
      <c r="D19" s="673"/>
      <c r="E19" s="682">
        <v>1026.0916529000576</v>
      </c>
      <c r="F19" s="683">
        <v>10956.42094707764</v>
      </c>
      <c r="G19" s="569"/>
      <c r="H19" s="569"/>
      <c r="I19" s="673"/>
      <c r="J19" s="682">
        <v>1101.3580841473713</v>
      </c>
      <c r="K19" s="690">
        <v>11760.1022767124</v>
      </c>
      <c r="L19" s="318"/>
      <c r="M19" s="319">
        <v>-0.4</v>
      </c>
      <c r="N19" s="320"/>
      <c r="Q19" s="312"/>
      <c r="R19" s="312"/>
      <c r="T19" s="759"/>
      <c r="U19" s="160"/>
      <c r="V19" s="313"/>
    </row>
    <row r="20" spans="1:22" ht="20.100000000000001" customHeight="1" x14ac:dyDescent="0.2">
      <c r="A20" s="403" t="s">
        <v>87</v>
      </c>
      <c r="B20" s="559">
        <v>2710.8145646646863</v>
      </c>
      <c r="C20" s="568">
        <v>28836.825844428684</v>
      </c>
      <c r="D20" s="672">
        <v>-0.19443395830868951</v>
      </c>
      <c r="E20" s="680">
        <v>3365.1053102651254</v>
      </c>
      <c r="F20" s="681">
        <v>35627.220528265345</v>
      </c>
      <c r="G20" s="568">
        <v>3069.0434778765648</v>
      </c>
      <c r="H20" s="568">
        <v>32647.124571965069</v>
      </c>
      <c r="I20" s="672">
        <v>-5.143667871234979E-2</v>
      </c>
      <c r="J20" s="680">
        <v>3235.4650543628627</v>
      </c>
      <c r="K20" s="689">
        <v>34254.981138579082</v>
      </c>
      <c r="L20" s="316">
        <v>3.1675115207373268</v>
      </c>
      <c r="M20" s="115">
        <v>0.19999999999999987</v>
      </c>
      <c r="N20" s="317">
        <v>2.967511520737327</v>
      </c>
      <c r="Q20" s="312"/>
      <c r="R20" s="312"/>
      <c r="U20" s="160"/>
      <c r="V20" s="313"/>
    </row>
    <row r="21" spans="1:22" ht="20.100000000000001" customHeight="1" x14ac:dyDescent="0.2">
      <c r="A21" s="324" t="s">
        <v>88</v>
      </c>
      <c r="B21" s="559">
        <v>1277.8080306640688</v>
      </c>
      <c r="C21" s="568">
        <v>13596.199062567588</v>
      </c>
      <c r="D21" s="672">
        <v>-7.9244910530855306E-2</v>
      </c>
      <c r="E21" s="680">
        <v>1387.7827505691885</v>
      </c>
      <c r="F21" s="681">
        <v>14742.273233153366</v>
      </c>
      <c r="G21" s="568">
        <v>1343.6287036151298</v>
      </c>
      <c r="H21" s="568">
        <v>14296.152241427362</v>
      </c>
      <c r="I21" s="672">
        <v>-5.9805895152104077E-2</v>
      </c>
      <c r="J21" s="680">
        <v>1429.0971371624387</v>
      </c>
      <c r="K21" s="689">
        <v>15179.782681283996</v>
      </c>
      <c r="L21" s="316">
        <v>12.974193548387097</v>
      </c>
      <c r="M21" s="115">
        <v>12.133333333333335</v>
      </c>
      <c r="N21" s="317">
        <v>0.84086021505376252</v>
      </c>
      <c r="Q21" s="312"/>
      <c r="R21" s="312"/>
      <c r="U21" s="160"/>
      <c r="V21" s="313"/>
    </row>
    <row r="22" spans="1:22" ht="20.100000000000001" customHeight="1" x14ac:dyDescent="0.2">
      <c r="A22" s="324" t="s">
        <v>89</v>
      </c>
      <c r="B22" s="559">
        <v>970.25434975537041</v>
      </c>
      <c r="C22" s="568">
        <v>10325.593072850674</v>
      </c>
      <c r="D22" s="672">
        <v>8.1538879444516157E-4</v>
      </c>
      <c r="E22" s="680">
        <v>969.46385978748015</v>
      </c>
      <c r="F22" s="681">
        <v>10380.505517415446</v>
      </c>
      <c r="G22" s="568">
        <v>996.31088534024627</v>
      </c>
      <c r="H22" s="568">
        <v>10602.230863859399</v>
      </c>
      <c r="I22" s="672">
        <v>3.5538963945376E-2</v>
      </c>
      <c r="J22" s="680">
        <v>962.11820127398028</v>
      </c>
      <c r="K22" s="689">
        <v>10302.624263985941</v>
      </c>
      <c r="L22" s="316">
        <v>16.66193548387097</v>
      </c>
      <c r="M22" s="115">
        <v>15.9</v>
      </c>
      <c r="N22" s="317">
        <v>0.76193548387096932</v>
      </c>
      <c r="Q22" s="312"/>
      <c r="R22" s="312"/>
      <c r="U22" s="160"/>
      <c r="V22" s="313"/>
    </row>
    <row r="23" spans="1:22" ht="20.100000000000001" customHeight="1" x14ac:dyDescent="0.2">
      <c r="A23" s="402" t="s">
        <v>90</v>
      </c>
      <c r="B23" s="560">
        <f>SUM(B17:B19)</f>
        <v>566.62856014040869</v>
      </c>
      <c r="C23" s="569">
        <f>SUM(C17:C19)</f>
        <v>6020.7610624566441</v>
      </c>
      <c r="D23" s="673"/>
      <c r="E23" s="682">
        <f>SUM(E17:E19)</f>
        <v>2554.7424941476575</v>
      </c>
      <c r="F23" s="683">
        <f>SUM(F17:F19)</f>
        <v>27218.598516885377</v>
      </c>
      <c r="G23" s="569">
        <f>SUM(G17:G19)</f>
        <v>652.75770767701385</v>
      </c>
      <c r="H23" s="569">
        <f>SUM(H17:H19)</f>
        <v>6935.933812842678</v>
      </c>
      <c r="I23" s="673"/>
      <c r="J23" s="682">
        <f>SUM(J17:J19)</f>
        <v>2726.6577821215128</v>
      </c>
      <c r="K23" s="690">
        <f>SUM(K17:K19)</f>
        <v>29050.427388441138</v>
      </c>
      <c r="L23" s="318"/>
      <c r="M23" s="121">
        <f>AVERAGE(M17:M19)</f>
        <v>3.4</v>
      </c>
      <c r="N23" s="320"/>
      <c r="Q23" s="312"/>
      <c r="R23" s="312"/>
      <c r="U23" s="160"/>
      <c r="V23" s="313"/>
    </row>
    <row r="24" spans="1:22" ht="20.100000000000001" customHeight="1" x14ac:dyDescent="0.2">
      <c r="A24" s="403" t="s">
        <v>91</v>
      </c>
      <c r="B24" s="559">
        <v>3988.6225953287553</v>
      </c>
      <c r="C24" s="568">
        <v>42433.024906996267</v>
      </c>
      <c r="D24" s="672">
        <v>-0.16080022414232936</v>
      </c>
      <c r="E24" s="680">
        <v>4752.8880608343143</v>
      </c>
      <c r="F24" s="681">
        <v>50369.493761418707</v>
      </c>
      <c r="G24" s="568">
        <v>4412.6721814916946</v>
      </c>
      <c r="H24" s="568">
        <v>46943.276813392433</v>
      </c>
      <c r="I24" s="672">
        <v>-5.4000782858302794E-2</v>
      </c>
      <c r="J24" s="680">
        <v>4664.5621915253014</v>
      </c>
      <c r="K24" s="689">
        <v>49434.763819863081</v>
      </c>
      <c r="L24" s="316">
        <v>8.0708525345622117</v>
      </c>
      <c r="M24" s="115">
        <v>6.166666666666667</v>
      </c>
      <c r="N24" s="317">
        <v>1.9041858678955448</v>
      </c>
      <c r="Q24" s="312"/>
      <c r="R24" s="312"/>
      <c r="U24" s="160"/>
      <c r="V24" s="313"/>
    </row>
    <row r="25" spans="1:22" ht="20.100000000000001" customHeight="1" x14ac:dyDescent="0.2">
      <c r="A25" s="402" t="s">
        <v>92</v>
      </c>
      <c r="B25" s="560">
        <f>SUM(B14:B19)</f>
        <v>1536.882909895779</v>
      </c>
      <c r="C25" s="569">
        <f>SUM(C14:C19)</f>
        <v>16346.354135307318</v>
      </c>
      <c r="D25" s="673"/>
      <c r="E25" s="682">
        <f>SUM(E14:E19)</f>
        <v>3524.2063539351375</v>
      </c>
      <c r="F25" s="683">
        <f>SUM(F14:F19)</f>
        <v>37599.104034300821</v>
      </c>
      <c r="G25" s="569">
        <f>SUM(G14:G19)</f>
        <v>1649.0685930172601</v>
      </c>
      <c r="H25" s="569">
        <f>SUM(H14:H19)</f>
        <v>17538.164676702076</v>
      </c>
      <c r="I25" s="673"/>
      <c r="J25" s="682">
        <f>SUM(J14:J19)</f>
        <v>3688.7759833954933</v>
      </c>
      <c r="K25" s="690">
        <f>SUM(K14:K19)</f>
        <v>39353.051652427079</v>
      </c>
      <c r="L25" s="318"/>
      <c r="M25" s="121">
        <f>AVERAGE(M14:M19)</f>
        <v>9.65</v>
      </c>
      <c r="N25" s="320"/>
      <c r="Q25" s="312"/>
      <c r="R25" s="312"/>
      <c r="U25" s="160"/>
      <c r="V25" s="313"/>
    </row>
    <row r="26" spans="1:22" ht="20.100000000000001" customHeight="1" x14ac:dyDescent="0.2">
      <c r="A26" s="177" t="s">
        <v>47</v>
      </c>
      <c r="B26" s="562">
        <f>SUM(B8:B19)</f>
        <v>5525.5055052245352</v>
      </c>
      <c r="C26" s="571">
        <f>SUM(C8:C19)</f>
        <v>58779.379042303583</v>
      </c>
      <c r="D26" s="672"/>
      <c r="E26" s="686">
        <f>SUM(E8:E19)</f>
        <v>8277.0944147694499</v>
      </c>
      <c r="F26" s="687">
        <f>SUM(F8:F19)</f>
        <v>87968.597795719528</v>
      </c>
      <c r="G26" s="571">
        <f>SUM(G8:G19)</f>
        <v>6061.7407745089549</v>
      </c>
      <c r="H26" s="571">
        <f>SUM(H8:H19)</f>
        <v>64481.441490094505</v>
      </c>
      <c r="I26" s="672"/>
      <c r="J26" s="686">
        <f>SUM(J8:J19)</f>
        <v>8353.3381749207947</v>
      </c>
      <c r="K26" s="692">
        <f>SUM(K8:K19)</f>
        <v>88787.815472290153</v>
      </c>
      <c r="L26" s="311"/>
      <c r="M26" s="115">
        <f>AVERAGE(M8:M19)</f>
        <v>7.9083333333333323</v>
      </c>
      <c r="N26" s="317"/>
      <c r="Q26" s="312"/>
      <c r="R26" s="312"/>
      <c r="S26" s="323"/>
      <c r="U26" s="160"/>
      <c r="V26" s="313"/>
    </row>
    <row r="27" spans="1:22" ht="5.0999999999999996" customHeight="1" x14ac:dyDescent="0.2">
      <c r="A27" s="324"/>
      <c r="B27" s="405"/>
      <c r="C27" s="333"/>
      <c r="D27" s="330"/>
      <c r="E27" s="332"/>
      <c r="F27" s="333"/>
      <c r="G27" s="314"/>
      <c r="H27" s="334"/>
      <c r="I27" s="331"/>
      <c r="J27" s="314"/>
      <c r="K27" s="315"/>
      <c r="L27" s="152"/>
      <c r="M27" s="152"/>
      <c r="Q27" s="99"/>
      <c r="R27" s="326"/>
    </row>
    <row r="28" spans="1:22" ht="12.6" customHeight="1" x14ac:dyDescent="0.2">
      <c r="A28" s="131"/>
      <c r="B28" s="327"/>
      <c r="C28" s="327"/>
      <c r="D28" s="327"/>
      <c r="E28" s="327"/>
      <c r="F28" s="327"/>
      <c r="G28" s="323"/>
      <c r="H28" s="327"/>
      <c r="I28" s="327"/>
      <c r="J28" s="323"/>
      <c r="K28" s="327"/>
      <c r="L28" s="327"/>
      <c r="M28" s="323"/>
      <c r="N28" s="327"/>
      <c r="P28" s="297"/>
    </row>
    <row r="30" spans="1:22" x14ac:dyDescent="0.2">
      <c r="C30" s="328"/>
      <c r="D30" s="498"/>
      <c r="E30" s="328"/>
      <c r="F30" s="328"/>
    </row>
    <row r="31" spans="1:22" x14ac:dyDescent="0.2">
      <c r="E31" s="310"/>
      <c r="F31" s="310"/>
    </row>
    <row r="32" spans="1:22" x14ac:dyDescent="0.2">
      <c r="D32" s="312"/>
      <c r="E32" s="312"/>
      <c r="F32" s="312"/>
    </row>
    <row r="33" spans="3:6" x14ac:dyDescent="0.2">
      <c r="C33" s="312"/>
      <c r="D33" s="312"/>
      <c r="E33" s="312"/>
      <c r="F33" s="312"/>
    </row>
    <row r="34" spans="3:6" x14ac:dyDescent="0.2">
      <c r="C34" s="312"/>
      <c r="D34" s="312"/>
      <c r="E34" s="312"/>
      <c r="F34" s="312"/>
    </row>
    <row r="35" spans="3:6" x14ac:dyDescent="0.2">
      <c r="C35" s="312"/>
      <c r="D35" s="312"/>
      <c r="E35" s="312"/>
      <c r="F35" s="312"/>
    </row>
    <row r="36" spans="3:6" x14ac:dyDescent="0.2">
      <c r="C36" s="312"/>
      <c r="D36" s="312"/>
      <c r="E36" s="312"/>
      <c r="F36" s="312"/>
    </row>
    <row r="37" spans="3:6" x14ac:dyDescent="0.2">
      <c r="C37" s="312"/>
      <c r="D37" s="312"/>
      <c r="E37" s="312"/>
      <c r="F37" s="312"/>
    </row>
    <row r="38" spans="3:6" x14ac:dyDescent="0.2">
      <c r="C38" s="312"/>
      <c r="D38" s="312"/>
      <c r="E38" s="312"/>
      <c r="F38" s="312"/>
    </row>
    <row r="39" spans="3:6" x14ac:dyDescent="0.2">
      <c r="C39" s="312"/>
      <c r="D39" s="312"/>
      <c r="E39" s="312"/>
      <c r="F39" s="312"/>
    </row>
    <row r="40" spans="3:6" x14ac:dyDescent="0.2">
      <c r="C40" s="312"/>
      <c r="D40" s="312"/>
      <c r="E40" s="312"/>
      <c r="F40" s="312"/>
    </row>
    <row r="41" spans="3:6" x14ac:dyDescent="0.2">
      <c r="C41" s="312"/>
      <c r="D41" s="312"/>
      <c r="E41" s="329"/>
      <c r="F41" s="329"/>
    </row>
    <row r="42" spans="3:6" x14ac:dyDescent="0.2">
      <c r="C42" s="312"/>
      <c r="D42" s="312"/>
      <c r="E42" s="312"/>
      <c r="F42" s="312"/>
    </row>
    <row r="43" spans="3:6" x14ac:dyDescent="0.2">
      <c r="C43" s="312"/>
      <c r="D43" s="312"/>
      <c r="E43" s="312"/>
      <c r="F43" s="312"/>
    </row>
    <row r="44" spans="3:6" x14ac:dyDescent="0.2">
      <c r="C44" s="312"/>
      <c r="D44" s="312"/>
      <c r="E44" s="312"/>
      <c r="F44" s="312"/>
    </row>
    <row r="45" spans="3:6" x14ac:dyDescent="0.2">
      <c r="C45" s="312"/>
      <c r="D45" s="312"/>
      <c r="E45" s="312"/>
      <c r="F45" s="312"/>
    </row>
    <row r="46" spans="3:6" x14ac:dyDescent="0.2">
      <c r="C46" s="312"/>
      <c r="D46" s="312"/>
      <c r="E46" s="312"/>
      <c r="F46" s="312"/>
    </row>
    <row r="47" spans="3:6" x14ac:dyDescent="0.2">
      <c r="C47" s="312"/>
      <c r="D47" s="312"/>
      <c r="E47" s="312"/>
      <c r="F47" s="312"/>
    </row>
    <row r="48" spans="3:6" x14ac:dyDescent="0.2">
      <c r="C48" s="312"/>
      <c r="D48" s="312"/>
      <c r="E48" s="312"/>
      <c r="F48" s="312"/>
    </row>
    <row r="49" spans="3:6" x14ac:dyDescent="0.2">
      <c r="C49" s="312"/>
      <c r="D49" s="312"/>
      <c r="E49" s="312"/>
      <c r="F49" s="312"/>
    </row>
    <row r="50" spans="3:6" x14ac:dyDescent="0.2">
      <c r="C50" s="323"/>
      <c r="D50" s="323"/>
      <c r="E50" s="323"/>
      <c r="F50" s="323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8.140625" style="45" customWidth="1"/>
    <col min="2" max="13" width="7.28515625" style="346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36"/>
    <col min="24" max="16384" width="9.140625" style="45"/>
  </cols>
  <sheetData>
    <row r="1" spans="1:26" x14ac:dyDescent="0.2">
      <c r="L1" s="1011" t="s">
        <v>68</v>
      </c>
      <c r="M1" s="1011"/>
      <c r="S1" s="335"/>
    </row>
    <row r="2" spans="1:26" ht="22.5" customHeight="1" x14ac:dyDescent="0.25">
      <c r="A2" s="1089" t="s">
        <v>285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345"/>
      <c r="O2" s="345"/>
      <c r="P2" s="345"/>
      <c r="Q2" s="345"/>
      <c r="R2" s="345"/>
    </row>
    <row r="3" spans="1:26" ht="22.5" customHeight="1" x14ac:dyDescent="0.2">
      <c r="A3" s="1126">
        <f>T!G55</f>
        <v>2014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345"/>
      <c r="O3" s="345"/>
      <c r="P3" s="345"/>
      <c r="Q3" s="345"/>
      <c r="R3" s="345"/>
    </row>
    <row r="4" spans="1:26" ht="12.95" customHeight="1" x14ac:dyDescent="0.2">
      <c r="B4" s="1111" t="s">
        <v>94</v>
      </c>
      <c r="C4" s="1112"/>
      <c r="D4" s="1112"/>
      <c r="E4" s="1112"/>
      <c r="F4" s="1112"/>
      <c r="G4" s="1113"/>
      <c r="H4" s="1114" t="s">
        <v>94</v>
      </c>
      <c r="I4" s="1115"/>
      <c r="J4" s="1115"/>
      <c r="K4" s="1115"/>
      <c r="L4" s="1115"/>
      <c r="M4" s="1115"/>
      <c r="N4" s="99"/>
    </row>
    <row r="5" spans="1:26" ht="12.95" customHeight="1" x14ac:dyDescent="0.2">
      <c r="A5" s="351"/>
      <c r="B5" s="1100">
        <f>T!G55</f>
        <v>2014</v>
      </c>
      <c r="C5" s="1101"/>
      <c r="D5" s="1101"/>
      <c r="E5" s="1101"/>
      <c r="F5" s="1101"/>
      <c r="G5" s="1102"/>
      <c r="H5" s="1103">
        <f>B5-1</f>
        <v>2013</v>
      </c>
      <c r="I5" s="1104"/>
      <c r="J5" s="1104"/>
      <c r="K5" s="1104"/>
      <c r="L5" s="1104"/>
      <c r="M5" s="1104"/>
      <c r="N5" s="99"/>
      <c r="V5" s="337"/>
      <c r="W5" s="337"/>
    </row>
    <row r="6" spans="1:26" ht="20.100000000000001" customHeight="1" x14ac:dyDescent="0.25">
      <c r="A6" s="351"/>
      <c r="B6" s="1106" t="s">
        <v>198</v>
      </c>
      <c r="C6" s="1107"/>
      <c r="D6" s="352" t="s">
        <v>45</v>
      </c>
      <c r="E6" s="1108" t="s">
        <v>197</v>
      </c>
      <c r="F6" s="1107"/>
      <c r="G6" s="353" t="s">
        <v>45</v>
      </c>
      <c r="H6" s="1109" t="s">
        <v>195</v>
      </c>
      <c r="I6" s="1110"/>
      <c r="J6" s="355" t="s">
        <v>45</v>
      </c>
      <c r="K6" s="1109" t="s">
        <v>196</v>
      </c>
      <c r="L6" s="1110"/>
      <c r="M6" s="356" t="s">
        <v>45</v>
      </c>
      <c r="N6" s="99"/>
      <c r="U6" s="339"/>
      <c r="V6" s="340"/>
      <c r="W6" s="341"/>
      <c r="Z6" s="342"/>
    </row>
    <row r="7" spans="1:26" ht="20.100000000000001" customHeight="1" thickBot="1" x14ac:dyDescent="0.25">
      <c r="A7" s="412" t="s">
        <v>187</v>
      </c>
      <c r="B7" s="413" t="s">
        <v>190</v>
      </c>
      <c r="C7" s="407" t="s">
        <v>16</v>
      </c>
      <c r="D7" s="407" t="s">
        <v>14</v>
      </c>
      <c r="E7" s="406" t="s">
        <v>190</v>
      </c>
      <c r="F7" s="407" t="s">
        <v>16</v>
      </c>
      <c r="G7" s="408" t="s">
        <v>14</v>
      </c>
      <c r="H7" s="409" t="s">
        <v>192</v>
      </c>
      <c r="I7" s="410" t="s">
        <v>16</v>
      </c>
      <c r="J7" s="411" t="s">
        <v>14</v>
      </c>
      <c r="K7" s="409" t="s">
        <v>192</v>
      </c>
      <c r="L7" s="410" t="s">
        <v>16</v>
      </c>
      <c r="M7" s="410" t="s">
        <v>14</v>
      </c>
      <c r="N7" s="99"/>
      <c r="U7" s="339"/>
      <c r="V7" s="340"/>
      <c r="W7" s="341"/>
      <c r="Z7" s="342"/>
    </row>
    <row r="8" spans="1:26" ht="20.100000000000001" customHeight="1" x14ac:dyDescent="0.2">
      <c r="A8" s="324" t="s">
        <v>30</v>
      </c>
      <c r="B8" s="414">
        <v>44.959295144984566</v>
      </c>
      <c r="C8" s="348">
        <v>478.90214075133679</v>
      </c>
      <c r="D8" s="705">
        <v>-4.0999999999999996</v>
      </c>
      <c r="E8" s="720">
        <v>26.914539897812865</v>
      </c>
      <c r="F8" s="348">
        <v>286.69112211021235</v>
      </c>
      <c r="G8" s="705">
        <v>6.3</v>
      </c>
      <c r="H8" s="359">
        <v>47.333075975303558</v>
      </c>
      <c r="I8" s="360">
        <v>500.97320100000002</v>
      </c>
      <c r="J8" s="709">
        <v>-8.6</v>
      </c>
      <c r="K8" s="359">
        <v>28.424361807589285</v>
      </c>
      <c r="L8" s="360">
        <v>300.87971199999998</v>
      </c>
      <c r="M8" s="711">
        <v>5</v>
      </c>
      <c r="N8" s="99"/>
      <c r="U8" s="339"/>
      <c r="V8" s="340"/>
      <c r="W8" s="341"/>
      <c r="Z8" s="342"/>
    </row>
    <row r="9" spans="1:26" ht="20.100000000000001" customHeight="1" x14ac:dyDescent="0.2">
      <c r="A9" s="324" t="s">
        <v>31</v>
      </c>
      <c r="B9" s="414">
        <v>38.774449049186302</v>
      </c>
      <c r="C9" s="348">
        <v>412.297402216585</v>
      </c>
      <c r="D9" s="705">
        <v>-1.9</v>
      </c>
      <c r="E9" s="720">
        <v>26.488220342388292</v>
      </c>
      <c r="F9" s="348">
        <v>281.6551802619714</v>
      </c>
      <c r="G9" s="705">
        <v>3.2</v>
      </c>
      <c r="H9" s="359">
        <v>43.474095240881937</v>
      </c>
      <c r="I9" s="360">
        <v>460.52252899999996</v>
      </c>
      <c r="J9" s="709">
        <v>-4</v>
      </c>
      <c r="K9" s="359">
        <v>31.529226019077406</v>
      </c>
      <c r="L9" s="360">
        <v>334.011955</v>
      </c>
      <c r="M9" s="711">
        <v>1.8</v>
      </c>
      <c r="N9" s="99"/>
      <c r="U9" s="339"/>
      <c r="V9" s="340"/>
      <c r="W9" s="341"/>
      <c r="Z9" s="342"/>
    </row>
    <row r="10" spans="1:26" ht="20.100000000000001" customHeight="1" x14ac:dyDescent="0.2">
      <c r="A10" s="324" t="s">
        <v>32</v>
      </c>
      <c r="B10" s="415">
        <v>30.899557070456758</v>
      </c>
      <c r="C10" s="350">
        <v>328.23950585247735</v>
      </c>
      <c r="D10" s="706">
        <v>4.5</v>
      </c>
      <c r="E10" s="721">
        <v>15.233368138291082</v>
      </c>
      <c r="F10" s="350">
        <v>161.82087072575712</v>
      </c>
      <c r="G10" s="706">
        <v>11.3</v>
      </c>
      <c r="H10" s="359">
        <v>43.322352867004689</v>
      </c>
      <c r="I10" s="360">
        <v>458.54333500000001</v>
      </c>
      <c r="J10" s="709">
        <v>-4.4000000000000004</v>
      </c>
      <c r="K10" s="359">
        <v>26.167573629763012</v>
      </c>
      <c r="L10" s="360">
        <v>276.99589299999997</v>
      </c>
      <c r="M10" s="711">
        <v>5.5</v>
      </c>
      <c r="N10" s="99"/>
      <c r="U10" s="339"/>
      <c r="V10" s="340"/>
      <c r="W10" s="341"/>
      <c r="Z10" s="342"/>
    </row>
    <row r="11" spans="1:26" ht="20.100000000000001" customHeight="1" x14ac:dyDescent="0.2">
      <c r="A11" s="403" t="s">
        <v>33</v>
      </c>
      <c r="B11" s="414">
        <v>26.463980480444253</v>
      </c>
      <c r="C11" s="348">
        <v>281.4555472813264</v>
      </c>
      <c r="D11" s="705">
        <v>3.8</v>
      </c>
      <c r="E11" s="720">
        <v>11.54579221677133</v>
      </c>
      <c r="F11" s="348">
        <v>122.79434945809415</v>
      </c>
      <c r="G11" s="705">
        <v>14.3</v>
      </c>
      <c r="H11" s="357">
        <v>37.489697791741754</v>
      </c>
      <c r="I11" s="358">
        <v>396.70103899999998</v>
      </c>
      <c r="J11" s="710">
        <v>-0.6</v>
      </c>
      <c r="K11" s="357">
        <v>10.42954707499324</v>
      </c>
      <c r="L11" s="358">
        <v>110.44469700000001</v>
      </c>
      <c r="M11" s="712">
        <v>15.6</v>
      </c>
      <c r="N11" s="99"/>
      <c r="U11" s="339"/>
      <c r="V11" s="340"/>
      <c r="W11" s="341"/>
      <c r="Z11" s="342"/>
    </row>
    <row r="12" spans="1:26" ht="20.100000000000001" customHeight="1" x14ac:dyDescent="0.2">
      <c r="A12" s="324" t="s">
        <v>34</v>
      </c>
      <c r="B12" s="414">
        <v>19.465409272283821</v>
      </c>
      <c r="C12" s="348">
        <v>207.16162222083034</v>
      </c>
      <c r="D12" s="705">
        <v>9.6</v>
      </c>
      <c r="E12" s="720">
        <v>9.2781211312542951</v>
      </c>
      <c r="F12" s="348">
        <v>98.742882711887319</v>
      </c>
      <c r="G12" s="705">
        <v>17.100000000000001</v>
      </c>
      <c r="H12" s="359">
        <v>18.750183875948821</v>
      </c>
      <c r="I12" s="360">
        <v>199.20155199999999</v>
      </c>
      <c r="J12" s="709">
        <v>8.5</v>
      </c>
      <c r="K12" s="359">
        <v>9.3875639686718522</v>
      </c>
      <c r="L12" s="360">
        <v>99.774649000000011</v>
      </c>
      <c r="M12" s="711">
        <v>16.5</v>
      </c>
      <c r="N12" s="99"/>
      <c r="U12" s="339"/>
      <c r="V12" s="340"/>
      <c r="W12" s="341"/>
      <c r="Z12" s="342"/>
    </row>
    <row r="13" spans="1:26" ht="20.100000000000001" customHeight="1" x14ac:dyDescent="0.2">
      <c r="A13" s="402" t="s">
        <v>35</v>
      </c>
      <c r="B13" s="415">
        <v>12.10654944422572</v>
      </c>
      <c r="C13" s="350">
        <v>128.87864983087937</v>
      </c>
      <c r="D13" s="706">
        <v>13.1</v>
      </c>
      <c r="E13" s="721">
        <v>8.3705384507673894</v>
      </c>
      <c r="F13" s="350">
        <v>89.107445425491832</v>
      </c>
      <c r="G13" s="706">
        <v>19.600000000000001</v>
      </c>
      <c r="H13" s="359">
        <v>17.66743373647363</v>
      </c>
      <c r="I13" s="360">
        <v>188.843771</v>
      </c>
      <c r="J13" s="709">
        <v>9</v>
      </c>
      <c r="K13" s="359">
        <v>7.7458241669498982</v>
      </c>
      <c r="L13" s="360">
        <v>82.848875000000007</v>
      </c>
      <c r="M13" s="711">
        <v>20</v>
      </c>
      <c r="N13" s="99"/>
      <c r="U13" s="339"/>
      <c r="V13" s="340"/>
      <c r="W13" s="341"/>
      <c r="Z13" s="342"/>
    </row>
    <row r="14" spans="1:26" ht="20.100000000000001" customHeight="1" x14ac:dyDescent="0.2">
      <c r="A14" s="403" t="s">
        <v>36</v>
      </c>
      <c r="B14" s="414">
        <v>12.823204404477016</v>
      </c>
      <c r="C14" s="348">
        <v>135.89984226227432</v>
      </c>
      <c r="D14" s="705">
        <v>14.3</v>
      </c>
      <c r="E14" s="720">
        <v>7.6722663783172056</v>
      </c>
      <c r="F14" s="348">
        <v>81.310393074872223</v>
      </c>
      <c r="G14" s="705">
        <v>23.5</v>
      </c>
      <c r="H14" s="357">
        <v>10.735025507987054</v>
      </c>
      <c r="I14" s="358">
        <v>115.22179200000001</v>
      </c>
      <c r="J14" s="710">
        <v>14.8</v>
      </c>
      <c r="K14" s="357">
        <v>7.0816624292609269</v>
      </c>
      <c r="L14" s="358">
        <v>76.016512000000006</v>
      </c>
      <c r="M14" s="712">
        <v>27.5</v>
      </c>
      <c r="N14" s="99"/>
      <c r="U14" s="339"/>
      <c r="V14" s="340"/>
      <c r="W14" s="341"/>
      <c r="Z14" s="342"/>
    </row>
    <row r="15" spans="1:26" ht="20.100000000000001" customHeight="1" x14ac:dyDescent="0.2">
      <c r="A15" s="324" t="s">
        <v>37</v>
      </c>
      <c r="B15" s="414">
        <v>12.199019353276988</v>
      </c>
      <c r="C15" s="348">
        <v>130.2183074823192</v>
      </c>
      <c r="D15" s="705">
        <v>13.4</v>
      </c>
      <c r="E15" s="720">
        <v>7.0910306035338895</v>
      </c>
      <c r="F15" s="348">
        <v>75.693133747629162</v>
      </c>
      <c r="G15" s="705">
        <v>21</v>
      </c>
      <c r="H15" s="359">
        <v>11.891044515703925</v>
      </c>
      <c r="I15" s="360">
        <v>127.40050500000001</v>
      </c>
      <c r="J15" s="709">
        <v>13.9</v>
      </c>
      <c r="K15" s="359">
        <v>6.2877609571113462</v>
      </c>
      <c r="L15" s="360">
        <v>67.380175000000008</v>
      </c>
      <c r="M15" s="711">
        <v>21.9</v>
      </c>
      <c r="N15" s="99"/>
      <c r="U15" s="339"/>
      <c r="V15" s="340"/>
      <c r="W15" s="341"/>
      <c r="Z15" s="342"/>
    </row>
    <row r="16" spans="1:26" ht="20.100000000000001" customHeight="1" x14ac:dyDescent="0.2">
      <c r="A16" s="402" t="s">
        <v>38</v>
      </c>
      <c r="B16" s="415">
        <v>16.24927609940001</v>
      </c>
      <c r="C16" s="350">
        <v>173.096311899375</v>
      </c>
      <c r="D16" s="706">
        <v>9.4</v>
      </c>
      <c r="E16" s="721">
        <v>8.7177705120471796</v>
      </c>
      <c r="F16" s="350">
        <v>92.866532292857755</v>
      </c>
      <c r="G16" s="706">
        <v>17.399999999999999</v>
      </c>
      <c r="H16" s="359">
        <v>20.6002056208483</v>
      </c>
      <c r="I16" s="360">
        <v>219.98134200000001</v>
      </c>
      <c r="J16" s="709">
        <v>7.5</v>
      </c>
      <c r="K16" s="359">
        <v>8.3020871754706249</v>
      </c>
      <c r="L16" s="360">
        <v>88.70705199999999</v>
      </c>
      <c r="M16" s="711">
        <v>16.600000000000001</v>
      </c>
      <c r="N16" s="99"/>
      <c r="T16" s="1105"/>
      <c r="U16" s="339"/>
      <c r="V16" s="340"/>
      <c r="W16" s="341"/>
      <c r="Z16" s="342"/>
    </row>
    <row r="17" spans="1:26" ht="20.100000000000001" customHeight="1" x14ac:dyDescent="0.2">
      <c r="A17" s="324" t="s">
        <v>39</v>
      </c>
      <c r="B17" s="414">
        <v>28.228283403935794</v>
      </c>
      <c r="C17" s="348">
        <v>299.94208116917594</v>
      </c>
      <c r="D17" s="705">
        <v>3.9</v>
      </c>
      <c r="E17" s="720">
        <v>12.420168871092439</v>
      </c>
      <c r="F17" s="348">
        <v>131.97158489448449</v>
      </c>
      <c r="G17" s="705">
        <v>14.1</v>
      </c>
      <c r="H17" s="357">
        <v>25.98201262930754</v>
      </c>
      <c r="I17" s="358">
        <v>276.33632</v>
      </c>
      <c r="J17" s="710">
        <v>4.5</v>
      </c>
      <c r="K17" s="357">
        <v>14.95854108613516</v>
      </c>
      <c r="L17" s="358">
        <v>159.154664</v>
      </c>
      <c r="M17" s="712">
        <v>13.4</v>
      </c>
      <c r="N17" s="99"/>
      <c r="T17" s="1105"/>
      <c r="U17" s="339"/>
      <c r="V17" s="340"/>
      <c r="W17" s="341"/>
      <c r="Z17" s="342"/>
    </row>
    <row r="18" spans="1:26" ht="20.100000000000001" customHeight="1" x14ac:dyDescent="0.2">
      <c r="A18" s="324" t="s">
        <v>40</v>
      </c>
      <c r="B18" s="414"/>
      <c r="C18" s="348"/>
      <c r="D18" s="705"/>
      <c r="E18" s="720"/>
      <c r="F18" s="348"/>
      <c r="G18" s="705"/>
      <c r="H18" s="359">
        <v>41.513043686128228</v>
      </c>
      <c r="I18" s="360">
        <v>441.67259899999999</v>
      </c>
      <c r="J18" s="709">
        <v>-0.4</v>
      </c>
      <c r="K18" s="359">
        <v>20.949696464679576</v>
      </c>
      <c r="L18" s="360">
        <v>222.85803899999999</v>
      </c>
      <c r="M18" s="711">
        <v>9.4</v>
      </c>
      <c r="N18" s="99"/>
      <c r="T18" s="1105"/>
      <c r="U18" s="339"/>
      <c r="V18" s="340"/>
      <c r="W18" s="341"/>
      <c r="Z18" s="342"/>
    </row>
    <row r="19" spans="1:26" ht="20.100000000000001" customHeight="1" x14ac:dyDescent="0.2">
      <c r="A19" s="324" t="s">
        <v>41</v>
      </c>
      <c r="B19" s="415"/>
      <c r="C19" s="350"/>
      <c r="D19" s="706"/>
      <c r="E19" s="721"/>
      <c r="F19" s="350"/>
      <c r="G19" s="706"/>
      <c r="H19" s="359">
        <v>40.216985746815709</v>
      </c>
      <c r="I19" s="360">
        <v>429.37027500000005</v>
      </c>
      <c r="J19" s="709">
        <v>-1.7</v>
      </c>
      <c r="K19" s="359">
        <v>24.875583174719527</v>
      </c>
      <c r="L19" s="360">
        <v>265.63519400000001</v>
      </c>
      <c r="M19" s="711">
        <v>6.4</v>
      </c>
      <c r="N19" s="99"/>
      <c r="T19" s="1105"/>
      <c r="U19" s="339"/>
      <c r="V19" s="340"/>
      <c r="W19" s="341"/>
      <c r="Z19" s="342"/>
    </row>
    <row r="20" spans="1:26" ht="20.100000000000001" customHeight="1" x14ac:dyDescent="0.2">
      <c r="A20" s="177" t="s">
        <v>47</v>
      </c>
      <c r="B20" s="416"/>
      <c r="C20" s="354"/>
      <c r="D20" s="707"/>
      <c r="E20" s="735"/>
      <c r="F20" s="354"/>
      <c r="G20" s="707"/>
      <c r="H20" s="357">
        <v>47.333075975303558</v>
      </c>
      <c r="I20" s="358">
        <v>500.97320100000002</v>
      </c>
      <c r="J20" s="710">
        <v>-8.6</v>
      </c>
      <c r="K20" s="357">
        <v>6.2877609571113462</v>
      </c>
      <c r="L20" s="358">
        <v>67.380175000000008</v>
      </c>
      <c r="M20" s="712">
        <v>21.9</v>
      </c>
      <c r="N20" s="99"/>
      <c r="T20" s="1105"/>
      <c r="U20" s="339"/>
      <c r="V20" s="340"/>
      <c r="W20" s="341"/>
      <c r="Z20" s="342"/>
    </row>
    <row r="21" spans="1:26" ht="20.100000000000001" customHeight="1" x14ac:dyDescent="0.2">
      <c r="G21" s="708"/>
      <c r="N21" s="99"/>
      <c r="U21" s="339"/>
      <c r="V21" s="340"/>
      <c r="W21" s="341"/>
      <c r="Z21" s="342"/>
    </row>
    <row r="22" spans="1:26" ht="20.100000000000001" customHeight="1" x14ac:dyDescent="0.2">
      <c r="G22" s="708"/>
      <c r="L22" s="1011" t="s">
        <v>69</v>
      </c>
      <c r="M22" s="1011"/>
      <c r="N22" s="99"/>
      <c r="U22" s="339"/>
      <c r="V22" s="340"/>
      <c r="W22" s="341"/>
      <c r="Z22" s="342"/>
    </row>
    <row r="23" spans="1:26" ht="20.100000000000001" customHeight="1" x14ac:dyDescent="0.25">
      <c r="A23" s="1089" t="s">
        <v>323</v>
      </c>
      <c r="B23" s="1089"/>
      <c r="C23" s="1089"/>
      <c r="D23" s="1089"/>
      <c r="E23" s="1089"/>
      <c r="F23" s="1089"/>
      <c r="G23" s="1089"/>
      <c r="H23" s="1089"/>
      <c r="I23" s="1089"/>
      <c r="J23" s="1089"/>
      <c r="K23" s="1089"/>
      <c r="L23" s="1089"/>
      <c r="M23" s="1089"/>
      <c r="U23" s="339"/>
      <c r="V23" s="340"/>
      <c r="W23" s="341"/>
      <c r="Z23" s="342"/>
    </row>
    <row r="24" spans="1:26" ht="20.100000000000001" customHeight="1" x14ac:dyDescent="0.2">
      <c r="A24" s="1126">
        <f>A3</f>
        <v>2014</v>
      </c>
      <c r="B24" s="1126"/>
      <c r="C24" s="1126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U24" s="339"/>
      <c r="V24" s="340"/>
      <c r="W24" s="341"/>
      <c r="Z24" s="342"/>
    </row>
    <row r="25" spans="1:26" ht="22.5" customHeight="1" x14ac:dyDescent="0.2">
      <c r="B25" s="1118" t="s">
        <v>199</v>
      </c>
      <c r="C25" s="1119"/>
      <c r="D25" s="1119"/>
      <c r="E25" s="1119"/>
      <c r="F25" s="1119"/>
      <c r="G25" s="1119"/>
      <c r="H25" s="491">
        <f>T!G55</f>
        <v>2014</v>
      </c>
      <c r="I25" s="489"/>
      <c r="J25" s="489"/>
      <c r="K25" s="490"/>
      <c r="L25" s="1116" t="s">
        <v>220</v>
      </c>
      <c r="M25" s="1117"/>
      <c r="U25" s="339"/>
      <c r="V25" s="340"/>
      <c r="W25" s="341"/>
      <c r="Z25" s="342"/>
    </row>
    <row r="26" spans="1:26" ht="12.95" customHeight="1" x14ac:dyDescent="0.2">
      <c r="A26" s="351"/>
      <c r="B26" s="1120" t="s">
        <v>131</v>
      </c>
      <c r="C26" s="1121"/>
      <c r="D26" s="1121"/>
      <c r="E26" s="1121"/>
      <c r="F26" s="1121"/>
      <c r="G26" s="1122"/>
      <c r="H26" s="1116" t="s">
        <v>93</v>
      </c>
      <c r="I26" s="1117"/>
      <c r="J26" s="1117"/>
      <c r="K26" s="1127"/>
      <c r="L26" s="1116">
        <f>H25</f>
        <v>2014</v>
      </c>
      <c r="M26" s="1117"/>
      <c r="U26" s="339"/>
      <c r="V26" s="340"/>
      <c r="W26" s="341"/>
      <c r="Z26" s="342"/>
    </row>
    <row r="27" spans="1:26" ht="12.95" customHeight="1" x14ac:dyDescent="0.2">
      <c r="A27" s="351"/>
      <c r="B27" s="1123"/>
      <c r="C27" s="1124"/>
      <c r="D27" s="1124"/>
      <c r="E27" s="1124"/>
      <c r="F27" s="1124"/>
      <c r="G27" s="1125"/>
      <c r="H27" s="1128" t="s">
        <v>42</v>
      </c>
      <c r="I27" s="1129"/>
      <c r="J27" s="1128" t="s">
        <v>43</v>
      </c>
      <c r="K27" s="1129"/>
      <c r="L27" s="338" t="s">
        <v>44</v>
      </c>
      <c r="M27" s="310" t="s">
        <v>46</v>
      </c>
      <c r="U27" s="339"/>
      <c r="V27" s="340"/>
      <c r="W27" s="341"/>
      <c r="Z27" s="342"/>
    </row>
    <row r="28" spans="1:26" ht="13.5" customHeight="1" thickBot="1" x14ac:dyDescent="0.25">
      <c r="A28" s="412" t="s">
        <v>187</v>
      </c>
      <c r="B28" s="714" t="s">
        <v>86</v>
      </c>
      <c r="C28" s="716" t="s">
        <v>16</v>
      </c>
      <c r="D28" s="493"/>
      <c r="E28" s="494"/>
      <c r="F28" s="494"/>
      <c r="G28" s="495"/>
      <c r="H28" s="496" t="s">
        <v>86</v>
      </c>
      <c r="I28" s="716" t="s">
        <v>16</v>
      </c>
      <c r="J28" s="496" t="s">
        <v>86</v>
      </c>
      <c r="K28" s="716" t="s">
        <v>16</v>
      </c>
      <c r="L28" s="496" t="s">
        <v>14</v>
      </c>
      <c r="M28" s="727" t="s">
        <v>14</v>
      </c>
      <c r="U28" s="339"/>
      <c r="V28" s="340"/>
      <c r="W28" s="341"/>
      <c r="Z28" s="342"/>
    </row>
    <row r="29" spans="1:26" ht="20.100000000000001" customHeight="1" x14ac:dyDescent="0.2">
      <c r="A29" s="324" t="s">
        <v>30</v>
      </c>
      <c r="B29" s="414">
        <v>1.5321804729824582</v>
      </c>
      <c r="C29" s="717">
        <v>16.320640841064211</v>
      </c>
      <c r="D29" s="488"/>
      <c r="E29" s="488"/>
      <c r="F29" s="488"/>
      <c r="G29" s="488"/>
      <c r="H29" s="720">
        <v>36.642869840446373</v>
      </c>
      <c r="I29" s="717">
        <v>390.31636846779992</v>
      </c>
      <c r="J29" s="720">
        <v>55.029035516235872</v>
      </c>
      <c r="K29" s="717">
        <v>586.16405856057042</v>
      </c>
      <c r="L29" s="317">
        <v>6.3</v>
      </c>
      <c r="M29" s="312">
        <v>-8</v>
      </c>
      <c r="U29" s="339"/>
      <c r="V29" s="340"/>
      <c r="W29" s="341"/>
      <c r="Z29" s="342"/>
    </row>
    <row r="30" spans="1:26" ht="20.100000000000001" customHeight="1" x14ac:dyDescent="0.2">
      <c r="A30" s="324" t="s">
        <v>31</v>
      </c>
      <c r="B30" s="414">
        <v>1.562740852404906</v>
      </c>
      <c r="C30" s="717">
        <v>16.616973537572306</v>
      </c>
      <c r="D30" s="488"/>
      <c r="E30" s="488"/>
      <c r="F30" s="488"/>
      <c r="G30" s="488"/>
      <c r="H30" s="720">
        <v>36.326653262068369</v>
      </c>
      <c r="I30" s="717">
        <v>386.26944130590368</v>
      </c>
      <c r="J30" s="720">
        <v>55.079543490927243</v>
      </c>
      <c r="K30" s="717">
        <v>585.67312375677136</v>
      </c>
      <c r="L30" s="317">
        <v>5</v>
      </c>
      <c r="M30" s="312">
        <v>-1.9</v>
      </c>
      <c r="U30" s="339"/>
      <c r="V30" s="340"/>
      <c r="W30" s="341"/>
      <c r="Z30" s="342"/>
    </row>
    <row r="31" spans="1:26" ht="20.100000000000001" customHeight="1" x14ac:dyDescent="0.2">
      <c r="A31" s="324" t="s">
        <v>32</v>
      </c>
      <c r="B31" s="415">
        <v>0.97956040953488865</v>
      </c>
      <c r="C31" s="718">
        <v>10.40566452280312</v>
      </c>
      <c r="D31" s="488"/>
      <c r="E31" s="488"/>
      <c r="F31" s="488"/>
      <c r="G31" s="488"/>
      <c r="H31" s="721">
        <v>31.42078335921434</v>
      </c>
      <c r="I31" s="718">
        <v>333.77638326042853</v>
      </c>
      <c r="J31" s="721">
        <v>43.175508273633</v>
      </c>
      <c r="K31" s="718">
        <v>458.64435753406588</v>
      </c>
      <c r="L31" s="320">
        <v>12.2</v>
      </c>
      <c r="M31" s="728">
        <v>2.4</v>
      </c>
      <c r="U31" s="339"/>
      <c r="V31" s="340"/>
      <c r="W31" s="341"/>
      <c r="Z31" s="342"/>
    </row>
    <row r="32" spans="1:26" ht="20.100000000000001" customHeight="1" x14ac:dyDescent="0.2">
      <c r="A32" s="403" t="s">
        <v>33</v>
      </c>
      <c r="B32" s="414">
        <v>1.1020731733440596</v>
      </c>
      <c r="C32" s="717">
        <v>11.721011069246879</v>
      </c>
      <c r="D32" s="488"/>
      <c r="E32" s="488"/>
      <c r="F32" s="488"/>
      <c r="G32" s="488"/>
      <c r="H32" s="720">
        <v>29.468782842413553</v>
      </c>
      <c r="I32" s="717">
        <v>313.41288241786197</v>
      </c>
      <c r="J32" s="720">
        <v>42.693660922542264</v>
      </c>
      <c r="K32" s="717">
        <v>454.06501524882447</v>
      </c>
      <c r="L32" s="317">
        <v>14.3</v>
      </c>
      <c r="M32" s="312">
        <v>3.8</v>
      </c>
      <c r="U32" s="339"/>
      <c r="V32" s="340"/>
      <c r="W32" s="341"/>
      <c r="Z32" s="342"/>
    </row>
    <row r="33" spans="1:26" ht="20.100000000000001" customHeight="1" x14ac:dyDescent="0.2">
      <c r="A33" s="324" t="s">
        <v>34</v>
      </c>
      <c r="B33" s="414">
        <v>0.57410943884344612</v>
      </c>
      <c r="C33" s="717">
        <v>6.1099893158909557</v>
      </c>
      <c r="D33" s="488"/>
      <c r="E33" s="488"/>
      <c r="F33" s="488"/>
      <c r="G33" s="488"/>
      <c r="H33" s="722" t="s">
        <v>114</v>
      </c>
      <c r="I33" s="725" t="s">
        <v>114</v>
      </c>
      <c r="J33" s="722" t="s">
        <v>114</v>
      </c>
      <c r="K33" s="725" t="s">
        <v>114</v>
      </c>
      <c r="L33" s="317">
        <v>20.8</v>
      </c>
      <c r="M33" s="312">
        <v>5.3</v>
      </c>
      <c r="U33" s="339"/>
      <c r="V33" s="340"/>
      <c r="W33" s="341"/>
      <c r="Z33" s="342"/>
    </row>
    <row r="34" spans="1:26" ht="20.100000000000001" customHeight="1" x14ac:dyDescent="0.2">
      <c r="A34" s="402" t="s">
        <v>35</v>
      </c>
      <c r="B34" s="415">
        <v>0.13831682531817241</v>
      </c>
      <c r="C34" s="718">
        <v>1.4724332294700115</v>
      </c>
      <c r="D34" s="488"/>
      <c r="E34" s="488"/>
      <c r="F34" s="488"/>
      <c r="G34" s="488"/>
      <c r="H34" s="723" t="s">
        <v>114</v>
      </c>
      <c r="I34" s="726" t="s">
        <v>114</v>
      </c>
      <c r="J34" s="723" t="s">
        <v>114</v>
      </c>
      <c r="K34" s="726" t="s">
        <v>114</v>
      </c>
      <c r="L34" s="320">
        <v>24.1</v>
      </c>
      <c r="M34" s="728">
        <v>12.7</v>
      </c>
      <c r="U34" s="339"/>
      <c r="V34" s="340"/>
      <c r="W34" s="341"/>
      <c r="Z34" s="342"/>
    </row>
    <row r="35" spans="1:26" ht="20.100000000000001" customHeight="1" x14ac:dyDescent="0.2">
      <c r="A35" s="403" t="s">
        <v>36</v>
      </c>
      <c r="B35" s="414">
        <v>0.22886050046818632</v>
      </c>
      <c r="C35" s="717">
        <v>2.4254550526257601</v>
      </c>
      <c r="D35" s="488"/>
      <c r="E35" s="488"/>
      <c r="F35" s="488"/>
      <c r="G35" s="488"/>
      <c r="H35" s="722" t="s">
        <v>114</v>
      </c>
      <c r="I35" s="725" t="s">
        <v>114</v>
      </c>
      <c r="J35" s="722" t="s">
        <v>114</v>
      </c>
      <c r="K35" s="725" t="s">
        <v>114</v>
      </c>
      <c r="L35" s="317">
        <v>25.2</v>
      </c>
      <c r="M35" s="312">
        <v>14.3</v>
      </c>
      <c r="U35" s="339"/>
      <c r="V35" s="340"/>
      <c r="W35" s="341"/>
      <c r="Z35" s="342"/>
    </row>
    <row r="36" spans="1:26" ht="20.100000000000001" customHeight="1" x14ac:dyDescent="0.2">
      <c r="A36" s="324" t="s">
        <v>37</v>
      </c>
      <c r="B36" s="414">
        <v>0.32703314228528513</v>
      </c>
      <c r="C36" s="717">
        <v>3.4909119369152104</v>
      </c>
      <c r="D36" s="488"/>
      <c r="E36" s="488"/>
      <c r="F36" s="488"/>
      <c r="G36" s="488"/>
      <c r="H36" s="722" t="s">
        <v>114</v>
      </c>
      <c r="I36" s="725" t="s">
        <v>114</v>
      </c>
      <c r="J36" s="722" t="s">
        <v>114</v>
      </c>
      <c r="K36" s="725" t="s">
        <v>114</v>
      </c>
      <c r="L36" s="317">
        <v>22.4</v>
      </c>
      <c r="M36" s="312">
        <v>11.4</v>
      </c>
      <c r="U36" s="339"/>
      <c r="V36" s="340"/>
      <c r="W36" s="341"/>
      <c r="Z36" s="342"/>
    </row>
    <row r="37" spans="1:26" ht="20.100000000000001" customHeight="1" x14ac:dyDescent="0.2">
      <c r="A37" s="402" t="s">
        <v>38</v>
      </c>
      <c r="B37" s="415">
        <v>0.5537919709257193</v>
      </c>
      <c r="C37" s="718">
        <v>5.8992995835837538</v>
      </c>
      <c r="D37" s="488"/>
      <c r="E37" s="488"/>
      <c r="F37" s="488"/>
      <c r="G37" s="488"/>
      <c r="H37" s="723" t="s">
        <v>114</v>
      </c>
      <c r="I37" s="726" t="s">
        <v>114</v>
      </c>
      <c r="J37" s="723" t="s">
        <v>114</v>
      </c>
      <c r="K37" s="726" t="s">
        <v>114</v>
      </c>
      <c r="L37" s="320">
        <v>18.2</v>
      </c>
      <c r="M37" s="728">
        <v>8</v>
      </c>
      <c r="U37" s="339"/>
      <c r="V37" s="340"/>
      <c r="W37" s="341"/>
      <c r="Z37" s="342"/>
    </row>
    <row r="38" spans="1:26" ht="20.100000000000001" customHeight="1" x14ac:dyDescent="0.2">
      <c r="A38" s="324" t="s">
        <v>39</v>
      </c>
      <c r="B38" s="414">
        <v>1.2295590453146168</v>
      </c>
      <c r="C38" s="717">
        <v>13.064786607627402</v>
      </c>
      <c r="D38" s="488"/>
      <c r="E38" s="488"/>
      <c r="F38" s="488"/>
      <c r="G38" s="488"/>
      <c r="H38" s="720">
        <v>31.738901328373572</v>
      </c>
      <c r="I38" s="717">
        <v>337.24445734904896</v>
      </c>
      <c r="J38" s="720">
        <v>46.493609872148973</v>
      </c>
      <c r="K38" s="717">
        <v>494.02189664057778</v>
      </c>
      <c r="L38" s="317">
        <v>14.5</v>
      </c>
      <c r="M38" s="312">
        <v>3.2</v>
      </c>
      <c r="U38" s="339"/>
      <c r="V38" s="340"/>
      <c r="W38" s="341"/>
      <c r="Z38" s="342"/>
    </row>
    <row r="39" spans="1:26" ht="20.100000000000001" customHeight="1" x14ac:dyDescent="0.2">
      <c r="A39" s="324" t="s">
        <v>40</v>
      </c>
      <c r="B39" s="414"/>
      <c r="C39" s="717"/>
      <c r="D39" s="488"/>
      <c r="E39" s="488"/>
      <c r="F39" s="488"/>
      <c r="G39" s="488"/>
      <c r="H39" s="720"/>
      <c r="I39" s="717"/>
      <c r="J39" s="720"/>
      <c r="K39" s="717"/>
      <c r="L39" s="317"/>
      <c r="M39" s="312"/>
      <c r="U39" s="339"/>
      <c r="V39" s="340"/>
      <c r="W39" s="341"/>
      <c r="Z39" s="342"/>
    </row>
    <row r="40" spans="1:26" ht="20.100000000000001" customHeight="1" x14ac:dyDescent="0.2">
      <c r="A40" s="324" t="s">
        <v>41</v>
      </c>
      <c r="B40" s="414"/>
      <c r="C40" s="717"/>
      <c r="D40" s="485"/>
      <c r="E40" s="486"/>
      <c r="F40" s="486"/>
      <c r="G40" s="487"/>
      <c r="H40" s="720"/>
      <c r="I40" s="717"/>
      <c r="J40" s="720"/>
      <c r="K40" s="717"/>
      <c r="L40" s="320"/>
      <c r="M40" s="728"/>
      <c r="U40" s="339"/>
      <c r="V40" s="340"/>
      <c r="W40" s="341"/>
      <c r="Z40" s="342"/>
    </row>
    <row r="41" spans="1:26" ht="20.100000000000001" customHeight="1" x14ac:dyDescent="0.2">
      <c r="A41" s="177" t="s">
        <v>47</v>
      </c>
      <c r="B41" s="715" t="s">
        <v>114</v>
      </c>
      <c r="C41" s="719" t="s">
        <v>114</v>
      </c>
      <c r="D41" s="492"/>
      <c r="E41" s="492"/>
      <c r="F41" s="492"/>
      <c r="G41" s="492"/>
      <c r="H41" s="724" t="s">
        <v>114</v>
      </c>
      <c r="I41" s="719" t="s">
        <v>114</v>
      </c>
      <c r="J41" s="724" t="s">
        <v>114</v>
      </c>
      <c r="K41" s="719" t="s">
        <v>114</v>
      </c>
      <c r="L41" s="316"/>
      <c r="M41" s="323"/>
      <c r="U41" s="339"/>
      <c r="V41" s="340"/>
      <c r="W41" s="341"/>
      <c r="Z41" s="342"/>
    </row>
    <row r="42" spans="1:26" x14ac:dyDescent="0.2">
      <c r="U42" s="339"/>
      <c r="V42" s="340"/>
      <c r="W42" s="341"/>
      <c r="Z42" s="342"/>
    </row>
    <row r="43" spans="1:26" x14ac:dyDescent="0.2">
      <c r="U43" s="339"/>
      <c r="V43" s="340"/>
      <c r="W43" s="341"/>
      <c r="Z43" s="342"/>
    </row>
    <row r="44" spans="1:26" x14ac:dyDescent="0.2">
      <c r="U44" s="339"/>
      <c r="V44" s="340"/>
      <c r="W44" s="341"/>
      <c r="Z44" s="342"/>
    </row>
    <row r="45" spans="1:26" x14ac:dyDescent="0.2">
      <c r="U45" s="339"/>
      <c r="V45" s="340"/>
      <c r="W45" s="341"/>
      <c r="Z45" s="342"/>
    </row>
    <row r="46" spans="1:26" x14ac:dyDescent="0.2">
      <c r="U46" s="339"/>
      <c r="V46" s="340"/>
      <c r="W46" s="341"/>
      <c r="Z46" s="342"/>
    </row>
    <row r="47" spans="1:26" x14ac:dyDescent="0.2">
      <c r="B47" s="324"/>
      <c r="C47" s="324"/>
      <c r="D47" s="347"/>
      <c r="E47" s="347"/>
      <c r="F47" s="347"/>
      <c r="G47" s="347"/>
      <c r="H47" s="347"/>
      <c r="I47" s="347"/>
      <c r="U47" s="339"/>
      <c r="V47" s="340"/>
      <c r="W47" s="341"/>
      <c r="Z47" s="342"/>
    </row>
    <row r="48" spans="1:26" x14ac:dyDescent="0.2">
      <c r="B48" s="324"/>
      <c r="C48" s="324"/>
      <c r="D48" s="347"/>
      <c r="E48" s="347"/>
      <c r="F48" s="347"/>
      <c r="G48" s="347"/>
      <c r="H48" s="347"/>
      <c r="I48" s="347"/>
      <c r="U48" s="339"/>
      <c r="V48" s="340"/>
      <c r="W48" s="341"/>
      <c r="Z48" s="342"/>
    </row>
    <row r="49" spans="2:26" x14ac:dyDescent="0.2">
      <c r="B49" s="324"/>
      <c r="C49" s="324"/>
      <c r="D49" s="324"/>
      <c r="E49" s="324"/>
      <c r="F49" s="324"/>
      <c r="G49" s="324"/>
      <c r="H49" s="324"/>
      <c r="I49" s="324"/>
      <c r="U49" s="339"/>
      <c r="V49" s="340"/>
      <c r="W49" s="341"/>
      <c r="Z49" s="342"/>
    </row>
    <row r="50" spans="2:26" x14ac:dyDescent="0.2">
      <c r="B50" s="324"/>
      <c r="C50" s="324"/>
      <c r="D50" s="324"/>
      <c r="E50" s="324"/>
      <c r="F50" s="324"/>
      <c r="G50" s="324"/>
      <c r="H50" s="324"/>
      <c r="I50" s="324"/>
      <c r="U50" s="339"/>
      <c r="V50" s="340"/>
      <c r="W50" s="341"/>
      <c r="Z50" s="342"/>
    </row>
    <row r="51" spans="2:26" x14ac:dyDescent="0.2">
      <c r="B51" s="348"/>
      <c r="C51" s="348"/>
      <c r="D51" s="348"/>
      <c r="E51" s="348"/>
      <c r="F51" s="348"/>
      <c r="G51" s="325"/>
      <c r="H51" s="325"/>
      <c r="I51" s="325"/>
      <c r="U51" s="339"/>
      <c r="V51" s="340"/>
      <c r="W51" s="341"/>
      <c r="Z51" s="342"/>
    </row>
    <row r="52" spans="2:26" x14ac:dyDescent="0.2">
      <c r="B52" s="348"/>
      <c r="C52" s="348"/>
      <c r="D52" s="348"/>
      <c r="E52" s="348"/>
      <c r="F52" s="348"/>
      <c r="G52" s="325"/>
      <c r="H52" s="325"/>
      <c r="I52" s="325"/>
      <c r="U52" s="339"/>
      <c r="V52" s="340"/>
      <c r="W52" s="341"/>
      <c r="Z52" s="342"/>
    </row>
    <row r="53" spans="2:26" x14ac:dyDescent="0.2">
      <c r="B53" s="348"/>
      <c r="C53" s="348"/>
      <c r="D53" s="348"/>
      <c r="E53" s="348"/>
      <c r="F53" s="348"/>
      <c r="G53" s="325"/>
      <c r="H53" s="325"/>
      <c r="I53" s="325"/>
      <c r="U53" s="339"/>
      <c r="V53" s="340"/>
      <c r="W53" s="341"/>
      <c r="Z53" s="342"/>
    </row>
    <row r="54" spans="2:26" x14ac:dyDescent="0.2">
      <c r="B54" s="348"/>
      <c r="C54" s="348"/>
      <c r="D54" s="348"/>
      <c r="E54" s="348"/>
      <c r="F54" s="348"/>
      <c r="G54" s="325"/>
      <c r="H54" s="325"/>
      <c r="I54" s="325"/>
      <c r="U54" s="339"/>
      <c r="V54" s="340"/>
      <c r="W54" s="341"/>
      <c r="Z54" s="342"/>
    </row>
    <row r="55" spans="2:26" x14ac:dyDescent="0.2">
      <c r="B55" s="348"/>
      <c r="C55" s="348"/>
      <c r="D55" s="348"/>
      <c r="E55" s="348"/>
      <c r="F55" s="348"/>
      <c r="G55" s="325"/>
      <c r="H55" s="325"/>
      <c r="I55" s="325"/>
      <c r="U55" s="339"/>
      <c r="V55" s="340"/>
      <c r="W55" s="341"/>
      <c r="Z55" s="342"/>
    </row>
    <row r="56" spans="2:26" x14ac:dyDescent="0.2">
      <c r="B56" s="348"/>
      <c r="C56" s="348"/>
      <c r="D56" s="348"/>
      <c r="E56" s="348"/>
      <c r="F56" s="348"/>
      <c r="G56" s="325"/>
      <c r="H56" s="325"/>
      <c r="I56" s="325"/>
      <c r="U56" s="339"/>
      <c r="V56" s="340"/>
      <c r="W56" s="341"/>
      <c r="Z56" s="342"/>
    </row>
    <row r="57" spans="2:26" x14ac:dyDescent="0.2">
      <c r="B57" s="348"/>
      <c r="C57" s="348"/>
      <c r="D57" s="348"/>
      <c r="E57" s="348"/>
      <c r="F57" s="348"/>
      <c r="G57" s="325"/>
      <c r="H57" s="325"/>
      <c r="I57" s="325"/>
      <c r="U57" s="339"/>
      <c r="V57" s="340"/>
      <c r="W57" s="341"/>
      <c r="Z57" s="342"/>
    </row>
    <row r="58" spans="2:26" x14ac:dyDescent="0.2">
      <c r="B58" s="348"/>
      <c r="C58" s="348"/>
      <c r="D58" s="348"/>
      <c r="E58" s="348"/>
      <c r="F58" s="348"/>
      <c r="G58" s="325"/>
      <c r="H58" s="325"/>
      <c r="I58" s="325"/>
      <c r="U58" s="339"/>
      <c r="V58" s="340"/>
      <c r="W58" s="341"/>
      <c r="Z58" s="342"/>
    </row>
    <row r="59" spans="2:26" x14ac:dyDescent="0.2">
      <c r="B59" s="348"/>
      <c r="C59" s="348"/>
      <c r="D59" s="348"/>
      <c r="E59" s="348"/>
      <c r="F59" s="348"/>
      <c r="G59" s="325"/>
      <c r="H59" s="325"/>
      <c r="I59" s="325"/>
      <c r="U59" s="339"/>
      <c r="V59" s="340"/>
      <c r="W59" s="341"/>
      <c r="Z59" s="342"/>
    </row>
    <row r="60" spans="2:26" x14ac:dyDescent="0.2">
      <c r="B60" s="348"/>
      <c r="C60" s="348"/>
      <c r="D60" s="348"/>
      <c r="E60" s="348"/>
      <c r="F60" s="348"/>
      <c r="G60" s="325"/>
      <c r="H60" s="325"/>
      <c r="I60" s="325"/>
      <c r="U60" s="339"/>
      <c r="V60" s="340"/>
      <c r="W60" s="341"/>
      <c r="Z60" s="342"/>
    </row>
    <row r="61" spans="2:26" x14ac:dyDescent="0.2">
      <c r="B61" s="348"/>
      <c r="C61" s="348"/>
      <c r="D61" s="348"/>
      <c r="E61" s="348"/>
      <c r="F61" s="348"/>
      <c r="G61" s="325"/>
      <c r="H61" s="325"/>
      <c r="I61" s="325"/>
      <c r="U61" s="339"/>
      <c r="V61" s="340"/>
      <c r="W61" s="341"/>
      <c r="Z61" s="342"/>
    </row>
    <row r="62" spans="2:26" x14ac:dyDescent="0.2">
      <c r="B62" s="348"/>
      <c r="C62" s="348"/>
      <c r="D62" s="348"/>
      <c r="E62" s="348"/>
      <c r="F62" s="348"/>
      <c r="G62" s="325"/>
      <c r="H62" s="325"/>
      <c r="I62" s="325"/>
      <c r="U62" s="339"/>
      <c r="V62" s="340"/>
      <c r="W62" s="341"/>
      <c r="Z62" s="342"/>
    </row>
    <row r="63" spans="2:26" x14ac:dyDescent="0.2">
      <c r="B63" s="349"/>
      <c r="C63" s="349"/>
      <c r="D63" s="349"/>
      <c r="E63" s="349"/>
      <c r="F63" s="349"/>
      <c r="G63" s="132"/>
      <c r="H63" s="132"/>
      <c r="I63" s="132"/>
      <c r="U63" s="339"/>
      <c r="V63" s="340"/>
      <c r="W63" s="341"/>
      <c r="Z63" s="342"/>
    </row>
    <row r="64" spans="2:26" x14ac:dyDescent="0.2">
      <c r="U64" s="339"/>
      <c r="V64" s="340"/>
      <c r="W64" s="341"/>
      <c r="Z64" s="342"/>
    </row>
    <row r="65" spans="21:26" x14ac:dyDescent="0.2">
      <c r="U65" s="339"/>
      <c r="V65" s="340"/>
      <c r="W65" s="341"/>
      <c r="Z65" s="342"/>
    </row>
    <row r="66" spans="21:26" x14ac:dyDescent="0.2">
      <c r="U66" s="339"/>
      <c r="V66" s="340"/>
      <c r="W66" s="341"/>
      <c r="Z66" s="342"/>
    </row>
    <row r="67" spans="21:26" x14ac:dyDescent="0.2">
      <c r="U67" s="339"/>
      <c r="V67" s="340"/>
      <c r="W67" s="341"/>
      <c r="Z67" s="342"/>
    </row>
    <row r="68" spans="21:26" x14ac:dyDescent="0.2">
      <c r="U68" s="339"/>
      <c r="V68" s="340"/>
      <c r="W68" s="341"/>
      <c r="Z68" s="342"/>
    </row>
    <row r="69" spans="21:26" x14ac:dyDescent="0.2">
      <c r="U69" s="339"/>
      <c r="V69" s="340"/>
      <c r="W69" s="341"/>
      <c r="Z69" s="342"/>
    </row>
    <row r="70" spans="21:26" x14ac:dyDescent="0.2">
      <c r="U70" s="339"/>
      <c r="V70" s="340"/>
      <c r="W70" s="341"/>
      <c r="Z70" s="342"/>
    </row>
    <row r="71" spans="21:26" x14ac:dyDescent="0.2">
      <c r="U71" s="339"/>
      <c r="V71" s="340"/>
      <c r="W71" s="341"/>
      <c r="Z71" s="342"/>
    </row>
    <row r="72" spans="21:26" x14ac:dyDescent="0.2">
      <c r="U72" s="339"/>
      <c r="V72" s="340"/>
      <c r="W72" s="341"/>
      <c r="Z72" s="342"/>
    </row>
    <row r="73" spans="21:26" x14ac:dyDescent="0.2">
      <c r="U73" s="339"/>
      <c r="V73" s="340"/>
      <c r="W73" s="341"/>
      <c r="Z73" s="342"/>
    </row>
    <row r="74" spans="21:26" x14ac:dyDescent="0.2">
      <c r="U74" s="339"/>
      <c r="V74" s="340"/>
      <c r="W74" s="341"/>
      <c r="Z74" s="342"/>
    </row>
    <row r="75" spans="21:26" x14ac:dyDescent="0.2">
      <c r="U75" s="339"/>
      <c r="V75" s="340"/>
      <c r="W75" s="341"/>
      <c r="Z75" s="342"/>
    </row>
    <row r="76" spans="21:26" x14ac:dyDescent="0.2">
      <c r="U76" s="339"/>
      <c r="V76" s="340"/>
      <c r="W76" s="341"/>
      <c r="Z76" s="342"/>
    </row>
    <row r="77" spans="21:26" x14ac:dyDescent="0.2">
      <c r="U77" s="339"/>
      <c r="V77" s="340"/>
      <c r="W77" s="341"/>
      <c r="Z77" s="342"/>
    </row>
    <row r="78" spans="21:26" x14ac:dyDescent="0.2">
      <c r="U78" s="339"/>
      <c r="V78" s="340"/>
      <c r="W78" s="341"/>
      <c r="Z78" s="342"/>
    </row>
    <row r="79" spans="21:26" x14ac:dyDescent="0.2">
      <c r="U79" s="339"/>
      <c r="V79" s="340"/>
      <c r="W79" s="341"/>
      <c r="Z79" s="342"/>
    </row>
    <row r="80" spans="21:26" x14ac:dyDescent="0.2">
      <c r="U80" s="339"/>
      <c r="V80" s="340"/>
      <c r="W80" s="341"/>
      <c r="Z80" s="342"/>
    </row>
    <row r="81" spans="21:26" x14ac:dyDescent="0.2">
      <c r="U81" s="339"/>
      <c r="V81" s="340"/>
      <c r="W81" s="341"/>
      <c r="Z81" s="342"/>
    </row>
    <row r="82" spans="21:26" x14ac:dyDescent="0.2">
      <c r="U82" s="339"/>
      <c r="V82" s="340"/>
      <c r="W82" s="341"/>
      <c r="Z82" s="342"/>
    </row>
    <row r="83" spans="21:26" x14ac:dyDescent="0.2">
      <c r="U83" s="339"/>
      <c r="V83" s="340"/>
      <c r="W83" s="341"/>
      <c r="Z83" s="342"/>
    </row>
    <row r="84" spans="21:26" x14ac:dyDescent="0.2">
      <c r="U84" s="339"/>
      <c r="V84" s="340"/>
      <c r="W84" s="341"/>
      <c r="Z84" s="342"/>
    </row>
    <row r="85" spans="21:26" x14ac:dyDescent="0.2">
      <c r="U85" s="339"/>
      <c r="V85" s="340"/>
      <c r="W85" s="341"/>
      <c r="Z85" s="342"/>
    </row>
    <row r="86" spans="21:26" x14ac:dyDescent="0.2">
      <c r="U86" s="339"/>
      <c r="V86" s="340"/>
      <c r="W86" s="341"/>
      <c r="Z86" s="342"/>
    </row>
    <row r="87" spans="21:26" x14ac:dyDescent="0.2">
      <c r="U87" s="339"/>
      <c r="V87" s="340"/>
      <c r="W87" s="341"/>
      <c r="Z87" s="342"/>
    </row>
    <row r="88" spans="21:26" x14ac:dyDescent="0.2">
      <c r="U88" s="339"/>
      <c r="V88" s="340"/>
      <c r="W88" s="341"/>
      <c r="Z88" s="342"/>
    </row>
    <row r="89" spans="21:26" x14ac:dyDescent="0.2">
      <c r="U89" s="339"/>
      <c r="V89" s="340"/>
      <c r="W89" s="341"/>
      <c r="Z89" s="342"/>
    </row>
    <row r="90" spans="21:26" x14ac:dyDescent="0.2">
      <c r="U90" s="339"/>
      <c r="V90" s="340"/>
      <c r="W90" s="341"/>
      <c r="Z90" s="342"/>
    </row>
    <row r="91" spans="21:26" x14ac:dyDescent="0.2">
      <c r="U91" s="339"/>
      <c r="V91" s="340"/>
      <c r="W91" s="341"/>
      <c r="Z91" s="342"/>
    </row>
    <row r="92" spans="21:26" x14ac:dyDescent="0.2">
      <c r="U92" s="339"/>
      <c r="V92" s="340"/>
      <c r="W92" s="341"/>
      <c r="Z92" s="342"/>
    </row>
    <row r="93" spans="21:26" x14ac:dyDescent="0.2">
      <c r="U93" s="339"/>
      <c r="V93" s="340"/>
      <c r="W93" s="341"/>
      <c r="Z93" s="342"/>
    </row>
    <row r="94" spans="21:26" x14ac:dyDescent="0.2">
      <c r="U94" s="339"/>
      <c r="V94" s="340"/>
      <c r="W94" s="341"/>
      <c r="Z94" s="342"/>
    </row>
    <row r="95" spans="21:26" x14ac:dyDescent="0.2">
      <c r="U95" s="339"/>
      <c r="V95" s="340"/>
      <c r="W95" s="341"/>
      <c r="Z95" s="342"/>
    </row>
    <row r="96" spans="21:26" x14ac:dyDescent="0.2">
      <c r="U96" s="339"/>
      <c r="V96" s="340"/>
      <c r="W96" s="341"/>
      <c r="Z96" s="342"/>
    </row>
    <row r="97" spans="21:26" x14ac:dyDescent="0.2">
      <c r="U97" s="339"/>
      <c r="V97" s="340"/>
      <c r="W97" s="341"/>
      <c r="Z97" s="342"/>
    </row>
    <row r="98" spans="21:26" x14ac:dyDescent="0.2">
      <c r="U98" s="339"/>
      <c r="V98" s="340"/>
      <c r="W98" s="341"/>
      <c r="Z98" s="342"/>
    </row>
    <row r="99" spans="21:26" x14ac:dyDescent="0.2">
      <c r="U99" s="339"/>
      <c r="V99" s="340"/>
      <c r="W99" s="341"/>
      <c r="Z99" s="342"/>
    </row>
    <row r="100" spans="21:26" x14ac:dyDescent="0.2">
      <c r="U100" s="339"/>
      <c r="V100" s="340"/>
      <c r="W100" s="341"/>
      <c r="Z100" s="342"/>
    </row>
    <row r="101" spans="21:26" x14ac:dyDescent="0.2">
      <c r="U101" s="339"/>
      <c r="V101" s="340"/>
      <c r="W101" s="341"/>
      <c r="Z101" s="342"/>
    </row>
    <row r="102" spans="21:26" x14ac:dyDescent="0.2">
      <c r="U102" s="339"/>
      <c r="V102" s="340"/>
      <c r="W102" s="341"/>
      <c r="Z102" s="342"/>
    </row>
    <row r="103" spans="21:26" x14ac:dyDescent="0.2">
      <c r="U103" s="339"/>
      <c r="V103" s="340"/>
      <c r="W103" s="341"/>
      <c r="Z103" s="342"/>
    </row>
    <row r="104" spans="21:26" x14ac:dyDescent="0.2">
      <c r="U104" s="339"/>
      <c r="V104" s="340"/>
      <c r="W104" s="341"/>
      <c r="Z104" s="342"/>
    </row>
    <row r="105" spans="21:26" x14ac:dyDescent="0.2">
      <c r="U105" s="339"/>
      <c r="V105" s="340"/>
      <c r="W105" s="341"/>
      <c r="Z105" s="342"/>
    </row>
    <row r="106" spans="21:26" x14ac:dyDescent="0.2">
      <c r="U106" s="339"/>
      <c r="V106" s="340"/>
      <c r="W106" s="341"/>
      <c r="Z106" s="342"/>
    </row>
    <row r="107" spans="21:26" x14ac:dyDescent="0.2">
      <c r="U107" s="339"/>
      <c r="V107" s="340"/>
      <c r="W107" s="341"/>
      <c r="Z107" s="342"/>
    </row>
    <row r="108" spans="21:26" x14ac:dyDescent="0.2">
      <c r="U108" s="339"/>
      <c r="V108" s="340"/>
      <c r="W108" s="341"/>
      <c r="Z108" s="342"/>
    </row>
    <row r="109" spans="21:26" x14ac:dyDescent="0.2">
      <c r="U109" s="339"/>
      <c r="V109" s="340"/>
      <c r="W109" s="341"/>
      <c r="Z109" s="342"/>
    </row>
    <row r="110" spans="21:26" x14ac:dyDescent="0.2">
      <c r="U110" s="339"/>
      <c r="V110" s="340"/>
      <c r="W110" s="341"/>
      <c r="Z110" s="342"/>
    </row>
    <row r="111" spans="21:26" x14ac:dyDescent="0.2">
      <c r="U111" s="339"/>
      <c r="V111" s="340"/>
      <c r="W111" s="341"/>
      <c r="Z111" s="342"/>
    </row>
    <row r="112" spans="21:26" x14ac:dyDescent="0.2">
      <c r="U112" s="339"/>
      <c r="V112" s="340"/>
      <c r="W112" s="341"/>
      <c r="Z112" s="342"/>
    </row>
    <row r="113" spans="21:26" x14ac:dyDescent="0.2">
      <c r="U113" s="339"/>
      <c r="V113" s="340"/>
      <c r="W113" s="341"/>
      <c r="Z113" s="342"/>
    </row>
    <row r="114" spans="21:26" x14ac:dyDescent="0.2">
      <c r="U114" s="339"/>
      <c r="V114" s="340"/>
      <c r="W114" s="341"/>
      <c r="Z114" s="342"/>
    </row>
    <row r="115" spans="21:26" x14ac:dyDescent="0.2">
      <c r="U115" s="339"/>
      <c r="V115" s="340"/>
      <c r="W115" s="341"/>
      <c r="Z115" s="342"/>
    </row>
    <row r="116" spans="21:26" x14ac:dyDescent="0.2">
      <c r="U116" s="339"/>
      <c r="V116" s="340"/>
      <c r="W116" s="341"/>
      <c r="Z116" s="342"/>
    </row>
    <row r="117" spans="21:26" x14ac:dyDescent="0.2">
      <c r="U117" s="339"/>
      <c r="V117" s="340"/>
      <c r="W117" s="341"/>
      <c r="Z117" s="342"/>
    </row>
    <row r="118" spans="21:26" x14ac:dyDescent="0.2">
      <c r="U118" s="339"/>
      <c r="V118" s="340"/>
      <c r="W118" s="341"/>
      <c r="Z118" s="342"/>
    </row>
    <row r="119" spans="21:26" x14ac:dyDescent="0.2">
      <c r="U119" s="339"/>
      <c r="V119" s="340"/>
      <c r="W119" s="341"/>
      <c r="Z119" s="342"/>
    </row>
    <row r="120" spans="21:26" x14ac:dyDescent="0.2">
      <c r="U120" s="339"/>
      <c r="V120" s="340"/>
      <c r="W120" s="341"/>
      <c r="Z120" s="342"/>
    </row>
    <row r="121" spans="21:26" x14ac:dyDescent="0.2">
      <c r="U121" s="339"/>
      <c r="V121" s="340"/>
      <c r="W121" s="341"/>
      <c r="Z121" s="342"/>
    </row>
    <row r="122" spans="21:26" x14ac:dyDescent="0.2">
      <c r="U122" s="339"/>
      <c r="V122" s="340"/>
      <c r="W122" s="341"/>
      <c r="Z122" s="342"/>
    </row>
    <row r="123" spans="21:26" x14ac:dyDescent="0.2">
      <c r="U123" s="339"/>
      <c r="V123" s="340"/>
      <c r="W123" s="341"/>
      <c r="Z123" s="342"/>
    </row>
    <row r="124" spans="21:26" x14ac:dyDescent="0.2">
      <c r="U124" s="339"/>
      <c r="V124" s="340"/>
      <c r="W124" s="341"/>
      <c r="Z124" s="342"/>
    </row>
    <row r="125" spans="21:26" x14ac:dyDescent="0.2">
      <c r="U125" s="339"/>
      <c r="V125" s="340"/>
      <c r="W125" s="341"/>
      <c r="Z125" s="342"/>
    </row>
    <row r="126" spans="21:26" x14ac:dyDescent="0.2">
      <c r="U126" s="339"/>
      <c r="V126" s="340"/>
      <c r="W126" s="341"/>
      <c r="Z126" s="342"/>
    </row>
    <row r="127" spans="21:26" x14ac:dyDescent="0.2">
      <c r="U127" s="339"/>
      <c r="V127" s="340"/>
      <c r="W127" s="341"/>
      <c r="Z127" s="342"/>
    </row>
    <row r="128" spans="21:26" x14ac:dyDescent="0.2">
      <c r="U128" s="339"/>
      <c r="V128" s="340"/>
      <c r="W128" s="341"/>
      <c r="Z128" s="342"/>
    </row>
    <row r="129" spans="21:26" x14ac:dyDescent="0.2">
      <c r="U129" s="339"/>
      <c r="V129" s="340"/>
      <c r="W129" s="341"/>
      <c r="Z129" s="342"/>
    </row>
    <row r="130" spans="21:26" x14ac:dyDescent="0.2">
      <c r="U130" s="339"/>
      <c r="V130" s="340"/>
      <c r="W130" s="341"/>
      <c r="Z130" s="342"/>
    </row>
    <row r="131" spans="21:26" x14ac:dyDescent="0.2">
      <c r="U131" s="339"/>
      <c r="V131" s="340"/>
      <c r="W131" s="341"/>
      <c r="Z131" s="342"/>
    </row>
    <row r="132" spans="21:26" x14ac:dyDescent="0.2">
      <c r="U132" s="339"/>
      <c r="V132" s="340"/>
      <c r="W132" s="341"/>
      <c r="Z132" s="342"/>
    </row>
    <row r="133" spans="21:26" x14ac:dyDescent="0.2">
      <c r="U133" s="339"/>
      <c r="V133" s="340"/>
      <c r="W133" s="341"/>
      <c r="Z133" s="342"/>
    </row>
    <row r="134" spans="21:26" x14ac:dyDescent="0.2">
      <c r="U134" s="339"/>
      <c r="V134" s="340"/>
      <c r="W134" s="341"/>
      <c r="Z134" s="342"/>
    </row>
    <row r="135" spans="21:26" x14ac:dyDescent="0.2">
      <c r="U135" s="339"/>
      <c r="V135" s="340"/>
      <c r="W135" s="341"/>
      <c r="Z135" s="342"/>
    </row>
    <row r="136" spans="21:26" x14ac:dyDescent="0.2">
      <c r="U136" s="339"/>
      <c r="V136" s="340"/>
      <c r="W136" s="341"/>
      <c r="Z136" s="342"/>
    </row>
    <row r="137" spans="21:26" x14ac:dyDescent="0.2">
      <c r="U137" s="339"/>
      <c r="V137" s="340"/>
      <c r="W137" s="341"/>
      <c r="Z137" s="342"/>
    </row>
    <row r="138" spans="21:26" x14ac:dyDescent="0.2">
      <c r="U138" s="339"/>
      <c r="V138" s="340"/>
      <c r="W138" s="341"/>
      <c r="Z138" s="342"/>
    </row>
    <row r="139" spans="21:26" x14ac:dyDescent="0.2">
      <c r="U139" s="339"/>
      <c r="V139" s="340"/>
      <c r="W139" s="341"/>
      <c r="Z139" s="342"/>
    </row>
    <row r="140" spans="21:26" x14ac:dyDescent="0.2">
      <c r="U140" s="339"/>
      <c r="V140" s="340"/>
      <c r="W140" s="341"/>
      <c r="Z140" s="342"/>
    </row>
    <row r="141" spans="21:26" x14ac:dyDescent="0.2">
      <c r="U141" s="339"/>
      <c r="V141" s="340"/>
      <c r="W141" s="341"/>
      <c r="Z141" s="342"/>
    </row>
    <row r="142" spans="21:26" x14ac:dyDescent="0.2">
      <c r="U142" s="339"/>
      <c r="V142" s="340"/>
      <c r="W142" s="341"/>
      <c r="Z142" s="342"/>
    </row>
    <row r="143" spans="21:26" x14ac:dyDescent="0.2">
      <c r="U143" s="339"/>
      <c r="V143" s="340"/>
      <c r="W143" s="341"/>
      <c r="Z143" s="342"/>
    </row>
    <row r="144" spans="21:26" x14ac:dyDescent="0.2">
      <c r="U144" s="339"/>
      <c r="V144" s="340"/>
      <c r="W144" s="341"/>
      <c r="Z144" s="342"/>
    </row>
    <row r="145" spans="21:26" x14ac:dyDescent="0.2">
      <c r="U145" s="339"/>
      <c r="V145" s="340"/>
      <c r="W145" s="341"/>
      <c r="Z145" s="342"/>
    </row>
    <row r="146" spans="21:26" x14ac:dyDescent="0.2">
      <c r="U146" s="339"/>
      <c r="V146" s="340"/>
      <c r="W146" s="341"/>
      <c r="Z146" s="342"/>
    </row>
    <row r="147" spans="21:26" x14ac:dyDescent="0.2">
      <c r="U147" s="339"/>
      <c r="V147" s="340"/>
      <c r="W147" s="341"/>
      <c r="Z147" s="342"/>
    </row>
    <row r="148" spans="21:26" x14ac:dyDescent="0.2">
      <c r="U148" s="339"/>
      <c r="V148" s="340"/>
      <c r="W148" s="341"/>
      <c r="Z148" s="342"/>
    </row>
    <row r="149" spans="21:26" x14ac:dyDescent="0.2">
      <c r="U149" s="339"/>
      <c r="V149" s="340"/>
      <c r="W149" s="341"/>
      <c r="Z149" s="342"/>
    </row>
    <row r="150" spans="21:26" x14ac:dyDescent="0.2">
      <c r="U150" s="339"/>
      <c r="V150" s="340"/>
      <c r="W150" s="341"/>
      <c r="Z150" s="342"/>
    </row>
    <row r="151" spans="21:26" x14ac:dyDescent="0.2">
      <c r="U151" s="339"/>
      <c r="V151" s="340"/>
      <c r="W151" s="341"/>
      <c r="Z151" s="342"/>
    </row>
    <row r="152" spans="21:26" x14ac:dyDescent="0.2">
      <c r="U152" s="339"/>
      <c r="V152" s="340"/>
      <c r="W152" s="341"/>
      <c r="Z152" s="342"/>
    </row>
    <row r="153" spans="21:26" x14ac:dyDescent="0.2">
      <c r="U153" s="339"/>
      <c r="V153" s="340"/>
      <c r="W153" s="341"/>
      <c r="Z153" s="342"/>
    </row>
    <row r="154" spans="21:26" x14ac:dyDescent="0.2">
      <c r="U154" s="339"/>
      <c r="V154" s="340"/>
      <c r="W154" s="341"/>
      <c r="Z154" s="342"/>
    </row>
    <row r="155" spans="21:26" x14ac:dyDescent="0.2">
      <c r="U155" s="339"/>
      <c r="V155" s="340"/>
      <c r="W155" s="341"/>
      <c r="Z155" s="342"/>
    </row>
    <row r="156" spans="21:26" x14ac:dyDescent="0.2">
      <c r="U156" s="339"/>
      <c r="V156" s="340"/>
      <c r="W156" s="341"/>
      <c r="Z156" s="342"/>
    </row>
    <row r="157" spans="21:26" x14ac:dyDescent="0.2">
      <c r="U157" s="339"/>
      <c r="V157" s="340"/>
      <c r="W157" s="341"/>
      <c r="Z157" s="342"/>
    </row>
    <row r="158" spans="21:26" x14ac:dyDescent="0.2">
      <c r="U158" s="339"/>
      <c r="V158" s="340"/>
      <c r="W158" s="341"/>
      <c r="Z158" s="342"/>
    </row>
    <row r="159" spans="21:26" x14ac:dyDescent="0.2">
      <c r="U159" s="339"/>
      <c r="V159" s="340"/>
      <c r="W159" s="341"/>
      <c r="Z159" s="342"/>
    </row>
    <row r="160" spans="21:26" x14ac:dyDescent="0.2">
      <c r="U160" s="339"/>
      <c r="V160" s="340"/>
      <c r="W160" s="341"/>
      <c r="Z160" s="342"/>
    </row>
    <row r="161" spans="21:26" x14ac:dyDescent="0.2">
      <c r="U161" s="339"/>
      <c r="V161" s="340"/>
      <c r="W161" s="341"/>
      <c r="Z161" s="342"/>
    </row>
    <row r="162" spans="21:26" x14ac:dyDescent="0.2">
      <c r="U162" s="339"/>
      <c r="V162" s="340"/>
      <c r="W162" s="341"/>
      <c r="Z162" s="342"/>
    </row>
    <row r="163" spans="21:26" x14ac:dyDescent="0.2">
      <c r="U163" s="339"/>
      <c r="V163" s="340"/>
      <c r="W163" s="341"/>
      <c r="Z163" s="342"/>
    </row>
    <row r="164" spans="21:26" x14ac:dyDescent="0.2">
      <c r="U164" s="339"/>
      <c r="V164" s="340"/>
      <c r="W164" s="341"/>
      <c r="Z164" s="342"/>
    </row>
    <row r="165" spans="21:26" x14ac:dyDescent="0.2">
      <c r="U165" s="339"/>
      <c r="V165" s="340"/>
      <c r="W165" s="341"/>
      <c r="Z165" s="342"/>
    </row>
    <row r="166" spans="21:26" x14ac:dyDescent="0.2">
      <c r="U166" s="339"/>
      <c r="V166" s="340"/>
      <c r="W166" s="341"/>
      <c r="Z166" s="342"/>
    </row>
    <row r="167" spans="21:26" x14ac:dyDescent="0.2">
      <c r="U167" s="339"/>
      <c r="V167" s="340"/>
      <c r="W167" s="341"/>
      <c r="Z167" s="342"/>
    </row>
    <row r="168" spans="21:26" x14ac:dyDescent="0.2">
      <c r="U168" s="339"/>
      <c r="V168" s="340"/>
      <c r="W168" s="341"/>
      <c r="Z168" s="342"/>
    </row>
    <row r="169" spans="21:26" x14ac:dyDescent="0.2">
      <c r="U169" s="339"/>
      <c r="V169" s="340"/>
      <c r="W169" s="341"/>
      <c r="Z169" s="342"/>
    </row>
    <row r="170" spans="21:26" x14ac:dyDescent="0.2">
      <c r="U170" s="339"/>
      <c r="V170" s="340"/>
      <c r="W170" s="341"/>
      <c r="Z170" s="342"/>
    </row>
    <row r="171" spans="21:26" x14ac:dyDescent="0.2">
      <c r="U171" s="339"/>
      <c r="V171" s="340"/>
      <c r="W171" s="341"/>
      <c r="Z171" s="342"/>
    </row>
    <row r="172" spans="21:26" x14ac:dyDescent="0.2">
      <c r="U172" s="339"/>
      <c r="V172" s="340"/>
      <c r="W172" s="341"/>
      <c r="Z172" s="342"/>
    </row>
    <row r="173" spans="21:26" x14ac:dyDescent="0.2">
      <c r="U173" s="339"/>
      <c r="V173" s="340"/>
      <c r="W173" s="341"/>
      <c r="Z173" s="342"/>
    </row>
    <row r="174" spans="21:26" x14ac:dyDescent="0.2">
      <c r="U174" s="339"/>
      <c r="V174" s="340"/>
      <c r="W174" s="341"/>
      <c r="Z174" s="342"/>
    </row>
    <row r="175" spans="21:26" x14ac:dyDescent="0.2">
      <c r="U175" s="339"/>
      <c r="V175" s="340"/>
      <c r="W175" s="341"/>
      <c r="Z175" s="342"/>
    </row>
    <row r="176" spans="21:26" x14ac:dyDescent="0.2">
      <c r="U176" s="339"/>
      <c r="V176" s="340"/>
      <c r="W176" s="341"/>
      <c r="Z176" s="342"/>
    </row>
    <row r="177" spans="21:26" x14ac:dyDescent="0.2">
      <c r="U177" s="339"/>
      <c r="V177" s="340"/>
      <c r="W177" s="341"/>
      <c r="Z177" s="342"/>
    </row>
    <row r="178" spans="21:26" x14ac:dyDescent="0.2">
      <c r="U178" s="339"/>
      <c r="V178" s="340"/>
      <c r="W178" s="341"/>
      <c r="Z178" s="342"/>
    </row>
    <row r="179" spans="21:26" x14ac:dyDescent="0.2">
      <c r="U179" s="339"/>
      <c r="V179" s="340"/>
      <c r="W179" s="341"/>
      <c r="Z179" s="342"/>
    </row>
    <row r="180" spans="21:26" x14ac:dyDescent="0.2">
      <c r="U180" s="339"/>
      <c r="V180" s="340"/>
      <c r="W180" s="341"/>
      <c r="Z180" s="342"/>
    </row>
    <row r="181" spans="21:26" x14ac:dyDescent="0.2">
      <c r="U181" s="339"/>
      <c r="V181" s="340"/>
      <c r="W181" s="341"/>
      <c r="Z181" s="342"/>
    </row>
    <row r="182" spans="21:26" x14ac:dyDescent="0.2">
      <c r="U182" s="339"/>
      <c r="V182" s="340"/>
      <c r="W182" s="341"/>
      <c r="Z182" s="342"/>
    </row>
    <row r="183" spans="21:26" x14ac:dyDescent="0.2">
      <c r="U183" s="339"/>
      <c r="V183" s="340"/>
      <c r="W183" s="341"/>
      <c r="Z183" s="342"/>
    </row>
    <row r="184" spans="21:26" x14ac:dyDescent="0.2">
      <c r="U184" s="339"/>
      <c r="V184" s="340"/>
      <c r="W184" s="341"/>
      <c r="Z184" s="342"/>
    </row>
    <row r="185" spans="21:26" x14ac:dyDescent="0.2">
      <c r="U185" s="339"/>
      <c r="V185" s="340"/>
      <c r="W185" s="341"/>
      <c r="Z185" s="342"/>
    </row>
    <row r="186" spans="21:26" x14ac:dyDescent="0.2">
      <c r="U186" s="339"/>
      <c r="V186" s="340"/>
      <c r="W186" s="341"/>
      <c r="Z186" s="342"/>
    </row>
    <row r="187" spans="21:26" x14ac:dyDescent="0.2">
      <c r="U187" s="339"/>
      <c r="V187" s="340"/>
      <c r="W187" s="341"/>
      <c r="Z187" s="342"/>
    </row>
    <row r="188" spans="21:26" x14ac:dyDescent="0.2">
      <c r="U188" s="339"/>
      <c r="V188" s="340"/>
      <c r="W188" s="341"/>
      <c r="Z188" s="342"/>
    </row>
    <row r="189" spans="21:26" x14ac:dyDescent="0.2">
      <c r="U189" s="339"/>
      <c r="V189" s="340"/>
      <c r="W189" s="341"/>
      <c r="Z189" s="342"/>
    </row>
    <row r="190" spans="21:26" x14ac:dyDescent="0.2">
      <c r="U190" s="339"/>
      <c r="V190" s="340"/>
      <c r="W190" s="341"/>
      <c r="Z190" s="342"/>
    </row>
    <row r="191" spans="21:26" x14ac:dyDescent="0.2">
      <c r="U191" s="339"/>
      <c r="V191" s="340"/>
      <c r="W191" s="341"/>
      <c r="Z191" s="342"/>
    </row>
    <row r="192" spans="21:26" x14ac:dyDescent="0.2">
      <c r="U192" s="339"/>
      <c r="V192" s="340"/>
      <c r="W192" s="341"/>
      <c r="Z192" s="342"/>
    </row>
    <row r="193" spans="21:26" x14ac:dyDescent="0.2">
      <c r="U193" s="339"/>
      <c r="V193" s="340"/>
      <c r="W193" s="341"/>
      <c r="Z193" s="342"/>
    </row>
    <row r="194" spans="21:26" x14ac:dyDescent="0.2">
      <c r="U194" s="339"/>
      <c r="V194" s="340"/>
      <c r="W194" s="341"/>
      <c r="Z194" s="342"/>
    </row>
    <row r="195" spans="21:26" x14ac:dyDescent="0.2">
      <c r="U195" s="339"/>
      <c r="V195" s="340"/>
      <c r="W195" s="341"/>
      <c r="Z195" s="342"/>
    </row>
    <row r="196" spans="21:26" x14ac:dyDescent="0.2">
      <c r="U196" s="339"/>
      <c r="V196" s="340"/>
      <c r="W196" s="341"/>
      <c r="Z196" s="342"/>
    </row>
    <row r="197" spans="21:26" x14ac:dyDescent="0.2">
      <c r="U197" s="339"/>
      <c r="V197" s="340"/>
      <c r="W197" s="341"/>
      <c r="Z197" s="342"/>
    </row>
    <row r="198" spans="21:26" x14ac:dyDescent="0.2">
      <c r="U198" s="339"/>
      <c r="V198" s="340"/>
      <c r="W198" s="341"/>
      <c r="Z198" s="342"/>
    </row>
    <row r="199" spans="21:26" x14ac:dyDescent="0.2">
      <c r="U199" s="339"/>
      <c r="V199" s="340"/>
      <c r="W199" s="341"/>
      <c r="Z199" s="342"/>
    </row>
    <row r="200" spans="21:26" x14ac:dyDescent="0.2">
      <c r="U200" s="339"/>
      <c r="V200" s="340"/>
      <c r="W200" s="341"/>
      <c r="Z200" s="342"/>
    </row>
    <row r="201" spans="21:26" x14ac:dyDescent="0.2">
      <c r="U201" s="339"/>
      <c r="V201" s="340"/>
      <c r="W201" s="341"/>
      <c r="Z201" s="342"/>
    </row>
    <row r="202" spans="21:26" x14ac:dyDescent="0.2">
      <c r="U202" s="339"/>
      <c r="V202" s="340"/>
      <c r="W202" s="341"/>
      <c r="Z202" s="342"/>
    </row>
    <row r="203" spans="21:26" x14ac:dyDescent="0.2">
      <c r="U203" s="339"/>
      <c r="V203" s="340"/>
      <c r="W203" s="341"/>
      <c r="Z203" s="342"/>
    </row>
    <row r="204" spans="21:26" x14ac:dyDescent="0.2">
      <c r="U204" s="339"/>
      <c r="V204" s="340"/>
      <c r="W204" s="341"/>
      <c r="Z204" s="342"/>
    </row>
    <row r="205" spans="21:26" x14ac:dyDescent="0.2">
      <c r="U205" s="339"/>
      <c r="V205" s="340"/>
      <c r="W205" s="341"/>
      <c r="Z205" s="342"/>
    </row>
    <row r="206" spans="21:26" x14ac:dyDescent="0.2">
      <c r="U206" s="339"/>
      <c r="V206" s="340"/>
      <c r="W206" s="341"/>
      <c r="Z206" s="342"/>
    </row>
    <row r="207" spans="21:26" x14ac:dyDescent="0.2">
      <c r="U207" s="339"/>
      <c r="V207" s="340"/>
      <c r="W207" s="341"/>
      <c r="Z207" s="342"/>
    </row>
    <row r="208" spans="21:26" x14ac:dyDescent="0.2">
      <c r="U208" s="339"/>
      <c r="V208" s="340"/>
      <c r="W208" s="341"/>
      <c r="Z208" s="342"/>
    </row>
    <row r="209" spans="21:26" x14ac:dyDescent="0.2">
      <c r="U209" s="339"/>
      <c r="V209" s="340"/>
      <c r="W209" s="341"/>
      <c r="Z209" s="342"/>
    </row>
    <row r="210" spans="21:26" x14ac:dyDescent="0.2">
      <c r="U210" s="339"/>
      <c r="V210" s="340"/>
      <c r="W210" s="341"/>
      <c r="Z210" s="342"/>
    </row>
    <row r="211" spans="21:26" x14ac:dyDescent="0.2">
      <c r="U211" s="339"/>
      <c r="V211" s="340"/>
      <c r="W211" s="341"/>
      <c r="Z211" s="342"/>
    </row>
    <row r="212" spans="21:26" x14ac:dyDescent="0.2">
      <c r="U212" s="339"/>
      <c r="V212" s="340"/>
      <c r="W212" s="341"/>
      <c r="Z212" s="342"/>
    </row>
    <row r="213" spans="21:26" x14ac:dyDescent="0.2">
      <c r="U213" s="339"/>
      <c r="V213" s="340"/>
      <c r="W213" s="341"/>
      <c r="Z213" s="342"/>
    </row>
    <row r="214" spans="21:26" x14ac:dyDescent="0.2">
      <c r="U214" s="339"/>
      <c r="V214" s="340"/>
      <c r="W214" s="341"/>
      <c r="Z214" s="342"/>
    </row>
    <row r="215" spans="21:26" x14ac:dyDescent="0.2">
      <c r="U215" s="339"/>
      <c r="V215" s="340"/>
      <c r="W215" s="341"/>
      <c r="Z215" s="342"/>
    </row>
    <row r="216" spans="21:26" x14ac:dyDescent="0.2">
      <c r="U216" s="339"/>
      <c r="V216" s="340"/>
      <c r="W216" s="341"/>
      <c r="Z216" s="342"/>
    </row>
    <row r="217" spans="21:26" x14ac:dyDescent="0.2">
      <c r="U217" s="339"/>
      <c r="V217" s="340"/>
      <c r="W217" s="341"/>
      <c r="Z217" s="342"/>
    </row>
    <row r="218" spans="21:26" x14ac:dyDescent="0.2">
      <c r="U218" s="339"/>
      <c r="V218" s="340"/>
      <c r="W218" s="341"/>
      <c r="Z218" s="342"/>
    </row>
    <row r="219" spans="21:26" x14ac:dyDescent="0.2">
      <c r="U219" s="339"/>
      <c r="V219" s="340"/>
      <c r="W219" s="341"/>
      <c r="Z219" s="342"/>
    </row>
    <row r="220" spans="21:26" x14ac:dyDescent="0.2">
      <c r="U220" s="339"/>
      <c r="V220" s="340"/>
      <c r="W220" s="341"/>
      <c r="Z220" s="342"/>
    </row>
    <row r="221" spans="21:26" x14ac:dyDescent="0.2">
      <c r="U221" s="339"/>
      <c r="V221" s="340"/>
      <c r="W221" s="341"/>
      <c r="Z221" s="342"/>
    </row>
    <row r="222" spans="21:26" x14ac:dyDescent="0.2">
      <c r="U222" s="339"/>
      <c r="V222" s="340"/>
      <c r="W222" s="341"/>
      <c r="Z222" s="342"/>
    </row>
    <row r="223" spans="21:26" x14ac:dyDescent="0.2">
      <c r="U223" s="339"/>
      <c r="V223" s="340"/>
      <c r="W223" s="341"/>
      <c r="Z223" s="342"/>
    </row>
    <row r="224" spans="21:26" x14ac:dyDescent="0.2">
      <c r="U224" s="339"/>
      <c r="V224" s="340"/>
      <c r="W224" s="341"/>
      <c r="Z224" s="342"/>
    </row>
    <row r="225" spans="21:26" x14ac:dyDescent="0.2">
      <c r="U225" s="339"/>
      <c r="V225" s="340"/>
      <c r="W225" s="341"/>
      <c r="Z225" s="342"/>
    </row>
    <row r="226" spans="21:26" x14ac:dyDescent="0.2">
      <c r="U226" s="339"/>
      <c r="V226" s="340"/>
      <c r="W226" s="341"/>
      <c r="Z226" s="342"/>
    </row>
    <row r="227" spans="21:26" x14ac:dyDescent="0.2">
      <c r="U227" s="339"/>
      <c r="V227" s="340"/>
      <c r="W227" s="341"/>
      <c r="Z227" s="342"/>
    </row>
    <row r="228" spans="21:26" x14ac:dyDescent="0.2">
      <c r="U228" s="339"/>
      <c r="V228" s="340"/>
      <c r="W228" s="341"/>
      <c r="Z228" s="342"/>
    </row>
    <row r="229" spans="21:26" x14ac:dyDescent="0.2">
      <c r="U229" s="339"/>
      <c r="V229" s="340"/>
      <c r="W229" s="341"/>
      <c r="Z229" s="342"/>
    </row>
    <row r="230" spans="21:26" x14ac:dyDescent="0.2">
      <c r="U230" s="339"/>
      <c r="V230" s="340"/>
      <c r="W230" s="341"/>
      <c r="Z230" s="342"/>
    </row>
    <row r="231" spans="21:26" x14ac:dyDescent="0.2">
      <c r="U231" s="339"/>
      <c r="V231" s="340"/>
      <c r="W231" s="341"/>
      <c r="Z231" s="342"/>
    </row>
    <row r="232" spans="21:26" x14ac:dyDescent="0.2">
      <c r="U232" s="339"/>
      <c r="V232" s="340"/>
      <c r="W232" s="341"/>
      <c r="Z232" s="342"/>
    </row>
    <row r="233" spans="21:26" x14ac:dyDescent="0.2">
      <c r="U233" s="339"/>
      <c r="V233" s="340"/>
      <c r="W233" s="341"/>
      <c r="Z233" s="342"/>
    </row>
    <row r="234" spans="21:26" x14ac:dyDescent="0.2">
      <c r="U234" s="339"/>
      <c r="V234" s="340"/>
      <c r="W234" s="341"/>
      <c r="Z234" s="342"/>
    </row>
    <row r="235" spans="21:26" x14ac:dyDescent="0.2">
      <c r="U235" s="339"/>
      <c r="V235" s="340"/>
      <c r="W235" s="341"/>
      <c r="Z235" s="342"/>
    </row>
    <row r="236" spans="21:26" x14ac:dyDescent="0.2">
      <c r="U236" s="339"/>
      <c r="V236" s="340"/>
      <c r="W236" s="341"/>
      <c r="Z236" s="342"/>
    </row>
    <row r="237" spans="21:26" x14ac:dyDescent="0.2">
      <c r="U237" s="339"/>
      <c r="V237" s="340"/>
      <c r="W237" s="341"/>
      <c r="Z237" s="342"/>
    </row>
    <row r="238" spans="21:26" x14ac:dyDescent="0.2">
      <c r="U238" s="339"/>
      <c r="V238" s="340"/>
      <c r="W238" s="341"/>
      <c r="Z238" s="342"/>
    </row>
    <row r="239" spans="21:26" x14ac:dyDescent="0.2">
      <c r="U239" s="339"/>
      <c r="V239" s="340"/>
      <c r="W239" s="341"/>
      <c r="Z239" s="342"/>
    </row>
    <row r="240" spans="21:26" x14ac:dyDescent="0.2">
      <c r="U240" s="339"/>
      <c r="V240" s="340"/>
      <c r="W240" s="341"/>
      <c r="Z240" s="342"/>
    </row>
    <row r="241" spans="21:26" x14ac:dyDescent="0.2">
      <c r="U241" s="339"/>
      <c r="V241" s="340"/>
      <c r="W241" s="341"/>
      <c r="Z241" s="342"/>
    </row>
    <row r="242" spans="21:26" x14ac:dyDescent="0.2">
      <c r="U242" s="339"/>
      <c r="V242" s="340"/>
      <c r="W242" s="341"/>
      <c r="Z242" s="342"/>
    </row>
    <row r="243" spans="21:26" x14ac:dyDescent="0.2">
      <c r="U243" s="339"/>
      <c r="V243" s="340"/>
      <c r="W243" s="341"/>
      <c r="Z243" s="342"/>
    </row>
    <row r="244" spans="21:26" x14ac:dyDescent="0.2">
      <c r="U244" s="339"/>
      <c r="V244" s="340"/>
      <c r="W244" s="341"/>
      <c r="Z244" s="342"/>
    </row>
    <row r="245" spans="21:26" x14ac:dyDescent="0.2">
      <c r="U245" s="339"/>
      <c r="V245" s="340"/>
      <c r="W245" s="341"/>
      <c r="Z245" s="342"/>
    </row>
    <row r="246" spans="21:26" x14ac:dyDescent="0.2">
      <c r="U246" s="339"/>
      <c r="V246" s="340"/>
      <c r="W246" s="341"/>
      <c r="Z246" s="342"/>
    </row>
    <row r="247" spans="21:26" x14ac:dyDescent="0.2">
      <c r="U247" s="339"/>
      <c r="V247" s="340"/>
      <c r="W247" s="341"/>
      <c r="Z247" s="342"/>
    </row>
    <row r="248" spans="21:26" x14ac:dyDescent="0.2">
      <c r="U248" s="339"/>
      <c r="V248" s="340"/>
      <c r="W248" s="341"/>
      <c r="Z248" s="342"/>
    </row>
    <row r="249" spans="21:26" x14ac:dyDescent="0.2">
      <c r="U249" s="339"/>
      <c r="V249" s="340"/>
      <c r="W249" s="341"/>
      <c r="Z249" s="342"/>
    </row>
    <row r="250" spans="21:26" x14ac:dyDescent="0.2">
      <c r="U250" s="339"/>
      <c r="V250" s="340"/>
      <c r="W250" s="341"/>
      <c r="Z250" s="342"/>
    </row>
    <row r="251" spans="21:26" x14ac:dyDescent="0.2">
      <c r="U251" s="339"/>
      <c r="V251" s="340"/>
      <c r="W251" s="341"/>
      <c r="Z251" s="342"/>
    </row>
    <row r="252" spans="21:26" x14ac:dyDescent="0.2">
      <c r="U252" s="339"/>
      <c r="V252" s="340"/>
      <c r="W252" s="341"/>
      <c r="Z252" s="342"/>
    </row>
    <row r="253" spans="21:26" x14ac:dyDescent="0.2">
      <c r="U253" s="339"/>
      <c r="V253" s="340"/>
      <c r="W253" s="341"/>
      <c r="Z253" s="342"/>
    </row>
    <row r="254" spans="21:26" x14ac:dyDescent="0.2">
      <c r="U254" s="339"/>
      <c r="V254" s="340"/>
      <c r="W254" s="341"/>
      <c r="Z254" s="342"/>
    </row>
    <row r="255" spans="21:26" x14ac:dyDescent="0.2">
      <c r="U255" s="339"/>
      <c r="V255" s="340"/>
      <c r="W255" s="341"/>
      <c r="Z255" s="342"/>
    </row>
    <row r="256" spans="21:26" x14ac:dyDescent="0.2">
      <c r="U256" s="339"/>
      <c r="V256" s="340"/>
      <c r="W256" s="341"/>
      <c r="Z256" s="342"/>
    </row>
    <row r="257" spans="21:26" x14ac:dyDescent="0.2">
      <c r="U257" s="339"/>
      <c r="V257" s="340"/>
      <c r="W257" s="341"/>
      <c r="Z257" s="342"/>
    </row>
    <row r="258" spans="21:26" x14ac:dyDescent="0.2">
      <c r="U258" s="339"/>
      <c r="V258" s="340"/>
      <c r="W258" s="341"/>
      <c r="Z258" s="342"/>
    </row>
    <row r="259" spans="21:26" x14ac:dyDescent="0.2">
      <c r="U259" s="339"/>
      <c r="V259" s="340"/>
      <c r="W259" s="341"/>
      <c r="Z259" s="342"/>
    </row>
    <row r="260" spans="21:26" x14ac:dyDescent="0.2">
      <c r="U260" s="339"/>
      <c r="V260" s="340"/>
      <c r="W260" s="341"/>
      <c r="Z260" s="342"/>
    </row>
    <row r="261" spans="21:26" x14ac:dyDescent="0.2">
      <c r="U261" s="339"/>
      <c r="V261" s="340"/>
      <c r="W261" s="341"/>
      <c r="Z261" s="342"/>
    </row>
    <row r="262" spans="21:26" x14ac:dyDescent="0.2">
      <c r="U262" s="339"/>
      <c r="V262" s="340"/>
      <c r="W262" s="341"/>
      <c r="Z262" s="342"/>
    </row>
    <row r="263" spans="21:26" x14ac:dyDescent="0.2">
      <c r="U263" s="339"/>
      <c r="V263" s="340"/>
      <c r="W263" s="341"/>
      <c r="Z263" s="342"/>
    </row>
    <row r="264" spans="21:26" x14ac:dyDescent="0.2">
      <c r="U264" s="339"/>
      <c r="V264" s="340"/>
      <c r="W264" s="341"/>
      <c r="Z264" s="342"/>
    </row>
    <row r="265" spans="21:26" x14ac:dyDescent="0.2">
      <c r="U265" s="339"/>
      <c r="V265" s="340"/>
      <c r="W265" s="341"/>
      <c r="Z265" s="342"/>
    </row>
    <row r="266" spans="21:26" x14ac:dyDescent="0.2">
      <c r="U266" s="339"/>
      <c r="V266" s="340"/>
      <c r="W266" s="341"/>
      <c r="Z266" s="342"/>
    </row>
    <row r="267" spans="21:26" x14ac:dyDescent="0.2">
      <c r="U267" s="339"/>
      <c r="V267" s="340"/>
      <c r="W267" s="341"/>
      <c r="Z267" s="342"/>
    </row>
    <row r="268" spans="21:26" x14ac:dyDescent="0.2">
      <c r="U268" s="339"/>
      <c r="V268" s="340"/>
      <c r="W268" s="341"/>
      <c r="Z268" s="342"/>
    </row>
    <row r="269" spans="21:26" x14ac:dyDescent="0.2">
      <c r="U269" s="339"/>
      <c r="V269" s="340"/>
      <c r="W269" s="341"/>
      <c r="Z269" s="342"/>
    </row>
    <row r="270" spans="21:26" x14ac:dyDescent="0.2">
      <c r="U270" s="339"/>
      <c r="V270" s="340"/>
      <c r="W270" s="341"/>
      <c r="Z270" s="342"/>
    </row>
    <row r="271" spans="21:26" x14ac:dyDescent="0.2">
      <c r="U271" s="339"/>
      <c r="V271" s="340"/>
      <c r="W271" s="341"/>
      <c r="Z271" s="342"/>
    </row>
    <row r="272" spans="21:26" x14ac:dyDescent="0.2">
      <c r="U272" s="339"/>
      <c r="V272" s="340"/>
      <c r="W272" s="341"/>
      <c r="Z272" s="342"/>
    </row>
    <row r="273" spans="21:26" x14ac:dyDescent="0.2">
      <c r="U273" s="339"/>
      <c r="V273" s="340"/>
      <c r="W273" s="341"/>
      <c r="Z273" s="342"/>
    </row>
    <row r="274" spans="21:26" x14ac:dyDescent="0.2">
      <c r="U274" s="339"/>
      <c r="V274" s="340"/>
      <c r="W274" s="341"/>
      <c r="Z274" s="342"/>
    </row>
    <row r="275" spans="21:26" x14ac:dyDescent="0.2">
      <c r="U275" s="339"/>
      <c r="V275" s="340"/>
      <c r="W275" s="341"/>
      <c r="Z275" s="342"/>
    </row>
    <row r="276" spans="21:26" x14ac:dyDescent="0.2">
      <c r="U276" s="339"/>
      <c r="V276" s="340"/>
      <c r="W276" s="341"/>
      <c r="Z276" s="342"/>
    </row>
    <row r="277" spans="21:26" x14ac:dyDescent="0.2">
      <c r="U277" s="339"/>
      <c r="V277" s="340"/>
      <c r="W277" s="341"/>
      <c r="Z277" s="342"/>
    </row>
    <row r="278" spans="21:26" x14ac:dyDescent="0.2">
      <c r="U278" s="339"/>
      <c r="V278" s="340"/>
      <c r="W278" s="341"/>
      <c r="Z278" s="342"/>
    </row>
    <row r="279" spans="21:26" x14ac:dyDescent="0.2">
      <c r="U279" s="339"/>
      <c r="V279" s="340"/>
      <c r="W279" s="341"/>
      <c r="Z279" s="342"/>
    </row>
    <row r="280" spans="21:26" x14ac:dyDescent="0.2">
      <c r="U280" s="339"/>
      <c r="V280" s="340"/>
      <c r="W280" s="341"/>
      <c r="Z280" s="342"/>
    </row>
    <row r="281" spans="21:26" x14ac:dyDescent="0.2">
      <c r="U281" s="339"/>
      <c r="V281" s="340"/>
      <c r="W281" s="341"/>
      <c r="Z281" s="342"/>
    </row>
    <row r="282" spans="21:26" x14ac:dyDescent="0.2">
      <c r="U282" s="339"/>
      <c r="V282" s="340"/>
      <c r="W282" s="341"/>
      <c r="Z282" s="342"/>
    </row>
    <row r="283" spans="21:26" x14ac:dyDescent="0.2">
      <c r="U283" s="339"/>
      <c r="V283" s="340"/>
      <c r="W283" s="341"/>
      <c r="Z283" s="342"/>
    </row>
    <row r="284" spans="21:26" x14ac:dyDescent="0.2">
      <c r="U284" s="339"/>
      <c r="V284" s="340"/>
      <c r="W284" s="341"/>
      <c r="Z284" s="342"/>
    </row>
    <row r="285" spans="21:26" x14ac:dyDescent="0.2">
      <c r="U285" s="339"/>
      <c r="V285" s="340"/>
      <c r="W285" s="341"/>
      <c r="Z285" s="342"/>
    </row>
    <row r="286" spans="21:26" x14ac:dyDescent="0.2">
      <c r="U286" s="339"/>
      <c r="V286" s="340"/>
      <c r="W286" s="341"/>
      <c r="Z286" s="342"/>
    </row>
    <row r="287" spans="21:26" x14ac:dyDescent="0.2">
      <c r="U287" s="339"/>
      <c r="V287" s="340"/>
      <c r="W287" s="341"/>
      <c r="Z287" s="342"/>
    </row>
    <row r="288" spans="21:26" x14ac:dyDescent="0.2">
      <c r="U288" s="339"/>
      <c r="V288" s="340"/>
      <c r="W288" s="341"/>
      <c r="Z288" s="342"/>
    </row>
    <row r="289" spans="21:26" x14ac:dyDescent="0.2">
      <c r="U289" s="339"/>
      <c r="V289" s="340"/>
      <c r="W289" s="341"/>
      <c r="Z289" s="342"/>
    </row>
    <row r="290" spans="21:26" x14ac:dyDescent="0.2">
      <c r="U290" s="339"/>
      <c r="V290" s="340"/>
      <c r="W290" s="341"/>
      <c r="Z290" s="342"/>
    </row>
    <row r="291" spans="21:26" x14ac:dyDescent="0.2">
      <c r="U291" s="339"/>
      <c r="V291" s="340"/>
      <c r="W291" s="341"/>
      <c r="Z291" s="342"/>
    </row>
    <row r="292" spans="21:26" x14ac:dyDescent="0.2">
      <c r="U292" s="339"/>
      <c r="V292" s="340"/>
      <c r="W292" s="341"/>
      <c r="Z292" s="342"/>
    </row>
    <row r="293" spans="21:26" x14ac:dyDescent="0.2">
      <c r="U293" s="339"/>
      <c r="V293" s="340"/>
      <c r="W293" s="341"/>
      <c r="Z293" s="342"/>
    </row>
    <row r="294" spans="21:26" x14ac:dyDescent="0.2">
      <c r="U294" s="339"/>
      <c r="V294" s="340"/>
      <c r="W294" s="341"/>
      <c r="Z294" s="342"/>
    </row>
    <row r="295" spans="21:26" x14ac:dyDescent="0.2">
      <c r="U295" s="339"/>
      <c r="V295" s="340"/>
      <c r="W295" s="341"/>
      <c r="Z295" s="342"/>
    </row>
    <row r="296" spans="21:26" x14ac:dyDescent="0.2">
      <c r="U296" s="339"/>
      <c r="V296" s="340"/>
      <c r="W296" s="341"/>
      <c r="Z296" s="342"/>
    </row>
    <row r="297" spans="21:26" x14ac:dyDescent="0.2">
      <c r="U297" s="339"/>
      <c r="V297" s="340"/>
      <c r="W297" s="341"/>
      <c r="Z297" s="342"/>
    </row>
    <row r="298" spans="21:26" x14ac:dyDescent="0.2">
      <c r="U298" s="339"/>
      <c r="V298" s="340"/>
      <c r="W298" s="341"/>
      <c r="Z298" s="342"/>
    </row>
    <row r="299" spans="21:26" x14ac:dyDescent="0.2">
      <c r="U299" s="339"/>
      <c r="V299" s="340"/>
      <c r="W299" s="341"/>
      <c r="Z299" s="342"/>
    </row>
    <row r="300" spans="21:26" x14ac:dyDescent="0.2">
      <c r="U300" s="339"/>
      <c r="V300" s="340"/>
      <c r="W300" s="341"/>
      <c r="Z300" s="342"/>
    </row>
    <row r="301" spans="21:26" x14ac:dyDescent="0.2">
      <c r="U301" s="339"/>
      <c r="V301" s="340"/>
      <c r="W301" s="341"/>
      <c r="Z301" s="342"/>
    </row>
    <row r="302" spans="21:26" x14ac:dyDescent="0.2">
      <c r="U302" s="339"/>
      <c r="V302" s="340"/>
      <c r="W302" s="341"/>
      <c r="Z302" s="342"/>
    </row>
    <row r="303" spans="21:26" x14ac:dyDescent="0.2">
      <c r="U303" s="339"/>
      <c r="V303" s="340"/>
      <c r="W303" s="341"/>
      <c r="Z303" s="342"/>
    </row>
    <row r="304" spans="21:26" x14ac:dyDescent="0.2">
      <c r="U304" s="339"/>
      <c r="V304" s="340"/>
      <c r="W304" s="341"/>
      <c r="Z304" s="342"/>
    </row>
    <row r="305" spans="21:26" x14ac:dyDescent="0.2">
      <c r="U305" s="339"/>
      <c r="V305" s="340"/>
      <c r="W305" s="341"/>
      <c r="Z305" s="342"/>
    </row>
    <row r="306" spans="21:26" x14ac:dyDescent="0.2">
      <c r="U306" s="339"/>
      <c r="V306" s="340"/>
      <c r="W306" s="341"/>
      <c r="Z306" s="342"/>
    </row>
    <row r="307" spans="21:26" x14ac:dyDescent="0.2">
      <c r="U307" s="339"/>
      <c r="V307" s="340"/>
      <c r="W307" s="341"/>
      <c r="Z307" s="342"/>
    </row>
    <row r="308" spans="21:26" x14ac:dyDescent="0.2">
      <c r="U308" s="339"/>
      <c r="V308" s="340"/>
      <c r="W308" s="341"/>
      <c r="Z308" s="342"/>
    </row>
    <row r="309" spans="21:26" x14ac:dyDescent="0.2">
      <c r="U309" s="339"/>
      <c r="V309" s="340"/>
      <c r="W309" s="341"/>
      <c r="Z309" s="342"/>
    </row>
    <row r="310" spans="21:26" x14ac:dyDescent="0.2">
      <c r="U310" s="339"/>
      <c r="V310" s="340"/>
      <c r="W310" s="341"/>
      <c r="Z310" s="342"/>
    </row>
    <row r="311" spans="21:26" x14ac:dyDescent="0.2">
      <c r="U311" s="339"/>
      <c r="V311" s="340"/>
      <c r="W311" s="341"/>
      <c r="Z311" s="342"/>
    </row>
    <row r="312" spans="21:26" x14ac:dyDescent="0.2">
      <c r="U312" s="339"/>
      <c r="V312" s="340"/>
      <c r="W312" s="341"/>
      <c r="Z312" s="342"/>
    </row>
    <row r="313" spans="21:26" x14ac:dyDescent="0.2">
      <c r="U313" s="339"/>
      <c r="V313" s="340"/>
      <c r="W313" s="341"/>
      <c r="Z313" s="342"/>
    </row>
    <row r="314" spans="21:26" x14ac:dyDescent="0.2">
      <c r="U314" s="339"/>
      <c r="V314" s="340"/>
      <c r="W314" s="341"/>
      <c r="Z314" s="342"/>
    </row>
    <row r="315" spans="21:26" x14ac:dyDescent="0.2">
      <c r="U315" s="339"/>
      <c r="V315" s="340"/>
      <c r="W315" s="341"/>
      <c r="Z315" s="342"/>
    </row>
    <row r="316" spans="21:26" x14ac:dyDescent="0.2">
      <c r="U316" s="339"/>
      <c r="V316" s="340"/>
      <c r="W316" s="341"/>
      <c r="Z316" s="342"/>
    </row>
    <row r="317" spans="21:26" x14ac:dyDescent="0.2">
      <c r="U317" s="339"/>
      <c r="V317" s="340"/>
      <c r="W317" s="341"/>
      <c r="Z317" s="342"/>
    </row>
    <row r="318" spans="21:26" x14ac:dyDescent="0.2">
      <c r="U318" s="339"/>
      <c r="V318" s="340"/>
      <c r="W318" s="341"/>
      <c r="Z318" s="342"/>
    </row>
    <row r="319" spans="21:26" x14ac:dyDescent="0.2">
      <c r="U319" s="339"/>
      <c r="V319" s="340"/>
      <c r="W319" s="341"/>
      <c r="Z319" s="342"/>
    </row>
    <row r="320" spans="21:26" x14ac:dyDescent="0.2">
      <c r="U320" s="339"/>
      <c r="V320" s="340"/>
      <c r="W320" s="341"/>
      <c r="Z320" s="342"/>
    </row>
    <row r="321" spans="21:26" x14ac:dyDescent="0.2">
      <c r="U321" s="339"/>
      <c r="V321" s="340"/>
      <c r="W321" s="341"/>
      <c r="Z321" s="342"/>
    </row>
    <row r="322" spans="21:26" x14ac:dyDescent="0.2">
      <c r="U322" s="339"/>
      <c r="V322" s="340"/>
      <c r="W322" s="341"/>
      <c r="Z322" s="342"/>
    </row>
    <row r="323" spans="21:26" x14ac:dyDescent="0.2">
      <c r="U323" s="339"/>
      <c r="V323" s="340"/>
      <c r="W323" s="341"/>
      <c r="Z323" s="342"/>
    </row>
    <row r="324" spans="21:26" x14ac:dyDescent="0.2">
      <c r="U324" s="339"/>
      <c r="V324" s="340"/>
      <c r="W324" s="341"/>
      <c r="Z324" s="342"/>
    </row>
    <row r="325" spans="21:26" x14ac:dyDescent="0.2">
      <c r="U325" s="339"/>
      <c r="V325" s="340"/>
      <c r="W325" s="341"/>
      <c r="Z325" s="342"/>
    </row>
    <row r="326" spans="21:26" x14ac:dyDescent="0.2">
      <c r="U326" s="339"/>
      <c r="V326" s="340"/>
      <c r="W326" s="341"/>
      <c r="Z326" s="342"/>
    </row>
    <row r="327" spans="21:26" x14ac:dyDescent="0.2">
      <c r="U327" s="339"/>
      <c r="V327" s="340"/>
      <c r="W327" s="341"/>
      <c r="Z327" s="342"/>
    </row>
    <row r="328" spans="21:26" x14ac:dyDescent="0.2">
      <c r="U328" s="339"/>
      <c r="V328" s="340"/>
      <c r="W328" s="341"/>
      <c r="Z328" s="342"/>
    </row>
    <row r="329" spans="21:26" x14ac:dyDescent="0.2">
      <c r="U329" s="339"/>
      <c r="V329" s="340"/>
      <c r="W329" s="341"/>
      <c r="Z329" s="342"/>
    </row>
    <row r="330" spans="21:26" x14ac:dyDescent="0.2">
      <c r="U330" s="339"/>
      <c r="V330" s="340"/>
      <c r="W330" s="341"/>
      <c r="Z330" s="342"/>
    </row>
    <row r="331" spans="21:26" x14ac:dyDescent="0.2">
      <c r="U331" s="339"/>
      <c r="V331" s="340"/>
      <c r="W331" s="341"/>
      <c r="Z331" s="342"/>
    </row>
    <row r="332" spans="21:26" x14ac:dyDescent="0.2">
      <c r="U332" s="339"/>
      <c r="V332" s="340"/>
      <c r="W332" s="341"/>
      <c r="Z332" s="342"/>
    </row>
    <row r="333" spans="21:26" x14ac:dyDescent="0.2">
      <c r="U333" s="339"/>
      <c r="V333" s="340"/>
      <c r="W333" s="341"/>
      <c r="Z333" s="342"/>
    </row>
    <row r="334" spans="21:26" x14ac:dyDescent="0.2">
      <c r="U334" s="339"/>
      <c r="V334" s="340"/>
      <c r="W334" s="341"/>
      <c r="Z334" s="342"/>
    </row>
    <row r="335" spans="21:26" x14ac:dyDescent="0.2">
      <c r="U335" s="339"/>
      <c r="V335" s="340"/>
      <c r="W335" s="341"/>
      <c r="Z335" s="342"/>
    </row>
    <row r="336" spans="21:26" x14ac:dyDescent="0.2">
      <c r="U336" s="339"/>
      <c r="V336" s="340"/>
      <c r="W336" s="341"/>
      <c r="Z336" s="342"/>
    </row>
    <row r="337" spans="21:26" x14ac:dyDescent="0.2">
      <c r="U337" s="339"/>
      <c r="V337" s="340"/>
      <c r="W337" s="341"/>
      <c r="Z337" s="342"/>
    </row>
    <row r="338" spans="21:26" x14ac:dyDescent="0.2">
      <c r="U338" s="339"/>
      <c r="V338" s="340"/>
      <c r="W338" s="341"/>
      <c r="Z338" s="342"/>
    </row>
    <row r="339" spans="21:26" x14ac:dyDescent="0.2">
      <c r="U339" s="339"/>
      <c r="V339" s="340"/>
      <c r="W339" s="341"/>
      <c r="Z339" s="342"/>
    </row>
    <row r="340" spans="21:26" x14ac:dyDescent="0.2">
      <c r="U340" s="339"/>
      <c r="V340" s="340"/>
      <c r="W340" s="341"/>
      <c r="Z340" s="342"/>
    </row>
    <row r="341" spans="21:26" x14ac:dyDescent="0.2">
      <c r="U341" s="339"/>
      <c r="V341" s="340"/>
      <c r="W341" s="341"/>
      <c r="Z341" s="342"/>
    </row>
    <row r="342" spans="21:26" x14ac:dyDescent="0.2">
      <c r="U342" s="339"/>
      <c r="V342" s="340"/>
      <c r="W342" s="341"/>
      <c r="Z342" s="342"/>
    </row>
    <row r="343" spans="21:26" x14ac:dyDescent="0.2">
      <c r="U343" s="339"/>
      <c r="V343" s="340"/>
      <c r="W343" s="341"/>
      <c r="Z343" s="342"/>
    </row>
    <row r="344" spans="21:26" x14ac:dyDescent="0.2">
      <c r="U344" s="339"/>
      <c r="V344" s="340"/>
      <c r="W344" s="341"/>
      <c r="Z344" s="342"/>
    </row>
    <row r="345" spans="21:26" x14ac:dyDescent="0.2">
      <c r="U345" s="339"/>
      <c r="V345" s="340"/>
      <c r="W345" s="341"/>
      <c r="Z345" s="342"/>
    </row>
    <row r="346" spans="21:26" x14ac:dyDescent="0.2">
      <c r="U346" s="339"/>
      <c r="V346" s="340"/>
      <c r="W346" s="341"/>
      <c r="Z346" s="342"/>
    </row>
    <row r="347" spans="21:26" x14ac:dyDescent="0.2">
      <c r="U347" s="339"/>
      <c r="V347" s="340"/>
      <c r="W347" s="341"/>
      <c r="Z347" s="342"/>
    </row>
    <row r="348" spans="21:26" x14ac:dyDescent="0.2">
      <c r="U348" s="339"/>
      <c r="V348" s="340"/>
      <c r="W348" s="341"/>
      <c r="Z348" s="342"/>
    </row>
    <row r="349" spans="21:26" x14ac:dyDescent="0.2">
      <c r="U349" s="339"/>
      <c r="V349" s="340"/>
      <c r="W349" s="341"/>
      <c r="Z349" s="342"/>
    </row>
    <row r="350" spans="21:26" x14ac:dyDescent="0.2">
      <c r="U350" s="339"/>
      <c r="V350" s="340"/>
      <c r="W350" s="341"/>
      <c r="Z350" s="342"/>
    </row>
    <row r="351" spans="21:26" x14ac:dyDescent="0.2">
      <c r="U351" s="339"/>
      <c r="V351" s="340"/>
      <c r="W351" s="341"/>
      <c r="Z351" s="342"/>
    </row>
    <row r="352" spans="21:26" x14ac:dyDescent="0.2">
      <c r="U352" s="339"/>
      <c r="V352" s="340"/>
      <c r="W352" s="341"/>
      <c r="Z352" s="342"/>
    </row>
    <row r="353" spans="21:26" x14ac:dyDescent="0.2">
      <c r="U353" s="339"/>
      <c r="V353" s="340"/>
      <c r="W353" s="341"/>
      <c r="Z353" s="342"/>
    </row>
    <row r="354" spans="21:26" x14ac:dyDescent="0.2">
      <c r="U354" s="339"/>
      <c r="V354" s="340"/>
      <c r="W354" s="341"/>
      <c r="Z354" s="342"/>
    </row>
    <row r="355" spans="21:26" x14ac:dyDescent="0.2">
      <c r="U355" s="339"/>
      <c r="V355" s="340"/>
      <c r="W355" s="341"/>
      <c r="Z355" s="342"/>
    </row>
    <row r="356" spans="21:26" x14ac:dyDescent="0.2">
      <c r="U356" s="339"/>
      <c r="V356" s="340"/>
      <c r="W356" s="341"/>
      <c r="Z356" s="342"/>
    </row>
    <row r="357" spans="21:26" x14ac:dyDescent="0.2">
      <c r="U357" s="339"/>
      <c r="V357" s="340"/>
      <c r="W357" s="341"/>
      <c r="Z357" s="342"/>
    </row>
    <row r="358" spans="21:26" x14ac:dyDescent="0.2">
      <c r="U358" s="339"/>
      <c r="V358" s="340"/>
      <c r="W358" s="341"/>
      <c r="Z358" s="342"/>
    </row>
    <row r="359" spans="21:26" x14ac:dyDescent="0.2">
      <c r="U359" s="339"/>
      <c r="V359" s="340"/>
      <c r="W359" s="341"/>
      <c r="Z359" s="342"/>
    </row>
    <row r="360" spans="21:26" x14ac:dyDescent="0.2">
      <c r="U360" s="339"/>
      <c r="V360" s="340"/>
      <c r="W360" s="341"/>
      <c r="Z360" s="342"/>
    </row>
    <row r="361" spans="21:26" x14ac:dyDescent="0.2">
      <c r="U361" s="339"/>
      <c r="V361" s="340"/>
      <c r="W361" s="341"/>
      <c r="Z361" s="342"/>
    </row>
    <row r="362" spans="21:26" x14ac:dyDescent="0.2">
      <c r="U362" s="339"/>
      <c r="V362" s="340"/>
      <c r="W362" s="341"/>
      <c r="Z362" s="342"/>
    </row>
    <row r="363" spans="21:26" x14ac:dyDescent="0.2">
      <c r="U363" s="339"/>
      <c r="V363" s="340"/>
      <c r="W363" s="341"/>
      <c r="Z363" s="342"/>
    </row>
    <row r="364" spans="21:26" x14ac:dyDescent="0.2">
      <c r="U364" s="339"/>
      <c r="V364" s="340"/>
      <c r="W364" s="341"/>
      <c r="Z364" s="342"/>
    </row>
    <row r="365" spans="21:26" x14ac:dyDescent="0.2">
      <c r="U365" s="339"/>
      <c r="V365" s="340"/>
      <c r="W365" s="341"/>
      <c r="Z365" s="342"/>
    </row>
    <row r="366" spans="21:26" x14ac:dyDescent="0.2">
      <c r="U366" s="339"/>
      <c r="V366" s="340"/>
      <c r="W366" s="341"/>
      <c r="Z366" s="342"/>
    </row>
    <row r="367" spans="21:26" x14ac:dyDescent="0.2">
      <c r="U367" s="339"/>
      <c r="V367" s="340"/>
      <c r="W367" s="341"/>
      <c r="Z367" s="342"/>
    </row>
    <row r="368" spans="21:26" x14ac:dyDescent="0.2">
      <c r="U368" s="339"/>
      <c r="V368" s="340"/>
      <c r="W368" s="341"/>
      <c r="Z368" s="342"/>
    </row>
    <row r="369" spans="21:26" x14ac:dyDescent="0.2">
      <c r="U369" s="339"/>
      <c r="V369" s="340"/>
      <c r="W369" s="341"/>
      <c r="Z369" s="342"/>
    </row>
    <row r="370" spans="21:26" x14ac:dyDescent="0.2">
      <c r="U370" s="339"/>
      <c r="V370" s="340"/>
      <c r="W370" s="341"/>
      <c r="Z370" s="342"/>
    </row>
    <row r="371" spans="21:26" x14ac:dyDescent="0.2">
      <c r="U371" s="339"/>
      <c r="V371" s="340"/>
      <c r="W371" s="341"/>
      <c r="Z371" s="342"/>
    </row>
    <row r="372" spans="21:26" x14ac:dyDescent="0.2">
      <c r="U372" s="339"/>
      <c r="V372" s="343"/>
      <c r="W372" s="344"/>
    </row>
  </sheetData>
  <mergeCells count="22"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B17" sqref="B17"/>
    </sheetView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131" t="s">
        <v>70</v>
      </c>
      <c r="R1" s="1131"/>
    </row>
    <row r="2" spans="1:18" ht="20.100000000000001" customHeight="1" x14ac:dyDescent="0.25">
      <c r="A2" s="1132" t="s">
        <v>283</v>
      </c>
      <c r="B2" s="1132"/>
      <c r="C2" s="1132"/>
      <c r="D2" s="1132"/>
      <c r="E2" s="1132"/>
      <c r="F2" s="1132"/>
      <c r="G2" s="1132"/>
      <c r="H2" s="1132"/>
      <c r="I2" s="1132"/>
      <c r="J2" s="1132"/>
      <c r="K2" s="1132"/>
      <c r="L2" s="1132"/>
      <c r="M2" s="1132"/>
      <c r="N2" s="1132"/>
      <c r="O2" s="1132"/>
      <c r="P2" s="1132"/>
      <c r="Q2" s="1132"/>
      <c r="R2" s="1132"/>
    </row>
    <row r="3" spans="1:18" ht="20.100000000000001" customHeight="1" x14ac:dyDescent="0.2">
      <c r="A3" s="1139">
        <f>T!G55</f>
        <v>2014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</row>
    <row r="4" spans="1:18" ht="12.75" customHeight="1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ht="21.75" customHeight="1" x14ac:dyDescent="0.2">
      <c r="B5" s="1135" t="s">
        <v>6</v>
      </c>
      <c r="C5" s="1136"/>
      <c r="D5" s="1136"/>
      <c r="E5" s="1136" t="s">
        <v>7</v>
      </c>
      <c r="F5" s="1136"/>
      <c r="G5" s="1136"/>
      <c r="H5" s="1136" t="s">
        <v>8</v>
      </c>
      <c r="I5" s="1136"/>
      <c r="J5" s="1136"/>
      <c r="K5" s="1136" t="s">
        <v>9</v>
      </c>
      <c r="L5" s="1136"/>
      <c r="M5" s="1136"/>
      <c r="N5" s="1133" t="s">
        <v>262</v>
      </c>
      <c r="O5" s="1134"/>
      <c r="P5" s="1137" t="s">
        <v>5</v>
      </c>
      <c r="Q5" s="1138"/>
      <c r="R5" s="1138"/>
    </row>
    <row r="6" spans="1:18" ht="24.75" customHeight="1" thickBot="1" x14ac:dyDescent="0.25">
      <c r="A6" s="768" t="s">
        <v>187</v>
      </c>
      <c r="B6" s="427" t="s">
        <v>0</v>
      </c>
      <c r="C6" s="418" t="s">
        <v>52</v>
      </c>
      <c r="D6" s="419" t="s">
        <v>16</v>
      </c>
      <c r="E6" s="417" t="s">
        <v>0</v>
      </c>
      <c r="F6" s="418" t="s">
        <v>52</v>
      </c>
      <c r="G6" s="420" t="s">
        <v>16</v>
      </c>
      <c r="H6" s="417" t="s">
        <v>0</v>
      </c>
      <c r="I6" s="418" t="s">
        <v>52</v>
      </c>
      <c r="J6" s="420" t="s">
        <v>16</v>
      </c>
      <c r="K6" s="417" t="s">
        <v>0</v>
      </c>
      <c r="L6" s="418" t="s">
        <v>52</v>
      </c>
      <c r="M6" s="420" t="s">
        <v>16</v>
      </c>
      <c r="N6" s="419" t="s">
        <v>52</v>
      </c>
      <c r="O6" s="432" t="s">
        <v>16</v>
      </c>
      <c r="P6" s="433" t="s">
        <v>0</v>
      </c>
      <c r="Q6" s="418" t="s">
        <v>52</v>
      </c>
      <c r="R6" s="419" t="s">
        <v>16</v>
      </c>
    </row>
    <row r="7" spans="1:18" ht="20.100000000000001" customHeight="1" x14ac:dyDescent="0.2">
      <c r="A7" s="421" t="s">
        <v>30</v>
      </c>
      <c r="B7" s="365">
        <v>1609</v>
      </c>
      <c r="C7" s="64">
        <v>376.17291627136564</v>
      </c>
      <c r="D7" s="64">
        <v>4007.4659906190004</v>
      </c>
      <c r="E7" s="66">
        <v>6963</v>
      </c>
      <c r="F7" s="65">
        <v>111.54698107118766</v>
      </c>
      <c r="G7" s="65">
        <v>1187.6848678509998</v>
      </c>
      <c r="H7" s="49">
        <v>200215</v>
      </c>
      <c r="I7" s="65">
        <v>184.18874793970011</v>
      </c>
      <c r="J7" s="65">
        <v>1961.6671591761165</v>
      </c>
      <c r="K7" s="66">
        <v>2648607</v>
      </c>
      <c r="L7" s="65">
        <v>374.56959594706962</v>
      </c>
      <c r="M7" s="65">
        <v>3990.0833228241208</v>
      </c>
      <c r="N7" s="65">
        <v>20.740905123008712</v>
      </c>
      <c r="O7" s="67">
        <v>221.01357570000002</v>
      </c>
      <c r="P7" s="434">
        <f>B7+E7+H7+K7</f>
        <v>2857394</v>
      </c>
      <c r="Q7" s="59">
        <f t="shared" ref="Q7:R9" si="0">C7+F7+I7+L7+N7</f>
        <v>1067.2191463523318</v>
      </c>
      <c r="R7" s="67">
        <f t="shared" si="0"/>
        <v>11367.914916170239</v>
      </c>
    </row>
    <row r="8" spans="1:18" ht="20.100000000000001" customHeight="1" x14ac:dyDescent="0.2">
      <c r="A8" s="421" t="s">
        <v>31</v>
      </c>
      <c r="B8" s="365">
        <v>1605</v>
      </c>
      <c r="C8" s="64">
        <v>326.63039205433267</v>
      </c>
      <c r="D8" s="65">
        <v>3473.3512365840002</v>
      </c>
      <c r="E8" s="66">
        <v>6954</v>
      </c>
      <c r="F8" s="65">
        <v>89.942404282271951</v>
      </c>
      <c r="G8" s="65">
        <v>955.75435932999994</v>
      </c>
      <c r="H8" s="66">
        <v>199976</v>
      </c>
      <c r="I8" s="65">
        <v>150.74812495745701</v>
      </c>
      <c r="J8" s="65">
        <v>1602.477869012657</v>
      </c>
      <c r="K8" s="66">
        <v>2647438</v>
      </c>
      <c r="L8" s="65">
        <v>306.45488211963277</v>
      </c>
      <c r="M8" s="65">
        <v>3258.4719739876086</v>
      </c>
      <c r="N8" s="65">
        <v>21.366124393671075</v>
      </c>
      <c r="O8" s="67">
        <v>228.19263881999998</v>
      </c>
      <c r="P8" s="434">
        <f>B8+E8+H8+K8</f>
        <v>2855973</v>
      </c>
      <c r="Q8" s="59">
        <f t="shared" si="0"/>
        <v>895.14192780736539</v>
      </c>
      <c r="R8" s="67">
        <f t="shared" si="0"/>
        <v>9518.2480777342662</v>
      </c>
    </row>
    <row r="9" spans="1:18" ht="20.100000000000001" customHeight="1" x14ac:dyDescent="0.2">
      <c r="A9" s="422" t="s">
        <v>32</v>
      </c>
      <c r="B9" s="428">
        <v>1608</v>
      </c>
      <c r="C9" s="18">
        <v>319.75693305976546</v>
      </c>
      <c r="D9" s="60">
        <v>3396.4008000190006</v>
      </c>
      <c r="E9" s="61">
        <v>6831</v>
      </c>
      <c r="F9" s="60">
        <v>72.050232793497884</v>
      </c>
      <c r="G9" s="60">
        <v>765.11878128799992</v>
      </c>
      <c r="H9" s="61">
        <v>199908</v>
      </c>
      <c r="I9" s="60">
        <v>111.90470265894439</v>
      </c>
      <c r="J9" s="60">
        <v>1188.4381103114868</v>
      </c>
      <c r="K9" s="61">
        <v>2645857</v>
      </c>
      <c r="L9" s="60">
        <v>226.51289511444145</v>
      </c>
      <c r="M9" s="60">
        <v>2405.8347276887148</v>
      </c>
      <c r="N9" s="60">
        <v>18.228487360068872</v>
      </c>
      <c r="O9" s="62">
        <v>194.86995407999999</v>
      </c>
      <c r="P9" s="435">
        <f>B9+E9+H9+K9</f>
        <v>2854204</v>
      </c>
      <c r="Q9" s="48">
        <f t="shared" si="0"/>
        <v>748.4532509867181</v>
      </c>
      <c r="R9" s="62">
        <f t="shared" si="0"/>
        <v>7950.6623733872011</v>
      </c>
    </row>
    <row r="10" spans="1:18" ht="20.100000000000001" customHeight="1" x14ac:dyDescent="0.2">
      <c r="A10" s="423" t="s">
        <v>33</v>
      </c>
      <c r="B10" s="429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34">
        <f>B10+E10+H10+K10</f>
        <v>2852799</v>
      </c>
      <c r="Q10" s="59">
        <f t="shared" ref="Q10" si="1">C10+F10+I10+L10+N10</f>
        <v>533.98831722325269</v>
      </c>
      <c r="R10" s="67">
        <f t="shared" ref="R10" si="2">D10+G10+J10+M10+O10</f>
        <v>5679.1835705189305</v>
      </c>
    </row>
    <row r="11" spans="1:18" ht="20.100000000000001" customHeight="1" x14ac:dyDescent="0.2">
      <c r="A11" s="421" t="s">
        <v>34</v>
      </c>
      <c r="B11" s="365">
        <v>1606</v>
      </c>
      <c r="C11" s="64">
        <v>250.48955916851804</v>
      </c>
      <c r="D11" s="65">
        <v>2665.4092025</v>
      </c>
      <c r="E11" s="66">
        <v>6747</v>
      </c>
      <c r="F11" s="65">
        <v>38.454898250674582</v>
      </c>
      <c r="G11" s="65">
        <v>409.12517643000012</v>
      </c>
      <c r="H11" s="66">
        <v>199511</v>
      </c>
      <c r="I11" s="65">
        <v>43.242935061397105</v>
      </c>
      <c r="J11" s="65">
        <v>460.07079910146638</v>
      </c>
      <c r="K11" s="66">
        <v>2643047</v>
      </c>
      <c r="L11" s="65">
        <v>89.342427553903221</v>
      </c>
      <c r="M11" s="65">
        <v>950.59504989855793</v>
      </c>
      <c r="N11" s="65">
        <v>13.39455197693152</v>
      </c>
      <c r="O11" s="67">
        <v>143.50483493000002</v>
      </c>
      <c r="P11" s="434">
        <f>B11+E11+H11+K11</f>
        <v>2850911</v>
      </c>
      <c r="Q11" s="59">
        <f t="shared" ref="Q11" si="3">C11+F11+I11+L11+N11</f>
        <v>434.92437201142451</v>
      </c>
      <c r="R11" s="67">
        <f t="shared" ref="R11" si="4">D11+G11+J11+M11+O11</f>
        <v>4628.7050628600246</v>
      </c>
    </row>
    <row r="12" spans="1:18" ht="20.100000000000001" customHeight="1" x14ac:dyDescent="0.2">
      <c r="A12" s="422" t="s">
        <v>35</v>
      </c>
      <c r="B12" s="428">
        <v>1597</v>
      </c>
      <c r="C12" s="18">
        <v>222.30841976446033</v>
      </c>
      <c r="D12" s="60">
        <v>2366.6191257259993</v>
      </c>
      <c r="E12" s="61">
        <v>6759</v>
      </c>
      <c r="F12" s="60">
        <v>25.505326990667129</v>
      </c>
      <c r="G12" s="60">
        <v>271.43793756000002</v>
      </c>
      <c r="H12" s="61">
        <v>199307</v>
      </c>
      <c r="I12" s="60">
        <v>17.223195875238851</v>
      </c>
      <c r="J12" s="60">
        <v>183.30200031976614</v>
      </c>
      <c r="K12" s="61">
        <v>2641841</v>
      </c>
      <c r="L12" s="60">
        <v>36.544155781343456</v>
      </c>
      <c r="M12" s="60">
        <v>388.93189362774837</v>
      </c>
      <c r="N12" s="60">
        <v>7.3149217473024519</v>
      </c>
      <c r="O12" s="62">
        <v>78.019270339999991</v>
      </c>
      <c r="P12" s="435">
        <f t="shared" ref="P12" si="5">B12+E12+H12+K12</f>
        <v>2849504</v>
      </c>
      <c r="Q12" s="48">
        <f t="shared" ref="Q12" si="6">C12+F12+I12+L12+N12</f>
        <v>308.89602015901221</v>
      </c>
      <c r="R12" s="62">
        <f t="shared" ref="R12" si="7">D12+G12+J12+M12+O12</f>
        <v>3288.3102275735137</v>
      </c>
    </row>
    <row r="13" spans="1:18" ht="20.100000000000001" customHeight="1" x14ac:dyDescent="0.2">
      <c r="A13" s="423" t="s">
        <v>36</v>
      </c>
      <c r="B13" s="429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34">
        <f>B13+E13+H13+K13</f>
        <v>2847036</v>
      </c>
      <c r="Q13" s="59">
        <f>C13+F13+I13+L13+N13</f>
        <v>305.46323359447234</v>
      </c>
      <c r="R13" s="67">
        <f>D13+G13+J13+M13+O13</f>
        <v>3237.2885787849923</v>
      </c>
    </row>
    <row r="14" spans="1:18" ht="20.100000000000001" customHeight="1" x14ac:dyDescent="0.2">
      <c r="A14" s="421" t="s">
        <v>37</v>
      </c>
      <c r="B14" s="365">
        <v>1600</v>
      </c>
      <c r="C14" s="64">
        <v>209.36463640319022</v>
      </c>
      <c r="D14" s="65">
        <v>2234.7944661729998</v>
      </c>
      <c r="E14" s="66">
        <v>6767</v>
      </c>
      <c r="F14" s="65">
        <v>27.325376345548015</v>
      </c>
      <c r="G14" s="65">
        <v>291.54009505000005</v>
      </c>
      <c r="H14" s="66">
        <v>198899</v>
      </c>
      <c r="I14" s="65">
        <v>17.94400781052984</v>
      </c>
      <c r="J14" s="65">
        <v>191.4547590096432</v>
      </c>
      <c r="K14" s="66">
        <v>2638573</v>
      </c>
      <c r="L14" s="65">
        <v>38.314352069814355</v>
      </c>
      <c r="M14" s="65">
        <v>408.7908435502323</v>
      </c>
      <c r="N14" s="65">
        <v>7.0806378748293994</v>
      </c>
      <c r="O14" s="67">
        <v>76.079444549999991</v>
      </c>
      <c r="P14" s="434">
        <f t="shared" ref="P14:P18" si="8">B14+E14+H14+K14</f>
        <v>2845839</v>
      </c>
      <c r="Q14" s="59">
        <f t="shared" ref="Q14:Q18" si="9">C14+F14+I14+L14+N14</f>
        <v>300.02901050391182</v>
      </c>
      <c r="R14" s="67">
        <f t="shared" ref="R14:R18" si="10">D14+G14+J14+M14+O14</f>
        <v>3202.6596083328755</v>
      </c>
    </row>
    <row r="15" spans="1:18" ht="20.100000000000001" customHeight="1" x14ac:dyDescent="0.2">
      <c r="A15" s="422" t="s">
        <v>38</v>
      </c>
      <c r="B15" s="428">
        <v>1603</v>
      </c>
      <c r="C15" s="18">
        <v>243.55485878323495</v>
      </c>
      <c r="D15" s="60">
        <v>2594.2468775699999</v>
      </c>
      <c r="E15" s="61">
        <v>6770</v>
      </c>
      <c r="F15" s="60">
        <v>32.864221001852769</v>
      </c>
      <c r="G15" s="60">
        <v>350.03663074999992</v>
      </c>
      <c r="H15" s="61">
        <v>198908</v>
      </c>
      <c r="I15" s="60">
        <v>26.267977514598783</v>
      </c>
      <c r="J15" s="60">
        <v>279.7821143776473</v>
      </c>
      <c r="K15" s="61">
        <v>2638237</v>
      </c>
      <c r="L15" s="60">
        <v>53.859520180562541</v>
      </c>
      <c r="M15" s="60">
        <v>573.67338002235283</v>
      </c>
      <c r="N15" s="60">
        <v>8.2152664895012713</v>
      </c>
      <c r="O15" s="62">
        <v>87.906703990000011</v>
      </c>
      <c r="P15" s="435">
        <f t="shared" si="8"/>
        <v>2845518</v>
      </c>
      <c r="Q15" s="48">
        <f t="shared" si="9"/>
        <v>364.76184396975032</v>
      </c>
      <c r="R15" s="62">
        <f t="shared" si="10"/>
        <v>3885.64570671</v>
      </c>
    </row>
    <row r="16" spans="1:18" ht="20.100000000000001" customHeight="1" x14ac:dyDescent="0.2">
      <c r="A16" s="423" t="s">
        <v>39</v>
      </c>
      <c r="B16" s="429">
        <v>1602</v>
      </c>
      <c r="C16" s="55">
        <v>289.89423645800508</v>
      </c>
      <c r="D16" s="56">
        <v>3080.3698886100005</v>
      </c>
      <c r="E16" s="57">
        <v>6790</v>
      </c>
      <c r="F16" s="56">
        <v>59.463581471537616</v>
      </c>
      <c r="G16" s="56">
        <v>631.76788889700015</v>
      </c>
      <c r="H16" s="57">
        <v>199126</v>
      </c>
      <c r="I16" s="56">
        <v>67.327343304930565</v>
      </c>
      <c r="J16" s="56">
        <v>715.33069248816798</v>
      </c>
      <c r="K16" s="57">
        <v>2638262</v>
      </c>
      <c r="L16" s="56">
        <v>137.87024225740171</v>
      </c>
      <c r="M16" s="56">
        <v>1464.9014646717499</v>
      </c>
      <c r="N16" s="56">
        <v>12.073809378725022</v>
      </c>
      <c r="O16" s="58">
        <v>128.39110337000002</v>
      </c>
      <c r="P16" s="434">
        <f t="shared" si="8"/>
        <v>2845780</v>
      </c>
      <c r="Q16" s="59">
        <f t="shared" si="9"/>
        <v>566.6292128706001</v>
      </c>
      <c r="R16" s="67">
        <f t="shared" si="10"/>
        <v>6020.7610380369179</v>
      </c>
    </row>
    <row r="17" spans="1:21" ht="20.100000000000001" customHeight="1" x14ac:dyDescent="0.2">
      <c r="A17" s="421" t="s">
        <v>40</v>
      </c>
      <c r="B17" s="365"/>
      <c r="C17" s="64"/>
      <c r="D17" s="65"/>
      <c r="E17" s="66"/>
      <c r="F17" s="65"/>
      <c r="G17" s="65"/>
      <c r="H17" s="66"/>
      <c r="I17" s="65"/>
      <c r="J17" s="65"/>
      <c r="K17" s="66"/>
      <c r="L17" s="65"/>
      <c r="M17" s="65"/>
      <c r="N17" s="65"/>
      <c r="O17" s="67"/>
      <c r="P17" s="807">
        <f t="shared" si="8"/>
        <v>0</v>
      </c>
      <c r="Q17" s="808">
        <f t="shared" si="9"/>
        <v>0</v>
      </c>
      <c r="R17" s="809">
        <f t="shared" si="10"/>
        <v>0</v>
      </c>
    </row>
    <row r="18" spans="1:21" ht="20.100000000000001" customHeight="1" thickBot="1" x14ac:dyDescent="0.25">
      <c r="A18" s="424" t="s">
        <v>41</v>
      </c>
      <c r="B18" s="430"/>
      <c r="C18" s="68"/>
      <c r="D18" s="69"/>
      <c r="E18" s="70"/>
      <c r="F18" s="69"/>
      <c r="G18" s="69"/>
      <c r="H18" s="70"/>
      <c r="I18" s="69"/>
      <c r="J18" s="69"/>
      <c r="K18" s="70"/>
      <c r="L18" s="69"/>
      <c r="M18" s="69"/>
      <c r="N18" s="69"/>
      <c r="O18" s="71"/>
      <c r="P18" s="810">
        <f t="shared" si="8"/>
        <v>0</v>
      </c>
      <c r="Q18" s="811">
        <f t="shared" si="9"/>
        <v>0</v>
      </c>
      <c r="R18" s="812">
        <f t="shared" si="10"/>
        <v>0</v>
      </c>
    </row>
    <row r="19" spans="1:21" ht="20.100000000000001" customHeight="1" x14ac:dyDescent="0.2">
      <c r="A19" s="421" t="s">
        <v>58</v>
      </c>
      <c r="B19" s="365">
        <f>B9</f>
        <v>1608</v>
      </c>
      <c r="C19" s="64">
        <f>SUM(C7:C9)</f>
        <v>1022.5602413854638</v>
      </c>
      <c r="D19" s="64">
        <f t="shared" ref="D19:R19" si="11">SUM(D7:D9)</f>
        <v>10877.218027222001</v>
      </c>
      <c r="E19" s="63">
        <f>E9</f>
        <v>6831</v>
      </c>
      <c r="F19" s="64">
        <f t="shared" si="11"/>
        <v>273.53961814695754</v>
      </c>
      <c r="G19" s="64">
        <f t="shared" si="11"/>
        <v>2908.5580084689996</v>
      </c>
      <c r="H19" s="63">
        <f>H9</f>
        <v>199908</v>
      </c>
      <c r="I19" s="64">
        <f>SUM(I7:I9)</f>
        <v>446.84157555610147</v>
      </c>
      <c r="J19" s="64">
        <f t="shared" si="11"/>
        <v>4752.5831385002602</v>
      </c>
      <c r="K19" s="63">
        <f>K9</f>
        <v>2645857</v>
      </c>
      <c r="L19" s="64">
        <f t="shared" si="11"/>
        <v>907.53737318114383</v>
      </c>
      <c r="M19" s="64">
        <f t="shared" si="11"/>
        <v>9654.3900245004443</v>
      </c>
      <c r="N19" s="64">
        <f t="shared" si="11"/>
        <v>60.335516876748656</v>
      </c>
      <c r="O19" s="77">
        <f t="shared" si="11"/>
        <v>644.07616859999996</v>
      </c>
      <c r="P19" s="436">
        <f>P9</f>
        <v>2854204</v>
      </c>
      <c r="Q19" s="64">
        <f t="shared" si="11"/>
        <v>2710.8143251464153</v>
      </c>
      <c r="R19" s="73">
        <f t="shared" si="11"/>
        <v>28836.825367291705</v>
      </c>
      <c r="T19" s="93"/>
      <c r="U19" s="93"/>
    </row>
    <row r="20" spans="1:21" ht="20.100000000000001" customHeight="1" x14ac:dyDescent="0.2">
      <c r="A20" s="421" t="s">
        <v>59</v>
      </c>
      <c r="B20" s="365">
        <f>B12</f>
        <v>1597</v>
      </c>
      <c r="C20" s="64">
        <f>SUM(C10:C12)</f>
        <v>748.02841339363545</v>
      </c>
      <c r="D20" s="64">
        <f t="shared" ref="D20:O20" si="12">SUM(D10:D12)</f>
        <v>7958.7803823559989</v>
      </c>
      <c r="E20" s="63">
        <f>E12</f>
        <v>6759</v>
      </c>
      <c r="F20" s="64">
        <f t="shared" si="12"/>
        <v>114.05770010284911</v>
      </c>
      <c r="G20" s="64">
        <f t="shared" si="12"/>
        <v>1213.2271206790001</v>
      </c>
      <c r="H20" s="63">
        <f>H12</f>
        <v>199307</v>
      </c>
      <c r="I20" s="64">
        <f>SUM(I10:I12)</f>
        <v>123.8239733459462</v>
      </c>
      <c r="J20" s="64">
        <f t="shared" si="12"/>
        <v>1317.0566994924586</v>
      </c>
      <c r="K20" s="63">
        <f>K12</f>
        <v>2641841</v>
      </c>
      <c r="L20" s="64">
        <f t="shared" si="12"/>
        <v>255.74132496058863</v>
      </c>
      <c r="M20" s="64">
        <f t="shared" si="12"/>
        <v>2720.3511834550104</v>
      </c>
      <c r="N20" s="64">
        <f t="shared" si="12"/>
        <v>36.157297590669899</v>
      </c>
      <c r="O20" s="73">
        <f t="shared" si="12"/>
        <v>386.78347497000004</v>
      </c>
      <c r="P20" s="436">
        <f>P12</f>
        <v>2849504</v>
      </c>
      <c r="Q20" s="64">
        <f>SUM(Q10:Q12)</f>
        <v>1277.8087093936892</v>
      </c>
      <c r="R20" s="73">
        <f>SUM(R10:R12)</f>
        <v>13596.198860952471</v>
      </c>
    </row>
    <row r="21" spans="1:21" ht="20.100000000000001" customHeight="1" x14ac:dyDescent="0.2">
      <c r="A21" s="421" t="s">
        <v>60</v>
      </c>
      <c r="B21" s="365">
        <f>B15</f>
        <v>1603</v>
      </c>
      <c r="C21" s="64">
        <f>SUM(C13:C15)</f>
        <v>681.06691723241113</v>
      </c>
      <c r="D21" s="64">
        <f t="shared" ref="D21:R21" si="13">SUM(D13:D15)</f>
        <v>7246.8200885850001</v>
      </c>
      <c r="E21" s="63">
        <f>E15</f>
        <v>6770</v>
      </c>
      <c r="F21" s="64">
        <f t="shared" si="13"/>
        <v>84.827740948152822</v>
      </c>
      <c r="G21" s="64">
        <f t="shared" si="13"/>
        <v>902.62649644299995</v>
      </c>
      <c r="H21" s="63">
        <f>H15</f>
        <v>198908</v>
      </c>
      <c r="I21" s="64">
        <f t="shared" si="13"/>
        <v>58.673453965819874</v>
      </c>
      <c r="J21" s="64">
        <f t="shared" si="13"/>
        <v>624.45897596853217</v>
      </c>
      <c r="K21" s="63">
        <f>K15</f>
        <v>2638237</v>
      </c>
      <c r="L21" s="64">
        <f t="shared" si="13"/>
        <v>123.0482193996242</v>
      </c>
      <c r="M21" s="64">
        <f t="shared" si="13"/>
        <v>1309.5871499913351</v>
      </c>
      <c r="N21" s="64">
        <f t="shared" si="13"/>
        <v>22.637756522126502</v>
      </c>
      <c r="O21" s="73">
        <f t="shared" si="13"/>
        <v>242.10118284000004</v>
      </c>
      <c r="P21" s="436">
        <f>P15</f>
        <v>2845518</v>
      </c>
      <c r="Q21" s="64">
        <f t="shared" si="13"/>
        <v>970.25408806813448</v>
      </c>
      <c r="R21" s="73">
        <f t="shared" si="13"/>
        <v>10325.593893827867</v>
      </c>
    </row>
    <row r="22" spans="1:21" ht="20.100000000000001" customHeight="1" thickBot="1" x14ac:dyDescent="0.25">
      <c r="A22" s="424" t="s">
        <v>61</v>
      </c>
      <c r="B22" s="933">
        <f>B18</f>
        <v>0</v>
      </c>
      <c r="C22" s="68">
        <f>SUM(C16:C18)</f>
        <v>289.89423645800508</v>
      </c>
      <c r="D22" s="68">
        <f t="shared" ref="D22:R22" si="14">SUM(D16:D18)</f>
        <v>3080.3698886100005</v>
      </c>
      <c r="E22" s="934">
        <f>E18</f>
        <v>0</v>
      </c>
      <c r="F22" s="68">
        <f t="shared" si="14"/>
        <v>59.463581471537616</v>
      </c>
      <c r="G22" s="68">
        <f t="shared" si="14"/>
        <v>631.76788889700015</v>
      </c>
      <c r="H22" s="934">
        <f>H18</f>
        <v>0</v>
      </c>
      <c r="I22" s="68">
        <f t="shared" si="14"/>
        <v>67.327343304930565</v>
      </c>
      <c r="J22" s="68">
        <f t="shared" si="14"/>
        <v>715.33069248816798</v>
      </c>
      <c r="K22" s="934">
        <f>K18</f>
        <v>0</v>
      </c>
      <c r="L22" s="68">
        <f t="shared" si="14"/>
        <v>137.87024225740171</v>
      </c>
      <c r="M22" s="68">
        <f t="shared" si="14"/>
        <v>1464.9014646717499</v>
      </c>
      <c r="N22" s="68">
        <f t="shared" si="14"/>
        <v>12.073809378725022</v>
      </c>
      <c r="O22" s="75">
        <f t="shared" si="14"/>
        <v>128.39110337000002</v>
      </c>
      <c r="P22" s="935">
        <f>P18</f>
        <v>0</v>
      </c>
      <c r="Q22" s="68">
        <f t="shared" si="14"/>
        <v>566.6292128706001</v>
      </c>
      <c r="R22" s="75">
        <f t="shared" si="14"/>
        <v>6020.7610380369179</v>
      </c>
    </row>
    <row r="23" spans="1:21" ht="20.100000000000001" customHeight="1" x14ac:dyDescent="0.2">
      <c r="A23" s="425" t="s">
        <v>62</v>
      </c>
      <c r="B23" s="431">
        <f>B12</f>
        <v>1597</v>
      </c>
      <c r="C23" s="72">
        <f>SUM(C7:C12)</f>
        <v>1770.5886547790992</v>
      </c>
      <c r="D23" s="72">
        <f>SUM(D7:D12)</f>
        <v>18835.998409578002</v>
      </c>
      <c r="E23" s="95">
        <f>E12</f>
        <v>6759</v>
      </c>
      <c r="F23" s="72">
        <f t="shared" ref="F23:O23" si="15">SUM(F7:F12)</f>
        <v>387.59731824980668</v>
      </c>
      <c r="G23" s="72">
        <f t="shared" si="15"/>
        <v>4121.7851291479992</v>
      </c>
      <c r="H23" s="95">
        <f>H12</f>
        <v>199307</v>
      </c>
      <c r="I23" s="72">
        <f>SUM(I7:I12)</f>
        <v>570.6655489020477</v>
      </c>
      <c r="J23" s="72">
        <f t="shared" si="15"/>
        <v>6069.6398379927186</v>
      </c>
      <c r="K23" s="95">
        <f>K12</f>
        <v>2641841</v>
      </c>
      <c r="L23" s="72">
        <f t="shared" si="15"/>
        <v>1163.2786981417325</v>
      </c>
      <c r="M23" s="72">
        <f t="shared" si="15"/>
        <v>12374.741207955456</v>
      </c>
      <c r="N23" s="72">
        <f t="shared" si="15"/>
        <v>96.492814467418555</v>
      </c>
      <c r="O23" s="77">
        <f t="shared" si="15"/>
        <v>1030.8596435700001</v>
      </c>
      <c r="P23" s="437">
        <f>P12</f>
        <v>2849504</v>
      </c>
      <c r="Q23" s="72">
        <f>SUM(Q7:Q12)</f>
        <v>3988.6230345401045</v>
      </c>
      <c r="R23" s="77">
        <f>SUM(R7:R12)</f>
        <v>42433.024228244176</v>
      </c>
    </row>
    <row r="24" spans="1:21" ht="20.100000000000001" customHeight="1" x14ac:dyDescent="0.2">
      <c r="A24" s="422" t="s">
        <v>63</v>
      </c>
      <c r="B24" s="816">
        <f>B18</f>
        <v>0</v>
      </c>
      <c r="C24" s="18">
        <f>SUM(C13:C18)</f>
        <v>970.96115369041627</v>
      </c>
      <c r="D24" s="18">
        <f t="shared" ref="D24:R24" si="16">SUM(D13:D18)</f>
        <v>10327.189977195001</v>
      </c>
      <c r="E24" s="817">
        <f>E18</f>
        <v>0</v>
      </c>
      <c r="F24" s="18">
        <f t="shared" si="16"/>
        <v>144.29132241969043</v>
      </c>
      <c r="G24" s="18">
        <f t="shared" si="16"/>
        <v>1534.3943853400001</v>
      </c>
      <c r="H24" s="817">
        <f>H18</f>
        <v>0</v>
      </c>
      <c r="I24" s="18">
        <f t="shared" si="16"/>
        <v>126.00079727075044</v>
      </c>
      <c r="J24" s="18">
        <f t="shared" si="16"/>
        <v>1339.7896684567002</v>
      </c>
      <c r="K24" s="817">
        <f>K18</f>
        <v>0</v>
      </c>
      <c r="L24" s="18">
        <f t="shared" si="16"/>
        <v>260.91846165702589</v>
      </c>
      <c r="M24" s="18">
        <f t="shared" si="16"/>
        <v>2774.4886146630852</v>
      </c>
      <c r="N24" s="18">
        <f t="shared" si="16"/>
        <v>34.711565900851525</v>
      </c>
      <c r="O24" s="21">
        <f t="shared" si="16"/>
        <v>370.49228621000009</v>
      </c>
      <c r="P24" s="818">
        <f>P18</f>
        <v>0</v>
      </c>
      <c r="Q24" s="18">
        <f t="shared" si="16"/>
        <v>1536.8833009387345</v>
      </c>
      <c r="R24" s="21">
        <f t="shared" si="16"/>
        <v>16346.354931864786</v>
      </c>
    </row>
    <row r="25" spans="1:21" ht="20.100000000000001" customHeight="1" x14ac:dyDescent="0.2">
      <c r="A25" s="426" t="s">
        <v>47</v>
      </c>
      <c r="B25" s="813">
        <f>B18</f>
        <v>0</v>
      </c>
      <c r="C25" s="250">
        <f>SUM(C7:C18)</f>
        <v>2741.5498084695155</v>
      </c>
      <c r="D25" s="250">
        <f>SUM(D7:D18)</f>
        <v>29163.188386773003</v>
      </c>
      <c r="E25" s="814">
        <f>E18</f>
        <v>0</v>
      </c>
      <c r="F25" s="250">
        <f>SUM(F7:F18)</f>
        <v>531.88864066949714</v>
      </c>
      <c r="G25" s="250">
        <f>SUM(G7:G18)</f>
        <v>5656.1795144879989</v>
      </c>
      <c r="H25" s="814">
        <f>H18</f>
        <v>0</v>
      </c>
      <c r="I25" s="250">
        <f>SUM(I7:I18)</f>
        <v>696.66634617279806</v>
      </c>
      <c r="J25" s="250">
        <f>SUM(J7:J18)</f>
        <v>7409.429506449419</v>
      </c>
      <c r="K25" s="814">
        <f>K18</f>
        <v>0</v>
      </c>
      <c r="L25" s="250">
        <f>SUM(L7:L18)</f>
        <v>1424.1971597987585</v>
      </c>
      <c r="M25" s="250">
        <f>SUM(M7:M18)</f>
        <v>15149.229822618539</v>
      </c>
      <c r="N25" s="250">
        <f>SUM(N7:N18)</f>
        <v>131.20438036827008</v>
      </c>
      <c r="O25" s="251">
        <f>SUM(O7:O18)</f>
        <v>1401.3519297800003</v>
      </c>
      <c r="P25" s="815">
        <f>P18</f>
        <v>0</v>
      </c>
      <c r="Q25" s="250">
        <f>SUM(Q7:Q18)</f>
        <v>5525.506335478839</v>
      </c>
      <c r="R25" s="251">
        <f>SUM(R7:R18)</f>
        <v>58779.379160108962</v>
      </c>
    </row>
    <row r="26" spans="1:21" x14ac:dyDescent="0.2">
      <c r="B26" s="137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6"/>
      <c r="P26" s="438"/>
      <c r="Q26" s="135"/>
    </row>
    <row r="27" spans="1:21" ht="11.25" customHeight="1" x14ac:dyDescent="0.2">
      <c r="A27" s="1130"/>
      <c r="B27" s="1130"/>
      <c r="C27" s="1130"/>
      <c r="D27" s="1130"/>
      <c r="E27" s="1130"/>
      <c r="F27" s="1130"/>
      <c r="G27" s="1130"/>
      <c r="H27" s="1130"/>
      <c r="I27" s="1130"/>
      <c r="J27" s="1130"/>
      <c r="K27" s="1130"/>
      <c r="L27" s="1130"/>
      <c r="M27" s="1130"/>
      <c r="N27" s="1130"/>
      <c r="O27" s="1130"/>
      <c r="P27" s="1130"/>
      <c r="Q27" s="1130"/>
      <c r="R27" s="1130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>
      <selection activeCell="B18" sqref="B18"/>
    </sheetView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131" t="s">
        <v>71</v>
      </c>
      <c r="S1" s="1131"/>
    </row>
    <row r="2" spans="1:25" ht="20.100000000000001" customHeight="1" x14ac:dyDescent="0.25">
      <c r="A2" s="1132" t="s">
        <v>282</v>
      </c>
      <c r="B2" s="1132"/>
      <c r="C2" s="1132"/>
      <c r="D2" s="1132"/>
      <c r="E2" s="1132"/>
      <c r="F2" s="1132"/>
      <c r="G2" s="1132"/>
      <c r="H2" s="1132"/>
      <c r="I2" s="1132"/>
      <c r="J2" s="1132"/>
      <c r="K2" s="1132"/>
      <c r="L2" s="1132"/>
      <c r="M2" s="1132"/>
      <c r="N2" s="1132"/>
      <c r="O2" s="1132"/>
      <c r="P2" s="1132"/>
      <c r="Q2" s="1132"/>
      <c r="R2" s="1132"/>
      <c r="S2" s="1132"/>
    </row>
    <row r="3" spans="1:25" ht="20.100000000000001" customHeight="1" x14ac:dyDescent="0.2">
      <c r="A3" s="1140"/>
      <c r="B3" s="1140"/>
      <c r="C3" s="1140"/>
      <c r="D3" s="1140"/>
      <c r="E3" s="1140"/>
      <c r="F3" s="1140"/>
      <c r="G3" s="1140"/>
      <c r="H3" s="1140"/>
      <c r="I3" s="1140"/>
      <c r="J3" s="744">
        <v>2014</v>
      </c>
      <c r="K3" s="737"/>
      <c r="L3" s="737"/>
      <c r="M3" s="737"/>
      <c r="N3" s="737"/>
      <c r="O3" s="737"/>
      <c r="P3" s="737"/>
      <c r="Q3" s="737"/>
      <c r="R3" s="737"/>
      <c r="S3" s="737"/>
    </row>
    <row r="4" spans="1:25" ht="12.75" customHeight="1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</row>
    <row r="5" spans="1:25" ht="40.5" customHeight="1" x14ac:dyDescent="0.2">
      <c r="A5" s="576"/>
      <c r="B5" s="1141" t="s">
        <v>257</v>
      </c>
      <c r="C5" s="983"/>
      <c r="D5" s="983"/>
      <c r="E5" s="983"/>
      <c r="F5" s="983"/>
      <c r="G5" s="984"/>
      <c r="H5" s="982" t="s">
        <v>269</v>
      </c>
      <c r="I5" s="983"/>
      <c r="J5" s="983"/>
      <c r="K5" s="983"/>
      <c r="L5" s="983"/>
      <c r="M5" s="984"/>
      <c r="N5" s="1142" t="s">
        <v>268</v>
      </c>
      <c r="O5" s="988"/>
      <c r="P5" s="1142" t="s">
        <v>267</v>
      </c>
      <c r="Q5" s="1143"/>
      <c r="R5" s="1144" t="s">
        <v>117</v>
      </c>
      <c r="S5" s="987"/>
    </row>
    <row r="6" spans="1:25" ht="18" customHeight="1" x14ac:dyDescent="0.2">
      <c r="A6" s="576"/>
      <c r="B6" s="1145" t="s">
        <v>231</v>
      </c>
      <c r="C6" s="986"/>
      <c r="D6" s="1146" t="s">
        <v>232</v>
      </c>
      <c r="E6" s="986"/>
      <c r="F6" s="985" t="s">
        <v>233</v>
      </c>
      <c r="G6" s="986"/>
      <c r="H6" s="1146" t="s">
        <v>238</v>
      </c>
      <c r="I6" s="986"/>
      <c r="J6" s="1146" t="s">
        <v>239</v>
      </c>
      <c r="K6" s="986"/>
      <c r="L6" s="1146" t="s">
        <v>240</v>
      </c>
      <c r="M6" s="986"/>
      <c r="N6" s="1142"/>
      <c r="O6" s="988"/>
      <c r="P6" s="1142"/>
      <c r="Q6" s="1143"/>
      <c r="R6" s="1144"/>
      <c r="S6" s="987"/>
    </row>
    <row r="7" spans="1:25" ht="15" customHeight="1" thickBot="1" x14ac:dyDescent="0.25">
      <c r="A7" s="771" t="s">
        <v>187</v>
      </c>
      <c r="B7" s="439" t="s">
        <v>52</v>
      </c>
      <c r="C7" s="418" t="s">
        <v>16</v>
      </c>
      <c r="D7" s="432" t="s">
        <v>52</v>
      </c>
      <c r="E7" s="418" t="s">
        <v>16</v>
      </c>
      <c r="F7" s="432" t="s">
        <v>52</v>
      </c>
      <c r="G7" s="418" t="s">
        <v>16</v>
      </c>
      <c r="H7" s="432" t="s">
        <v>52</v>
      </c>
      <c r="I7" s="418" t="s">
        <v>16</v>
      </c>
      <c r="J7" s="432" t="s">
        <v>52</v>
      </c>
      <c r="K7" s="418" t="s">
        <v>16</v>
      </c>
      <c r="L7" s="432" t="s">
        <v>52</v>
      </c>
      <c r="M7" s="418" t="s">
        <v>16</v>
      </c>
      <c r="N7" s="432" t="s">
        <v>52</v>
      </c>
      <c r="O7" s="418" t="s">
        <v>16</v>
      </c>
      <c r="P7" s="432" t="s">
        <v>52</v>
      </c>
      <c r="Q7" s="432" t="s">
        <v>16</v>
      </c>
      <c r="R7" s="440" t="s">
        <v>52</v>
      </c>
      <c r="S7" s="432" t="s">
        <v>16</v>
      </c>
    </row>
    <row r="8" spans="1:25" ht="19.5" customHeight="1" x14ac:dyDescent="0.2">
      <c r="A8" s="421" t="s">
        <v>30</v>
      </c>
      <c r="B8" s="74">
        <v>3093.9346417559882</v>
      </c>
      <c r="C8" s="64">
        <v>32837.024590001005</v>
      </c>
      <c r="D8" s="65">
        <v>-2600.0406386641512</v>
      </c>
      <c r="E8" s="65">
        <v>-27603.091224999996</v>
      </c>
      <c r="F8" s="65">
        <f>B8+D8</f>
        <v>493.89400309183702</v>
      </c>
      <c r="G8" s="65">
        <f>C8+E8</f>
        <v>5233.9333650010085</v>
      </c>
      <c r="H8" s="65">
        <v>604.1531839999999</v>
      </c>
      <c r="I8" s="65">
        <v>6466.2581629999995</v>
      </c>
      <c r="J8" s="65">
        <v>-36.923553999999996</v>
      </c>
      <c r="K8" s="65">
        <v>-392.64240799999999</v>
      </c>
      <c r="L8" s="65">
        <f>H8+J8</f>
        <v>567.22962999999993</v>
      </c>
      <c r="M8" s="65">
        <f>I8+K8</f>
        <v>6073.6157549999998</v>
      </c>
      <c r="N8" s="65">
        <v>14.437813999999999</v>
      </c>
      <c r="O8" s="65">
        <v>155.89310089999995</v>
      </c>
      <c r="P8" s="65">
        <v>-8.342187091836939</v>
      </c>
      <c r="Q8" s="67">
        <v>-95.52773166100495</v>
      </c>
      <c r="R8" s="441">
        <f>F8+L8+N8+P8</f>
        <v>1067.2192599999998</v>
      </c>
      <c r="S8" s="613">
        <f>G8+M8+O8+Q8</f>
        <v>11367.914489240004</v>
      </c>
      <c r="U8" s="150"/>
      <c r="V8" s="150"/>
      <c r="W8" s="151"/>
      <c r="X8" s="24"/>
      <c r="Y8" s="24"/>
    </row>
    <row r="9" spans="1:25" ht="19.5" customHeight="1" x14ac:dyDescent="0.2">
      <c r="A9" s="421" t="s">
        <v>31</v>
      </c>
      <c r="B9" s="74">
        <v>2895.6814550640975</v>
      </c>
      <c r="C9" s="65">
        <v>30727.749835037997</v>
      </c>
      <c r="D9" s="65">
        <v>-2507.9399749088066</v>
      </c>
      <c r="E9" s="65">
        <v>-26633.523854999999</v>
      </c>
      <c r="F9" s="65">
        <v>387.7414801552913</v>
      </c>
      <c r="G9" s="65">
        <v>4094.2259800379961</v>
      </c>
      <c r="H9" s="65">
        <v>498.92855000000003</v>
      </c>
      <c r="I9" s="65">
        <v>5336.4649979999995</v>
      </c>
      <c r="J9" s="65">
        <v>0</v>
      </c>
      <c r="K9" s="65">
        <v>0</v>
      </c>
      <c r="L9" s="65">
        <v>498.92855000000003</v>
      </c>
      <c r="M9" s="65">
        <v>5336.4649979999995</v>
      </c>
      <c r="N9" s="65">
        <v>16.215319999999998</v>
      </c>
      <c r="O9" s="65">
        <v>175.23394900000002</v>
      </c>
      <c r="P9" s="65">
        <v>-7.7434223479263018</v>
      </c>
      <c r="Q9" s="67">
        <v>-87.676849303726101</v>
      </c>
      <c r="R9" s="614">
        <f t="shared" ref="R9:S26" si="0">F9+L9+N9+P9</f>
        <v>895.14192780736505</v>
      </c>
      <c r="S9" s="67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2" t="s">
        <v>32</v>
      </c>
      <c r="B10" s="22">
        <v>3122.980652957795</v>
      </c>
      <c r="C10" s="60">
        <v>33197.164200798004</v>
      </c>
      <c r="D10" s="60">
        <v>-2557.8923722281352</v>
      </c>
      <c r="E10" s="60">
        <v>-27198.299443101299</v>
      </c>
      <c r="F10" s="60">
        <v>565.08828072965969</v>
      </c>
      <c r="G10" s="60">
        <v>5998.8647576967014</v>
      </c>
      <c r="H10" s="60">
        <v>176.941329</v>
      </c>
      <c r="I10" s="60">
        <v>1886.0942299999999</v>
      </c>
      <c r="J10" s="60">
        <v>-0.313309</v>
      </c>
      <c r="K10" s="60">
        <v>-3.3390590000000002</v>
      </c>
      <c r="L10" s="60">
        <v>176.62801999999999</v>
      </c>
      <c r="M10" s="60">
        <v>1882.755171</v>
      </c>
      <c r="N10" s="60">
        <v>18.047870000000003</v>
      </c>
      <c r="O10" s="60">
        <v>195.39861812000001</v>
      </c>
      <c r="P10" s="60">
        <v>-11.310919742941973</v>
      </c>
      <c r="Q10" s="62">
        <v>-126.35617342950124</v>
      </c>
      <c r="R10" s="615">
        <f>F10+L10+N10+P10</f>
        <v>748.45325098671765</v>
      </c>
      <c r="S10" s="62">
        <f t="shared" si="0"/>
        <v>7950.6623733872002</v>
      </c>
      <c r="U10" s="94"/>
      <c r="V10" s="94"/>
      <c r="W10" s="94"/>
      <c r="X10" s="94"/>
      <c r="Y10" s="24"/>
    </row>
    <row r="11" spans="1:25" ht="19.5" customHeight="1" x14ac:dyDescent="0.2">
      <c r="A11" s="423" t="s">
        <v>33</v>
      </c>
      <c r="B11" s="442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14">
        <f t="shared" si="0"/>
        <v>533.98831722325292</v>
      </c>
      <c r="S11" s="67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1" t="s">
        <v>34</v>
      </c>
      <c r="B12" s="74">
        <v>3003.700010367113</v>
      </c>
      <c r="C12" s="65">
        <v>31975.210365116</v>
      </c>
      <c r="D12" s="65">
        <v>-2030.8235815204389</v>
      </c>
      <c r="E12" s="65">
        <v>-21635.463697505696</v>
      </c>
      <c r="F12" s="65">
        <v>972.87642884667412</v>
      </c>
      <c r="G12" s="65">
        <v>10339.746667610303</v>
      </c>
      <c r="H12" s="65">
        <v>0.38424900000000001</v>
      </c>
      <c r="I12" s="65">
        <v>4.0965639999999999</v>
      </c>
      <c r="J12" s="65">
        <v>-542.52463899999998</v>
      </c>
      <c r="K12" s="65">
        <v>-5773.7652509999998</v>
      </c>
      <c r="L12" s="65">
        <v>-542.14039000000002</v>
      </c>
      <c r="M12" s="65">
        <v>-5769.6686870000003</v>
      </c>
      <c r="N12" s="65">
        <v>16.303287999999998</v>
      </c>
      <c r="O12" s="65">
        <v>175.8580425806</v>
      </c>
      <c r="P12" s="65">
        <v>-12.114954835249636</v>
      </c>
      <c r="Q12" s="67">
        <v>-117.23096033088304</v>
      </c>
      <c r="R12" s="614">
        <f t="shared" si="0"/>
        <v>434.92437201142445</v>
      </c>
      <c r="S12" s="67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2" t="s">
        <v>35</v>
      </c>
      <c r="B13" s="22">
        <v>2700.6673998673105</v>
      </c>
      <c r="C13" s="60">
        <v>28739.806719861001</v>
      </c>
      <c r="D13" s="60">
        <v>-2004.7453654851729</v>
      </c>
      <c r="E13" s="60">
        <v>-21330.6916775598</v>
      </c>
      <c r="F13" s="60">
        <v>695.92203438213733</v>
      </c>
      <c r="G13" s="60">
        <v>7409.1150423012023</v>
      </c>
      <c r="H13" s="60">
        <v>0.39396800000000004</v>
      </c>
      <c r="I13" s="60">
        <v>4.2393429999999999</v>
      </c>
      <c r="J13" s="60">
        <v>-387.28855600000003</v>
      </c>
      <c r="K13" s="60">
        <v>-4126.8596219999999</v>
      </c>
      <c r="L13" s="60">
        <v>-386.894588</v>
      </c>
      <c r="M13" s="60">
        <v>-4122.6202789999998</v>
      </c>
      <c r="N13" s="60">
        <v>11.267218000000002</v>
      </c>
      <c r="O13" s="60">
        <v>121.4090234</v>
      </c>
      <c r="P13" s="60">
        <v>-11.398644223124952</v>
      </c>
      <c r="Q13" s="62">
        <v>-119.593559127692</v>
      </c>
      <c r="R13" s="615">
        <f t="shared" si="0"/>
        <v>308.89602015901238</v>
      </c>
      <c r="S13" s="62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3" t="s">
        <v>36</v>
      </c>
      <c r="B14" s="442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14">
        <f>F14+L14+N14+P14</f>
        <v>305.46324759447282</v>
      </c>
      <c r="S14" s="67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1" t="s">
        <v>37</v>
      </c>
      <c r="B15" s="74">
        <v>2571.1437003745659</v>
      </c>
      <c r="C15" s="65">
        <v>27417.222737532</v>
      </c>
      <c r="D15" s="65">
        <v>-2026.0246330894145</v>
      </c>
      <c r="E15" s="65">
        <v>-21604.860221076498</v>
      </c>
      <c r="F15" s="65">
        <v>545.11906728515146</v>
      </c>
      <c r="G15" s="65">
        <v>5812.3625164554987</v>
      </c>
      <c r="H15" s="65">
        <v>7.9145789999999998</v>
      </c>
      <c r="I15" s="65">
        <v>84.238917999999998</v>
      </c>
      <c r="J15" s="65">
        <v>-255.96045699999999</v>
      </c>
      <c r="K15" s="65">
        <v>-2731.7718769999997</v>
      </c>
      <c r="L15" s="65">
        <v>-248.04587799999999</v>
      </c>
      <c r="M15" s="65">
        <v>-2647.5329589999997</v>
      </c>
      <c r="N15" s="65">
        <v>12.719047999999999</v>
      </c>
      <c r="O15" s="65">
        <v>137.72862520199996</v>
      </c>
      <c r="P15" s="65">
        <v>-9.7632267812400233</v>
      </c>
      <c r="Q15" s="67">
        <v>-99.89857432461902</v>
      </c>
      <c r="R15" s="614">
        <f t="shared" si="0"/>
        <v>300.02901050391142</v>
      </c>
      <c r="S15" s="67">
        <f t="shared" si="0"/>
        <v>3202.65960833288</v>
      </c>
      <c r="U15" s="23"/>
      <c r="V15" s="23"/>
      <c r="W15" s="24"/>
      <c r="X15" s="24"/>
      <c r="Y15" s="24"/>
    </row>
    <row r="16" spans="1:25" ht="19.5" customHeight="1" x14ac:dyDescent="0.2">
      <c r="A16" s="422" t="s">
        <v>38</v>
      </c>
      <c r="B16" s="22">
        <v>3064.6765447689777</v>
      </c>
      <c r="C16" s="60">
        <v>32645.567219424</v>
      </c>
      <c r="D16" s="60">
        <v>-2621.9240088429915</v>
      </c>
      <c r="E16" s="60">
        <v>-27942.131821654602</v>
      </c>
      <c r="F16" s="60">
        <v>442.75253592598585</v>
      </c>
      <c r="G16" s="60">
        <v>4703.4353977693982</v>
      </c>
      <c r="H16" s="60">
        <v>30.044231</v>
      </c>
      <c r="I16" s="60">
        <v>319.75548499999996</v>
      </c>
      <c r="J16" s="60">
        <v>-101.08522000000001</v>
      </c>
      <c r="K16" s="60">
        <v>-1077.2537380000001</v>
      </c>
      <c r="L16" s="60">
        <v>-71.040988999999996</v>
      </c>
      <c r="M16" s="60">
        <v>-757.49825299999998</v>
      </c>
      <c r="N16" s="60">
        <v>11.900787000000003</v>
      </c>
      <c r="O16" s="60">
        <v>128.42991855</v>
      </c>
      <c r="P16" s="60">
        <v>-18.85048995623557</v>
      </c>
      <c r="Q16" s="62">
        <v>-188.7213566093985</v>
      </c>
      <c r="R16" s="615">
        <f>F16+L16+N16+P16</f>
        <v>364.76184396975032</v>
      </c>
      <c r="S16" s="62">
        <f t="shared" si="0"/>
        <v>3885.64570671</v>
      </c>
      <c r="U16" s="23"/>
      <c r="V16" s="23"/>
      <c r="W16" s="24"/>
      <c r="X16" s="24"/>
      <c r="Y16" s="24"/>
    </row>
    <row r="17" spans="1:25" ht="19.5" customHeight="1" x14ac:dyDescent="0.2">
      <c r="A17" s="423" t="s">
        <v>39</v>
      </c>
      <c r="B17" s="442">
        <v>3526.22098332017</v>
      </c>
      <c r="C17" s="56">
        <v>37483.361656287001</v>
      </c>
      <c r="D17" s="56">
        <v>-2933.9947765713619</v>
      </c>
      <c r="E17" s="56">
        <v>-31206.661330549003</v>
      </c>
      <c r="F17" s="56">
        <f>B17+D17</f>
        <v>592.22620674880818</v>
      </c>
      <c r="G17" s="56">
        <f>C17+E17</f>
        <v>6276.7003257379984</v>
      </c>
      <c r="H17" s="56">
        <v>34.707913999999995</v>
      </c>
      <c r="I17" s="56">
        <v>369.82619400000004</v>
      </c>
      <c r="J17" s="56">
        <v>-47.134311000000004</v>
      </c>
      <c r="K17" s="56">
        <v>-501.40604400000001</v>
      </c>
      <c r="L17" s="56">
        <v>-12.426397000000001</v>
      </c>
      <c r="M17" s="56">
        <v>-131.57984999999996</v>
      </c>
      <c r="N17" s="56">
        <v>11.413765</v>
      </c>
      <c r="O17" s="56">
        <v>122.72004912800001</v>
      </c>
      <c r="P17" s="56">
        <v>-24.584361878208465</v>
      </c>
      <c r="Q17" s="58">
        <v>-247.07948682907596</v>
      </c>
      <c r="R17" s="614">
        <f t="shared" si="0"/>
        <v>566.62921287059976</v>
      </c>
      <c r="S17" s="67">
        <f t="shared" si="0"/>
        <v>6020.7610380369224</v>
      </c>
      <c r="U17" s="23"/>
      <c r="V17" s="23"/>
      <c r="W17" s="24"/>
      <c r="X17" s="24"/>
      <c r="Y17" s="24"/>
    </row>
    <row r="18" spans="1:25" ht="19.5" customHeight="1" x14ac:dyDescent="0.2">
      <c r="A18" s="421" t="s">
        <v>40</v>
      </c>
      <c r="B18" s="7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7"/>
      <c r="R18" s="819">
        <f t="shared" si="0"/>
        <v>0</v>
      </c>
      <c r="S18" s="809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24" t="s">
        <v>41</v>
      </c>
      <c r="B19" s="76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1"/>
      <c r="R19" s="820">
        <f t="shared" si="0"/>
        <v>0</v>
      </c>
      <c r="S19" s="812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1" t="s">
        <v>58</v>
      </c>
      <c r="B20" s="74">
        <f>SUM(B8:B10)</f>
        <v>9112.5967497778802</v>
      </c>
      <c r="C20" s="64">
        <f t="shared" ref="C20:Q20" si="1">SUM(C8:C10)</f>
        <v>96761.938625837007</v>
      </c>
      <c r="D20" s="64">
        <f t="shared" si="1"/>
        <v>-7665.8729858010929</v>
      </c>
      <c r="E20" s="64">
        <f t="shared" si="1"/>
        <v>-81434.914523101295</v>
      </c>
      <c r="F20" s="64">
        <f t="shared" si="1"/>
        <v>1446.7237639767882</v>
      </c>
      <c r="G20" s="64">
        <f t="shared" si="1"/>
        <v>15327.024102735706</v>
      </c>
      <c r="H20" s="64">
        <f t="shared" si="1"/>
        <v>1280.0230629999999</v>
      </c>
      <c r="I20" s="64">
        <f t="shared" si="1"/>
        <v>13688.817390999999</v>
      </c>
      <c r="J20" s="64">
        <f t="shared" si="1"/>
        <v>-37.236862999999992</v>
      </c>
      <c r="K20" s="64">
        <f t="shared" si="1"/>
        <v>-395.98146700000001</v>
      </c>
      <c r="L20" s="64">
        <f t="shared" si="1"/>
        <v>1242.7862</v>
      </c>
      <c r="M20" s="64">
        <f t="shared" si="1"/>
        <v>13292.835923999999</v>
      </c>
      <c r="N20" s="64">
        <f t="shared" si="1"/>
        <v>48.701003999999998</v>
      </c>
      <c r="O20" s="64">
        <f t="shared" si="1"/>
        <v>526.52566802000001</v>
      </c>
      <c r="P20" s="64">
        <f t="shared" si="1"/>
        <v>-27.396529182705212</v>
      </c>
      <c r="Q20" s="73">
        <f t="shared" si="1"/>
        <v>-309.56075439423228</v>
      </c>
      <c r="R20" s="614">
        <f t="shared" si="0"/>
        <v>2710.8144387940829</v>
      </c>
      <c r="S20" s="67">
        <f t="shared" si="0"/>
        <v>28836.824940361472</v>
      </c>
    </row>
    <row r="21" spans="1:25" ht="19.5" customHeight="1" x14ac:dyDescent="0.2">
      <c r="A21" s="421" t="s">
        <v>59</v>
      </c>
      <c r="B21" s="74">
        <f>SUM(B11:B13)</f>
        <v>8660.4682322143708</v>
      </c>
      <c r="C21" s="64">
        <f t="shared" ref="C21:Q21" si="2">SUM(C11:C13)</f>
        <v>92173.682046720991</v>
      </c>
      <c r="D21" s="64">
        <f t="shared" si="2"/>
        <v>-6107.9242802148547</v>
      </c>
      <c r="E21" s="64">
        <f t="shared" si="2"/>
        <v>-65027.791912065499</v>
      </c>
      <c r="F21" s="64">
        <f t="shared" si="2"/>
        <v>2552.5439519995143</v>
      </c>
      <c r="G21" s="64">
        <f t="shared" si="2"/>
        <v>27145.890134655499</v>
      </c>
      <c r="H21" s="64">
        <f t="shared" si="2"/>
        <v>7.7682140000000004</v>
      </c>
      <c r="I21" s="64">
        <f t="shared" si="2"/>
        <v>82.529816000000011</v>
      </c>
      <c r="J21" s="64">
        <f t="shared" si="2"/>
        <v>-1290.8879589999999</v>
      </c>
      <c r="K21" s="64">
        <f t="shared" si="2"/>
        <v>-13743.075261</v>
      </c>
      <c r="L21" s="64">
        <f t="shared" si="2"/>
        <v>-1283.119745</v>
      </c>
      <c r="M21" s="64">
        <f t="shared" si="2"/>
        <v>-13660.545445</v>
      </c>
      <c r="N21" s="64">
        <f t="shared" si="2"/>
        <v>44.116988999999997</v>
      </c>
      <c r="O21" s="64">
        <f t="shared" si="2"/>
        <v>475.98458498060006</v>
      </c>
      <c r="P21" s="64">
        <f t="shared" si="2"/>
        <v>-35.732486605824846</v>
      </c>
      <c r="Q21" s="73">
        <f t="shared" si="2"/>
        <v>-365.13041368364435</v>
      </c>
      <c r="R21" s="614">
        <f t="shared" si="0"/>
        <v>1277.8087093936897</v>
      </c>
      <c r="S21" s="67">
        <f t="shared" si="0"/>
        <v>13596.198860952456</v>
      </c>
    </row>
    <row r="22" spans="1:25" ht="19.5" customHeight="1" x14ac:dyDescent="0.2">
      <c r="A22" s="421" t="s">
        <v>60</v>
      </c>
      <c r="B22" s="74">
        <f>SUM(B14:B16)</f>
        <v>8380.9813872714949</v>
      </c>
      <c r="C22" s="64">
        <f t="shared" ref="C22:Q22" si="3">SUM(C14:C16)</f>
        <v>89193.383558956004</v>
      </c>
      <c r="D22" s="64">
        <f t="shared" si="3"/>
        <v>-6707.4585889753662</v>
      </c>
      <c r="E22" s="64">
        <f t="shared" si="3"/>
        <v>-71418.829479731095</v>
      </c>
      <c r="F22" s="64">
        <f t="shared" si="3"/>
        <v>1673.5227982961278</v>
      </c>
      <c r="G22" s="64">
        <f t="shared" si="3"/>
        <v>17774.554079224901</v>
      </c>
      <c r="H22" s="64">
        <f t="shared" si="3"/>
        <v>49.037192000000005</v>
      </c>
      <c r="I22" s="64">
        <f t="shared" si="3"/>
        <v>521.80061099999989</v>
      </c>
      <c r="J22" s="64">
        <f t="shared" si="3"/>
        <v>-753.79263400000013</v>
      </c>
      <c r="K22" s="64">
        <f t="shared" si="3"/>
        <v>-8016.9193390000009</v>
      </c>
      <c r="L22" s="64">
        <f t="shared" si="3"/>
        <v>-704.75544200000002</v>
      </c>
      <c r="M22" s="64">
        <f t="shared" si="3"/>
        <v>-7495.1187279999995</v>
      </c>
      <c r="N22" s="64">
        <f t="shared" si="3"/>
        <v>36.666735000000003</v>
      </c>
      <c r="O22" s="64">
        <f t="shared" si="3"/>
        <v>396.46954375199994</v>
      </c>
      <c r="P22" s="64">
        <f t="shared" si="3"/>
        <v>-35.179989227993062</v>
      </c>
      <c r="Q22" s="73">
        <f t="shared" si="3"/>
        <v>-350.31106881903395</v>
      </c>
      <c r="R22" s="614">
        <f t="shared" si="0"/>
        <v>970.25410206813478</v>
      </c>
      <c r="S22" s="67">
        <f t="shared" si="0"/>
        <v>10325.593826157869</v>
      </c>
    </row>
    <row r="23" spans="1:25" ht="19.5" customHeight="1" thickBot="1" x14ac:dyDescent="0.25">
      <c r="A23" s="424" t="s">
        <v>61</v>
      </c>
      <c r="B23" s="76">
        <f>SUM(B17:B19)</f>
        <v>3526.22098332017</v>
      </c>
      <c r="C23" s="68">
        <f t="shared" ref="C23:Q23" si="4">SUM(C17:C19)</f>
        <v>37483.361656287001</v>
      </c>
      <c r="D23" s="68">
        <f t="shared" si="4"/>
        <v>-2933.9947765713619</v>
      </c>
      <c r="E23" s="68">
        <f t="shared" si="4"/>
        <v>-31206.661330549003</v>
      </c>
      <c r="F23" s="68">
        <f t="shared" si="4"/>
        <v>592.22620674880818</v>
      </c>
      <c r="G23" s="68">
        <f t="shared" si="4"/>
        <v>6276.7003257379984</v>
      </c>
      <c r="H23" s="68">
        <f t="shared" si="4"/>
        <v>34.707913999999995</v>
      </c>
      <c r="I23" s="68">
        <f t="shared" si="4"/>
        <v>369.82619400000004</v>
      </c>
      <c r="J23" s="68">
        <f t="shared" si="4"/>
        <v>-47.134311000000004</v>
      </c>
      <c r="K23" s="68">
        <f t="shared" si="4"/>
        <v>-501.40604400000001</v>
      </c>
      <c r="L23" s="68">
        <f t="shared" si="4"/>
        <v>-12.426397000000001</v>
      </c>
      <c r="M23" s="68">
        <f t="shared" si="4"/>
        <v>-131.57984999999996</v>
      </c>
      <c r="N23" s="68">
        <f t="shared" si="4"/>
        <v>11.413765</v>
      </c>
      <c r="O23" s="68">
        <f t="shared" si="4"/>
        <v>122.72004912800001</v>
      </c>
      <c r="P23" s="68">
        <f t="shared" si="4"/>
        <v>-24.584361878208465</v>
      </c>
      <c r="Q23" s="75">
        <f t="shared" si="4"/>
        <v>-247.07948682907596</v>
      </c>
      <c r="R23" s="616">
        <f t="shared" si="0"/>
        <v>566.62921287059976</v>
      </c>
      <c r="S23" s="71">
        <f t="shared" si="0"/>
        <v>6020.7610380369224</v>
      </c>
    </row>
    <row r="24" spans="1:25" ht="19.5" customHeight="1" x14ac:dyDescent="0.2">
      <c r="A24" s="425" t="s">
        <v>62</v>
      </c>
      <c r="B24" s="78">
        <f>SUM(B8:B13)</f>
        <v>17773.064981992251</v>
      </c>
      <c r="C24" s="72">
        <f t="shared" ref="C24:Q24" si="5">SUM(C8:C13)</f>
        <v>188935.620672558</v>
      </c>
      <c r="D24" s="72">
        <f t="shared" si="5"/>
        <v>-13773.797266015948</v>
      </c>
      <c r="E24" s="72">
        <f t="shared" si="5"/>
        <v>-146462.70643516679</v>
      </c>
      <c r="F24" s="72">
        <f t="shared" si="5"/>
        <v>3999.2677159763025</v>
      </c>
      <c r="G24" s="72">
        <f t="shared" si="5"/>
        <v>42472.914237391204</v>
      </c>
      <c r="H24" s="72">
        <f t="shared" si="5"/>
        <v>1287.7912769999998</v>
      </c>
      <c r="I24" s="72">
        <f t="shared" si="5"/>
        <v>13771.347206999997</v>
      </c>
      <c r="J24" s="72">
        <f t="shared" si="5"/>
        <v>-1328.124822</v>
      </c>
      <c r="K24" s="72">
        <f t="shared" si="5"/>
        <v>-14139.056728</v>
      </c>
      <c r="L24" s="72">
        <f t="shared" si="5"/>
        <v>-40.333544999999958</v>
      </c>
      <c r="M24" s="72">
        <f t="shared" si="5"/>
        <v>-367.70952100000068</v>
      </c>
      <c r="N24" s="72">
        <f t="shared" si="5"/>
        <v>92.817992999999987</v>
      </c>
      <c r="O24" s="72">
        <f t="shared" si="5"/>
        <v>1002.5102530006001</v>
      </c>
      <c r="P24" s="72">
        <f t="shared" si="5"/>
        <v>-63.129015788530054</v>
      </c>
      <c r="Q24" s="77">
        <f t="shared" si="5"/>
        <v>-674.69116807787668</v>
      </c>
      <c r="R24" s="614">
        <f t="shared" si="0"/>
        <v>3988.6231481877726</v>
      </c>
      <c r="S24" s="67">
        <f t="shared" si="0"/>
        <v>42433.023801313924</v>
      </c>
    </row>
    <row r="25" spans="1:25" ht="19.5" customHeight="1" x14ac:dyDescent="0.2">
      <c r="A25" s="422" t="s">
        <v>63</v>
      </c>
      <c r="B25" s="22">
        <f>SUM(B14:B19)</f>
        <v>11907.202370591665</v>
      </c>
      <c r="C25" s="18">
        <f t="shared" ref="C25:Q25" si="6">SUM(C14:C19)</f>
        <v>126676.74521524301</v>
      </c>
      <c r="D25" s="18">
        <f t="shared" si="6"/>
        <v>-9641.4533655467276</v>
      </c>
      <c r="E25" s="18">
        <f t="shared" si="6"/>
        <v>-102625.4908102801</v>
      </c>
      <c r="F25" s="18">
        <f t="shared" si="6"/>
        <v>2265.749005044936</v>
      </c>
      <c r="G25" s="18">
        <f t="shared" si="6"/>
        <v>24051.2544049629</v>
      </c>
      <c r="H25" s="18">
        <f t="shared" si="6"/>
        <v>83.745105999999993</v>
      </c>
      <c r="I25" s="18">
        <f t="shared" si="6"/>
        <v>891.62680499999988</v>
      </c>
      <c r="J25" s="18">
        <f t="shared" si="6"/>
        <v>-800.92694500000016</v>
      </c>
      <c r="K25" s="18">
        <f t="shared" si="6"/>
        <v>-8518.3253830000012</v>
      </c>
      <c r="L25" s="18">
        <f t="shared" si="6"/>
        <v>-717.18183899999997</v>
      </c>
      <c r="M25" s="18">
        <f t="shared" si="6"/>
        <v>-7626.6985779999995</v>
      </c>
      <c r="N25" s="18">
        <f t="shared" si="6"/>
        <v>48.080500000000001</v>
      </c>
      <c r="O25" s="18">
        <f t="shared" si="6"/>
        <v>519.18959287999996</v>
      </c>
      <c r="P25" s="18">
        <f t="shared" si="6"/>
        <v>-59.764351106201531</v>
      </c>
      <c r="Q25" s="21">
        <f t="shared" si="6"/>
        <v>-597.39055564810997</v>
      </c>
      <c r="R25" s="615">
        <f t="shared" si="0"/>
        <v>1536.8833149387347</v>
      </c>
      <c r="S25" s="62">
        <f t="shared" si="0"/>
        <v>16346.354864194791</v>
      </c>
    </row>
    <row r="26" spans="1:25" ht="19.5" customHeight="1" x14ac:dyDescent="0.2">
      <c r="A26" s="426" t="s">
        <v>47</v>
      </c>
      <c r="B26" s="252">
        <f>SUM(B8:B19)</f>
        <v>29680.267352583913</v>
      </c>
      <c r="C26" s="250">
        <f t="shared" ref="C26:Q26" si="7">SUM(C8:C19)</f>
        <v>315612.36588780099</v>
      </c>
      <c r="D26" s="250">
        <f t="shared" si="7"/>
        <v>-23415.250631562674</v>
      </c>
      <c r="E26" s="250">
        <f t="shared" si="7"/>
        <v>-249088.19724544691</v>
      </c>
      <c r="F26" s="250">
        <f t="shared" si="7"/>
        <v>6265.0167210212394</v>
      </c>
      <c r="G26" s="250">
        <f t="shared" si="7"/>
        <v>66524.16864235411</v>
      </c>
      <c r="H26" s="250">
        <f t="shared" si="7"/>
        <v>1371.5363829999999</v>
      </c>
      <c r="I26" s="250">
        <f t="shared" si="7"/>
        <v>14662.974011999995</v>
      </c>
      <c r="J26" s="250">
        <f t="shared" si="7"/>
        <v>-2129.0517669999999</v>
      </c>
      <c r="K26" s="250">
        <f t="shared" si="7"/>
        <v>-22657.382110999999</v>
      </c>
      <c r="L26" s="250">
        <f t="shared" si="7"/>
        <v>-757.51538399999993</v>
      </c>
      <c r="M26" s="250">
        <f t="shared" si="7"/>
        <v>-7994.4080990000002</v>
      </c>
      <c r="N26" s="250">
        <f t="shared" si="7"/>
        <v>140.898493</v>
      </c>
      <c r="O26" s="250">
        <f t="shared" si="7"/>
        <v>1521.6998458805999</v>
      </c>
      <c r="P26" s="250">
        <f t="shared" si="7"/>
        <v>-122.89336689473159</v>
      </c>
      <c r="Q26" s="251">
        <f t="shared" si="7"/>
        <v>-1272.0817237259864</v>
      </c>
      <c r="R26" s="617">
        <f t="shared" si="0"/>
        <v>5525.5064631265068</v>
      </c>
      <c r="S26" s="618">
        <f t="shared" si="0"/>
        <v>58779.378665508724</v>
      </c>
    </row>
    <row r="27" spans="1:25" ht="5.25" customHeight="1" x14ac:dyDescent="0.2">
      <c r="B27" s="137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  <c r="R27" s="438"/>
    </row>
    <row r="29" spans="1:25" ht="24.75" customHeight="1" x14ac:dyDescent="0.2">
      <c r="A29" s="978"/>
      <c r="B29" s="978"/>
      <c r="C29" s="978"/>
      <c r="D29" s="978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  <c r="P29" s="978"/>
      <c r="Q29" s="978"/>
      <c r="R29" s="978"/>
      <c r="S29" s="978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1011" t="s">
        <v>120</v>
      </c>
      <c r="Q1" s="1011"/>
    </row>
    <row r="2" spans="1:18" ht="15" customHeight="1" x14ac:dyDescent="0.25">
      <c r="A2" s="1147" t="s">
        <v>53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</row>
    <row r="3" spans="1:18" ht="15" customHeight="1" x14ac:dyDescent="0.25">
      <c r="A3" s="1150">
        <f>T!G55</f>
        <v>2014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150"/>
      <c r="N3" s="1150"/>
      <c r="O3" s="1150"/>
      <c r="P3" s="1150"/>
      <c r="Q3" s="1150"/>
    </row>
    <row r="4" spans="1:18" ht="9.9499999999999993" customHeight="1" x14ac:dyDescent="0.25">
      <c r="A4" s="286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148" t="s">
        <v>103</v>
      </c>
      <c r="Q5" s="142"/>
    </row>
    <row r="6" spans="1:18" ht="15" customHeight="1" thickBot="1" x14ac:dyDescent="0.25">
      <c r="A6" s="448" t="s">
        <v>194</v>
      </c>
      <c r="B6" s="452" t="s">
        <v>13</v>
      </c>
      <c r="C6" s="418" t="s">
        <v>72</v>
      </c>
      <c r="D6" s="418" t="s">
        <v>73</v>
      </c>
      <c r="E6" s="418" t="s">
        <v>74</v>
      </c>
      <c r="F6" s="418" t="s">
        <v>75</v>
      </c>
      <c r="G6" s="418" t="s">
        <v>76</v>
      </c>
      <c r="H6" s="418" t="s">
        <v>77</v>
      </c>
      <c r="I6" s="418" t="s">
        <v>78</v>
      </c>
      <c r="J6" s="418" t="s">
        <v>79</v>
      </c>
      <c r="K6" s="418" t="s">
        <v>80</v>
      </c>
      <c r="L6" s="418" t="s">
        <v>81</v>
      </c>
      <c r="M6" s="432" t="s">
        <v>82</v>
      </c>
      <c r="N6" s="440" t="s">
        <v>2</v>
      </c>
      <c r="O6" s="139"/>
      <c r="P6" s="1149"/>
      <c r="Q6" s="432" t="s">
        <v>104</v>
      </c>
      <c r="R6" s="43"/>
    </row>
    <row r="7" spans="1:18" ht="15" customHeight="1" x14ac:dyDescent="0.2">
      <c r="A7" s="449" t="s">
        <v>6</v>
      </c>
      <c r="B7" s="453">
        <v>282</v>
      </c>
      <c r="C7" s="443">
        <v>2</v>
      </c>
      <c r="D7" s="443">
        <v>6</v>
      </c>
      <c r="E7" s="443">
        <v>8</v>
      </c>
      <c r="F7" s="443">
        <v>1</v>
      </c>
      <c r="G7" s="443">
        <v>3</v>
      </c>
      <c r="H7" s="443">
        <v>7</v>
      </c>
      <c r="I7" s="443">
        <v>3</v>
      </c>
      <c r="J7" s="443">
        <v>7</v>
      </c>
      <c r="K7" s="443">
        <v>6</v>
      </c>
      <c r="L7" s="443"/>
      <c r="M7" s="444"/>
      <c r="N7" s="445">
        <f>SUM(B7:M7)</f>
        <v>325</v>
      </c>
      <c r="O7" s="140"/>
      <c r="P7" s="446">
        <f>'S5'!D8</f>
        <v>1602</v>
      </c>
      <c r="Q7" s="447">
        <f>N7/P7</f>
        <v>0.20287141073657927</v>
      </c>
    </row>
    <row r="8" spans="1:18" ht="15" customHeight="1" x14ac:dyDescent="0.2">
      <c r="A8" s="450" t="s">
        <v>7</v>
      </c>
      <c r="B8" s="454">
        <v>1183</v>
      </c>
      <c r="C8" s="96">
        <v>44</v>
      </c>
      <c r="D8" s="96">
        <v>53</v>
      </c>
      <c r="E8" s="96">
        <v>34</v>
      </c>
      <c r="F8" s="96">
        <v>16</v>
      </c>
      <c r="G8" s="96">
        <v>30</v>
      </c>
      <c r="H8" s="96">
        <v>54</v>
      </c>
      <c r="I8" s="96">
        <v>21</v>
      </c>
      <c r="J8" s="96">
        <v>23</v>
      </c>
      <c r="K8" s="96">
        <v>52</v>
      </c>
      <c r="L8" s="96"/>
      <c r="M8" s="97"/>
      <c r="N8" s="138">
        <f t="shared" ref="N8:N10" si="0">SUM(B8:M8)</f>
        <v>1510</v>
      </c>
      <c r="O8" s="140"/>
      <c r="P8" s="446">
        <f>'S5'!D9</f>
        <v>6790</v>
      </c>
      <c r="Q8" s="141">
        <f t="shared" ref="Q8:Q10" si="1">N8/P8</f>
        <v>0.22238586156111928</v>
      </c>
    </row>
    <row r="9" spans="1:18" ht="15" customHeight="1" x14ac:dyDescent="0.2">
      <c r="A9" s="450" t="s">
        <v>8</v>
      </c>
      <c r="B9" s="454">
        <v>10508</v>
      </c>
      <c r="C9" s="96">
        <v>1464</v>
      </c>
      <c r="D9" s="96">
        <v>1670</v>
      </c>
      <c r="E9" s="96">
        <v>1569</v>
      </c>
      <c r="F9" s="96">
        <v>1042</v>
      </c>
      <c r="G9" s="96">
        <v>923</v>
      </c>
      <c r="H9" s="96">
        <v>1586</v>
      </c>
      <c r="I9" s="96">
        <v>929</v>
      </c>
      <c r="J9" s="96">
        <v>1118</v>
      </c>
      <c r="K9" s="96">
        <v>1128</v>
      </c>
      <c r="L9" s="96"/>
      <c r="M9" s="97"/>
      <c r="N9" s="138">
        <f t="shared" si="0"/>
        <v>21937</v>
      </c>
      <c r="O9" s="140"/>
      <c r="P9" s="446">
        <f>'S5'!D10</f>
        <v>199126</v>
      </c>
      <c r="Q9" s="141">
        <f t="shared" si="1"/>
        <v>0.11016642728724527</v>
      </c>
    </row>
    <row r="10" spans="1:18" ht="15" customHeight="1" x14ac:dyDescent="0.2">
      <c r="A10" s="450" t="s">
        <v>9</v>
      </c>
      <c r="B10" s="454">
        <v>28400</v>
      </c>
      <c r="C10" s="96">
        <v>15936</v>
      </c>
      <c r="D10" s="96">
        <v>16043</v>
      </c>
      <c r="E10" s="96">
        <v>15388</v>
      </c>
      <c r="F10" s="96">
        <v>15392</v>
      </c>
      <c r="G10" s="96">
        <v>12342</v>
      </c>
      <c r="H10" s="96">
        <v>12698</v>
      </c>
      <c r="I10" s="96">
        <v>11457</v>
      </c>
      <c r="J10" s="96">
        <v>11629</v>
      </c>
      <c r="K10" s="96">
        <v>12648</v>
      </c>
      <c r="L10" s="96"/>
      <c r="M10" s="97"/>
      <c r="N10" s="138">
        <f t="shared" si="0"/>
        <v>151933</v>
      </c>
      <c r="O10" s="140"/>
      <c r="P10" s="446">
        <f>'S5'!D11</f>
        <v>2638262</v>
      </c>
      <c r="Q10" s="141">
        <f t="shared" si="1"/>
        <v>5.7588291079506131E-2</v>
      </c>
    </row>
    <row r="11" spans="1:18" ht="15" customHeight="1" x14ac:dyDescent="0.2">
      <c r="A11" s="451" t="s">
        <v>2</v>
      </c>
      <c r="B11" s="455">
        <f>SUM(B7:B10)</f>
        <v>40373</v>
      </c>
      <c r="C11" s="246">
        <f t="shared" ref="C11:M11" si="2">SUM(C7:C10)</f>
        <v>17446</v>
      </c>
      <c r="D11" s="246">
        <f t="shared" si="2"/>
        <v>17772</v>
      </c>
      <c r="E11" s="246">
        <f t="shared" si="2"/>
        <v>16999</v>
      </c>
      <c r="F11" s="246">
        <f t="shared" si="2"/>
        <v>16451</v>
      </c>
      <c r="G11" s="246">
        <f>SUM(G7:G10)</f>
        <v>13298</v>
      </c>
      <c r="H11" s="246">
        <f t="shared" si="2"/>
        <v>14345</v>
      </c>
      <c r="I11" s="246">
        <f t="shared" si="2"/>
        <v>12410</v>
      </c>
      <c r="J11" s="246">
        <f t="shared" si="2"/>
        <v>12777</v>
      </c>
      <c r="K11" s="246">
        <f t="shared" si="2"/>
        <v>13834</v>
      </c>
      <c r="L11" s="821">
        <f t="shared" si="2"/>
        <v>0</v>
      </c>
      <c r="M11" s="822">
        <f t="shared" si="2"/>
        <v>0</v>
      </c>
      <c r="N11" s="247">
        <f>SUM(B11:M11)</f>
        <v>175705</v>
      </c>
      <c r="P11" s="248">
        <f>SUM(P7:P10)</f>
        <v>2845780</v>
      </c>
      <c r="Q11" s="249">
        <f>N11/P11</f>
        <v>6.1742299123614612E-2</v>
      </c>
    </row>
    <row r="12" spans="1:18" ht="3" customHeight="1" x14ac:dyDescent="0.2">
      <c r="B12" s="45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7"/>
      <c r="P12" s="148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71" t="s">
        <v>129</v>
      </c>
      <c r="S1" s="1071"/>
    </row>
    <row r="2" spans="1:19" ht="8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565"/>
      <c r="S2" s="565"/>
    </row>
    <row r="3" spans="1:19" ht="15.75" x14ac:dyDescent="0.25">
      <c r="A3" s="1147" t="s">
        <v>121</v>
      </c>
      <c r="B3" s="1147"/>
      <c r="C3" s="1147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  <c r="O3" s="1147"/>
      <c r="P3" s="1147"/>
      <c r="Q3" s="1147"/>
      <c r="R3" s="1147"/>
      <c r="S3" s="1147"/>
    </row>
    <row r="4" spans="1:19" ht="16.5" customHeight="1" x14ac:dyDescent="0.2">
      <c r="A4" s="1158">
        <f>T!G55</f>
        <v>2014</v>
      </c>
      <c r="B4" s="1158"/>
      <c r="C4" s="1158"/>
      <c r="D4" s="1158"/>
      <c r="E4" s="1158"/>
      <c r="F4" s="1158"/>
      <c r="G4" s="1158"/>
      <c r="H4" s="1158"/>
      <c r="I4" s="1158"/>
      <c r="J4" s="1158"/>
      <c r="K4" s="1158"/>
      <c r="L4" s="1158"/>
      <c r="M4" s="1158"/>
      <c r="N4" s="1158"/>
      <c r="O4" s="1158"/>
      <c r="P4" s="1158"/>
      <c r="Q4" s="1158"/>
      <c r="R4" s="1158"/>
      <c r="S4" s="1158"/>
    </row>
    <row r="5" spans="1:19" ht="9.75" customHeight="1" x14ac:dyDescent="0.2">
      <c r="A5" s="275"/>
      <c r="B5" s="275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3.75" customHeight="1" x14ac:dyDescent="0.2">
      <c r="A6" s="176"/>
      <c r="B6" s="176"/>
      <c r="C6" s="460"/>
      <c r="D6" s="461"/>
      <c r="E6" s="153"/>
      <c r="F6" s="99"/>
      <c r="G6" s="153"/>
      <c r="H6" s="99"/>
      <c r="I6" s="153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12.95" customHeight="1" x14ac:dyDescent="0.2">
      <c r="A7" s="180"/>
      <c r="B7" s="180"/>
      <c r="C7" s="1152" t="s">
        <v>126</v>
      </c>
      <c r="D7" s="1153"/>
      <c r="E7" s="1154" t="s">
        <v>123</v>
      </c>
      <c r="F7" s="1155"/>
      <c r="G7" s="1154" t="s">
        <v>124</v>
      </c>
      <c r="H7" s="1155"/>
      <c r="I7" s="1156" t="s">
        <v>83</v>
      </c>
      <c r="J7" s="1157"/>
      <c r="K7" s="1157"/>
      <c r="L7" s="99"/>
      <c r="M7" s="99"/>
      <c r="N7" s="99"/>
      <c r="O7" s="99"/>
      <c r="P7" s="99"/>
      <c r="Q7" s="99"/>
      <c r="R7" s="99"/>
      <c r="S7" s="99"/>
    </row>
    <row r="8" spans="1:19" ht="15" customHeight="1" x14ac:dyDescent="0.2">
      <c r="A8" s="162"/>
      <c r="B8" s="162"/>
      <c r="C8" s="462" t="s">
        <v>125</v>
      </c>
      <c r="D8" s="463" t="s">
        <v>82</v>
      </c>
      <c r="E8" s="163" t="s">
        <v>125</v>
      </c>
      <c r="F8" s="164" t="str">
        <f>T!I53</f>
        <v>Říjen</v>
      </c>
      <c r="G8" s="163" t="s">
        <v>125</v>
      </c>
      <c r="H8" s="165" t="str">
        <f>T!I53</f>
        <v>Říjen</v>
      </c>
      <c r="I8" s="287" t="s">
        <v>222</v>
      </c>
      <c r="J8" s="287" t="s">
        <v>188</v>
      </c>
      <c r="K8" s="566" t="s">
        <v>85</v>
      </c>
      <c r="L8" s="99"/>
      <c r="M8" s="99"/>
      <c r="N8" s="99"/>
      <c r="O8" s="99"/>
      <c r="P8" s="99"/>
      <c r="Q8" s="99"/>
      <c r="R8" s="99"/>
      <c r="S8" s="99"/>
    </row>
    <row r="9" spans="1:19" ht="12.95" customHeight="1" thickBot="1" x14ac:dyDescent="0.25">
      <c r="A9" s="772" t="s">
        <v>187</v>
      </c>
      <c r="B9" s="457"/>
      <c r="C9" s="464" t="s">
        <v>86</v>
      </c>
      <c r="D9" s="465" t="s">
        <v>16</v>
      </c>
      <c r="E9" s="399" t="s">
        <v>86</v>
      </c>
      <c r="F9" s="564" t="s">
        <v>16</v>
      </c>
      <c r="G9" s="399" t="s">
        <v>86</v>
      </c>
      <c r="H9" s="564" t="s">
        <v>16</v>
      </c>
      <c r="I9" s="400" t="s">
        <v>14</v>
      </c>
      <c r="J9" s="400" t="s">
        <v>14</v>
      </c>
      <c r="K9" s="564" t="s">
        <v>14</v>
      </c>
      <c r="L9" s="99"/>
      <c r="M9" s="99"/>
      <c r="N9" s="43"/>
      <c r="O9" s="43" t="s">
        <v>128</v>
      </c>
      <c r="P9" s="43" t="s">
        <v>123</v>
      </c>
      <c r="Q9" s="43" t="s">
        <v>124</v>
      </c>
      <c r="R9" s="99"/>
      <c r="S9" s="99"/>
    </row>
    <row r="10" spans="1:19" ht="20.100000000000001" customHeight="1" x14ac:dyDescent="0.2">
      <c r="A10" s="131" t="s">
        <v>30</v>
      </c>
      <c r="B10" s="458"/>
      <c r="C10" s="466">
        <v>1190</v>
      </c>
      <c r="D10" s="305">
        <v>12639.958000000001</v>
      </c>
      <c r="E10" s="119">
        <f>'S10'!B8</f>
        <v>1067.2189823894366</v>
      </c>
      <c r="F10" s="729">
        <f>'S10'!C8</f>
        <v>11367.915214608951</v>
      </c>
      <c r="G10" s="774">
        <f>'S10'!G8</f>
        <v>1189.2153494121144</v>
      </c>
      <c r="H10" s="730">
        <f>'S10'!H8</f>
        <v>12667.408926479648</v>
      </c>
      <c r="I10" s="115">
        <f>'S10'!L8</f>
        <v>0.73225806451612896</v>
      </c>
      <c r="J10" s="115">
        <v>-2</v>
      </c>
      <c r="K10" s="115">
        <f>I10-J10</f>
        <v>2.7322580645161292</v>
      </c>
      <c r="N10" s="40" t="str">
        <f t="shared" ref="N10:N21" si="0">A10</f>
        <v>leden</v>
      </c>
      <c r="O10" s="175">
        <f t="shared" ref="O10:O21" si="1">C10</f>
        <v>1190</v>
      </c>
      <c r="P10" s="175">
        <f t="shared" ref="P10:P21" si="2">E10</f>
        <v>1067.2189823894366</v>
      </c>
      <c r="Q10" s="175">
        <f t="shared" ref="Q10:Q21" si="3">G10</f>
        <v>1189.2153494121144</v>
      </c>
    </row>
    <row r="11" spans="1:19" ht="20.100000000000001" customHeight="1" x14ac:dyDescent="0.2">
      <c r="A11" s="131" t="s">
        <v>31</v>
      </c>
      <c r="B11" s="458"/>
      <c r="C11" s="466">
        <v>1060</v>
      </c>
      <c r="D11" s="305">
        <v>11250.02</v>
      </c>
      <c r="E11" s="119">
        <f>'S10'!B9</f>
        <v>895.1422639479274</v>
      </c>
      <c r="F11" s="118">
        <f>'S10'!C9</f>
        <v>9518.2482044254375</v>
      </c>
      <c r="G11" s="170">
        <f>'S10'!G9</f>
        <v>1025.1294531860426</v>
      </c>
      <c r="H11" s="773">
        <f>'S10'!H9</f>
        <v>10900.431104724707</v>
      </c>
      <c r="I11" s="115">
        <f>'S10'!L9</f>
        <v>2.2928571428571431</v>
      </c>
      <c r="J11" s="116">
        <v>-0.7</v>
      </c>
      <c r="K11" s="115">
        <f t="shared" ref="K11:K28" si="4">I11-J11</f>
        <v>2.9928571428571429</v>
      </c>
      <c r="N11" s="40" t="str">
        <f t="shared" si="0"/>
        <v>únor</v>
      </c>
      <c r="O11" s="175">
        <f t="shared" si="1"/>
        <v>1060</v>
      </c>
      <c r="P11" s="175">
        <f t="shared" si="2"/>
        <v>895.1422639479274</v>
      </c>
      <c r="Q11" s="175">
        <f t="shared" si="3"/>
        <v>1025.1294531860426</v>
      </c>
    </row>
    <row r="12" spans="1:19" ht="20.100000000000001" customHeight="1" x14ac:dyDescent="0.2">
      <c r="A12" s="178" t="s">
        <v>32</v>
      </c>
      <c r="B12" s="459"/>
      <c r="C12" s="466">
        <v>940.00000000000057</v>
      </c>
      <c r="D12" s="305">
        <v>9979.9800000000068</v>
      </c>
      <c r="E12" s="119">
        <f>'S10'!B10</f>
        <v>748.45331832732199</v>
      </c>
      <c r="F12" s="118">
        <f>'S10'!C10</f>
        <v>7950.6624253942928</v>
      </c>
      <c r="G12" s="170">
        <f>'S10'!G10</f>
        <v>854.69867527840756</v>
      </c>
      <c r="H12" s="773">
        <f>'S10'!H10</f>
        <v>9079.2845407607147</v>
      </c>
      <c r="I12" s="116">
        <f>'S10'!L10</f>
        <v>6.4774193548387089</v>
      </c>
      <c r="J12" s="115">
        <v>3.3</v>
      </c>
      <c r="K12" s="120">
        <f t="shared" si="4"/>
        <v>3.1774193548387091</v>
      </c>
      <c r="N12" s="40" t="str">
        <f t="shared" si="0"/>
        <v>březen</v>
      </c>
      <c r="O12" s="175">
        <f t="shared" si="1"/>
        <v>940.00000000000057</v>
      </c>
      <c r="P12" s="175">
        <f t="shared" si="2"/>
        <v>748.45331832732199</v>
      </c>
      <c r="Q12" s="175">
        <f t="shared" si="3"/>
        <v>854.69867527840756</v>
      </c>
    </row>
    <row r="13" spans="1:19" ht="20.100000000000001" customHeight="1" x14ac:dyDescent="0.2">
      <c r="A13" s="177" t="s">
        <v>33</v>
      </c>
      <c r="B13" s="458"/>
      <c r="C13" s="468">
        <v>670</v>
      </c>
      <c r="D13" s="304">
        <v>7110</v>
      </c>
      <c r="E13" s="114">
        <f>'S10'!B11</f>
        <v>533.98774446190146</v>
      </c>
      <c r="F13" s="113">
        <f>'S10'!C11</f>
        <v>5679.1839372049963</v>
      </c>
      <c r="G13" s="169">
        <f>'S10'!G11</f>
        <v>611.71354338673984</v>
      </c>
      <c r="H13" s="793">
        <f>'S10'!H11</f>
        <v>6505.8304536062005</v>
      </c>
      <c r="I13" s="112">
        <f>'S10'!L11</f>
        <v>10.023333333333333</v>
      </c>
      <c r="J13" s="111">
        <v>7.6</v>
      </c>
      <c r="K13" s="115">
        <f t="shared" si="4"/>
        <v>2.4233333333333338</v>
      </c>
      <c r="N13" s="40" t="str">
        <f t="shared" si="0"/>
        <v>duben</v>
      </c>
      <c r="O13" s="175">
        <f t="shared" si="1"/>
        <v>670</v>
      </c>
      <c r="P13" s="175">
        <f t="shared" si="2"/>
        <v>533.98774446190146</v>
      </c>
      <c r="Q13" s="175">
        <f t="shared" si="3"/>
        <v>611.71354338673984</v>
      </c>
    </row>
    <row r="14" spans="1:19" ht="20.100000000000001" customHeight="1" x14ac:dyDescent="0.2">
      <c r="A14" s="131" t="s">
        <v>34</v>
      </c>
      <c r="B14" s="458"/>
      <c r="C14" s="466">
        <v>399.99999999999972</v>
      </c>
      <c r="D14" s="305">
        <v>4249.9999999999973</v>
      </c>
      <c r="E14" s="119">
        <f>'S10'!B12</f>
        <v>434.92435868211481</v>
      </c>
      <c r="F14" s="118">
        <f>'S10'!C12</f>
        <v>4628.7049210021596</v>
      </c>
      <c r="G14" s="170">
        <f>'S10'!G12</f>
        <v>420.32606255329387</v>
      </c>
      <c r="H14" s="773">
        <f>'S10'!H12</f>
        <v>4473.3418014600138</v>
      </c>
      <c r="I14" s="116">
        <f>'S10'!L12</f>
        <v>12.32258064516129</v>
      </c>
      <c r="J14" s="116">
        <v>13</v>
      </c>
      <c r="K14" s="115">
        <f t="shared" si="4"/>
        <v>-0.67741935483870996</v>
      </c>
      <c r="N14" s="40" t="str">
        <f t="shared" si="0"/>
        <v>květen</v>
      </c>
      <c r="O14" s="175">
        <f t="shared" si="1"/>
        <v>399.99999999999972</v>
      </c>
      <c r="P14" s="175">
        <f t="shared" si="2"/>
        <v>434.92435868211481</v>
      </c>
      <c r="Q14" s="175">
        <f t="shared" si="3"/>
        <v>420.32606255329387</v>
      </c>
    </row>
    <row r="15" spans="1:19" ht="20.100000000000001" customHeight="1" x14ac:dyDescent="0.2">
      <c r="A15" s="178" t="s">
        <v>35</v>
      </c>
      <c r="B15" s="459"/>
      <c r="C15" s="467">
        <v>320</v>
      </c>
      <c r="D15" s="306">
        <v>3400</v>
      </c>
      <c r="E15" s="122">
        <f>'S10'!B13</f>
        <v>308.89592752005257</v>
      </c>
      <c r="F15" s="123">
        <f>'S10'!C13</f>
        <v>3288.3102043604317</v>
      </c>
      <c r="G15" s="172">
        <f>'S10'!G13</f>
        <v>311.58909767509618</v>
      </c>
      <c r="H15" s="805">
        <f>'S10'!H13</f>
        <v>3316.9799863611479</v>
      </c>
      <c r="I15" s="121">
        <f>'S10'!L13</f>
        <v>16.576666666666668</v>
      </c>
      <c r="J15" s="121">
        <v>15.8</v>
      </c>
      <c r="K15" s="120">
        <f t="shared" si="4"/>
        <v>0.77666666666666728</v>
      </c>
      <c r="N15" s="40" t="str">
        <f t="shared" si="0"/>
        <v>červen</v>
      </c>
      <c r="O15" s="175">
        <f t="shared" si="1"/>
        <v>320</v>
      </c>
      <c r="P15" s="175">
        <f t="shared" si="2"/>
        <v>308.89592752005257</v>
      </c>
      <c r="Q15" s="175">
        <f t="shared" si="3"/>
        <v>311.58909767509618</v>
      </c>
    </row>
    <row r="16" spans="1:19" ht="20.100000000000001" customHeight="1" x14ac:dyDescent="0.2">
      <c r="A16" s="177" t="s">
        <v>36</v>
      </c>
      <c r="B16" s="458"/>
      <c r="C16" s="466">
        <v>289.99999999999994</v>
      </c>
      <c r="D16" s="305">
        <v>3080.0319999999992</v>
      </c>
      <c r="E16" s="114">
        <f>'S10'!B14</f>
        <v>305.46320378133913</v>
      </c>
      <c r="F16" s="113">
        <f>'S10'!C14</f>
        <v>3237.2876467850392</v>
      </c>
      <c r="G16" s="169">
        <f>'S10'!G14</f>
        <v>318.31209644031139</v>
      </c>
      <c r="H16" s="793">
        <f>'S10'!H14</f>
        <v>3373.4597322108611</v>
      </c>
      <c r="I16" s="112">
        <f>'S10'!L14</f>
        <v>19.583870967741941</v>
      </c>
      <c r="J16" s="116">
        <v>17.5</v>
      </c>
      <c r="K16" s="115">
        <f t="shared" si="4"/>
        <v>2.0838709677419409</v>
      </c>
      <c r="N16" s="40" t="str">
        <f t="shared" si="0"/>
        <v>červenec</v>
      </c>
      <c r="O16" s="175">
        <f t="shared" si="1"/>
        <v>289.99999999999994</v>
      </c>
      <c r="P16" s="175">
        <f t="shared" si="2"/>
        <v>305.46320378133913</v>
      </c>
      <c r="Q16" s="175">
        <f t="shared" si="3"/>
        <v>318.31209644031139</v>
      </c>
    </row>
    <row r="17" spans="1:22" ht="20.100000000000001" customHeight="1" x14ac:dyDescent="0.2">
      <c r="A17" s="131" t="s">
        <v>37</v>
      </c>
      <c r="B17" s="458"/>
      <c r="C17" s="466">
        <v>289.99999999999994</v>
      </c>
      <c r="D17" s="305">
        <v>3080.0319999999992</v>
      </c>
      <c r="E17" s="119">
        <f>'S10'!B15</f>
        <v>300.02928810543102</v>
      </c>
      <c r="F17" s="118">
        <f>'S10'!C15</f>
        <v>3202.6595712973667</v>
      </c>
      <c r="G17" s="170">
        <f>'S10'!G15</f>
        <v>289.56902093748965</v>
      </c>
      <c r="H17" s="773">
        <f>'S10'!H15</f>
        <v>3091.0015562573053</v>
      </c>
      <c r="I17" s="116">
        <f>'S10'!L15</f>
        <v>16.141935483870967</v>
      </c>
      <c r="J17" s="116">
        <v>17.2</v>
      </c>
      <c r="K17" s="115">
        <f t="shared" si="4"/>
        <v>-1.0580645161290327</v>
      </c>
      <c r="N17" s="40" t="str">
        <f t="shared" si="0"/>
        <v>srpen</v>
      </c>
      <c r="O17" s="175">
        <f t="shared" si="1"/>
        <v>289.99999999999994</v>
      </c>
      <c r="P17" s="175">
        <f t="shared" si="2"/>
        <v>300.02928810543102</v>
      </c>
      <c r="Q17" s="175">
        <f t="shared" si="3"/>
        <v>289.56902093748965</v>
      </c>
    </row>
    <row r="18" spans="1:22" ht="20.100000000000001" customHeight="1" x14ac:dyDescent="0.2">
      <c r="A18" s="178" t="s">
        <v>38</v>
      </c>
      <c r="B18" s="459"/>
      <c r="C18" s="467">
        <v>390</v>
      </c>
      <c r="D18" s="306">
        <v>4139.9669999999996</v>
      </c>
      <c r="E18" s="122">
        <f>'S10'!B16</f>
        <v>364.76185786860032</v>
      </c>
      <c r="F18" s="123">
        <f>'S10'!C16</f>
        <v>3885.6458547682678</v>
      </c>
      <c r="G18" s="172">
        <f>'S10'!G16</f>
        <v>388.42976796244523</v>
      </c>
      <c r="H18" s="805">
        <f>'S10'!H16</f>
        <v>4137.7695753912321</v>
      </c>
      <c r="I18" s="121">
        <f>'S10'!L16</f>
        <v>14.26</v>
      </c>
      <c r="J18" s="115">
        <v>13</v>
      </c>
      <c r="K18" s="120">
        <f t="shared" si="4"/>
        <v>1.2599999999999998</v>
      </c>
      <c r="N18" s="40" t="str">
        <f t="shared" si="0"/>
        <v>září</v>
      </c>
      <c r="O18" s="175">
        <f t="shared" si="1"/>
        <v>390</v>
      </c>
      <c r="P18" s="175">
        <f t="shared" si="2"/>
        <v>364.76185786860032</v>
      </c>
      <c r="Q18" s="175">
        <f t="shared" si="3"/>
        <v>388.42976796244523</v>
      </c>
    </row>
    <row r="19" spans="1:22" ht="20.100000000000001" customHeight="1" x14ac:dyDescent="0.2">
      <c r="A19" s="177" t="s">
        <v>39</v>
      </c>
      <c r="B19" s="458"/>
      <c r="C19" s="468">
        <v>670.00000000000023</v>
      </c>
      <c r="D19" s="304">
        <v>7110.0065000000022</v>
      </c>
      <c r="E19" s="114">
        <f>'S10'!B17</f>
        <v>566.62856014040869</v>
      </c>
      <c r="F19" s="113">
        <f>'S10'!C17</f>
        <v>6020.7610624566441</v>
      </c>
      <c r="G19" s="169">
        <f>'S10'!G17</f>
        <v>652.75770767701385</v>
      </c>
      <c r="H19" s="793">
        <f>'S10'!H17</f>
        <v>6935.933812842678</v>
      </c>
      <c r="I19" s="112">
        <f>'S10'!L17</f>
        <v>10.261290322580646</v>
      </c>
      <c r="J19" s="111">
        <v>8</v>
      </c>
      <c r="K19" s="115">
        <f t="shared" si="4"/>
        <v>2.2612903225806456</v>
      </c>
      <c r="N19" s="40" t="str">
        <f t="shared" si="0"/>
        <v>říjen</v>
      </c>
      <c r="O19" s="175">
        <f t="shared" si="1"/>
        <v>670.00000000000023</v>
      </c>
      <c r="P19" s="175">
        <f t="shared" si="2"/>
        <v>566.62856014040869</v>
      </c>
      <c r="Q19" s="175">
        <f t="shared" si="3"/>
        <v>652.75770767701385</v>
      </c>
    </row>
    <row r="20" spans="1:22" ht="20.100000000000001" customHeight="1" x14ac:dyDescent="0.2">
      <c r="A20" s="131" t="s">
        <v>40</v>
      </c>
      <c r="B20" s="458">
        <v>2</v>
      </c>
      <c r="C20" s="466">
        <v>960</v>
      </c>
      <c r="D20" s="305">
        <v>10200</v>
      </c>
      <c r="E20" s="119">
        <v>766.78981566037749</v>
      </c>
      <c r="F20" s="118">
        <v>8147.1417913915111</v>
      </c>
      <c r="G20" s="170">
        <v>903.89997135734473</v>
      </c>
      <c r="H20" s="117">
        <v>9603.9371956717878</v>
      </c>
      <c r="I20" s="115">
        <v>6.3366666666666669</v>
      </c>
      <c r="J20" s="116">
        <v>2.6</v>
      </c>
      <c r="K20" s="115">
        <f t="shared" si="4"/>
        <v>3.7366666666666668</v>
      </c>
      <c r="N20" s="40" t="str">
        <f t="shared" si="0"/>
        <v>listopad</v>
      </c>
      <c r="O20" s="175">
        <f t="shared" si="1"/>
        <v>960</v>
      </c>
      <c r="P20" s="175">
        <f t="shared" si="2"/>
        <v>766.78981566037749</v>
      </c>
      <c r="Q20" s="175">
        <f t="shared" si="3"/>
        <v>903.89997135734473</v>
      </c>
    </row>
    <row r="21" spans="1:22" ht="20.100000000000001" customHeight="1" x14ac:dyDescent="0.2">
      <c r="A21" s="178" t="s">
        <v>41</v>
      </c>
      <c r="B21" s="459"/>
      <c r="C21" s="467">
        <v>1160</v>
      </c>
      <c r="D21" s="306">
        <v>12320</v>
      </c>
      <c r="E21" s="119">
        <v>1160</v>
      </c>
      <c r="F21" s="118">
        <v>12320</v>
      </c>
      <c r="G21" s="172">
        <v>1160</v>
      </c>
      <c r="H21" s="124">
        <v>12320</v>
      </c>
      <c r="I21" s="120">
        <v>-0.4</v>
      </c>
      <c r="J21" s="120">
        <v>-0.4</v>
      </c>
      <c r="K21" s="120">
        <f t="shared" si="4"/>
        <v>0</v>
      </c>
      <c r="N21" s="40" t="str">
        <f t="shared" si="0"/>
        <v>prosinec</v>
      </c>
      <c r="O21" s="175">
        <f t="shared" si="1"/>
        <v>1160</v>
      </c>
      <c r="P21" s="175">
        <f t="shared" si="2"/>
        <v>1160</v>
      </c>
      <c r="Q21" s="175">
        <f t="shared" si="3"/>
        <v>1160</v>
      </c>
      <c r="R21" s="160"/>
      <c r="S21" s="160"/>
      <c r="T21" s="160"/>
      <c r="V21" s="160"/>
    </row>
    <row r="22" spans="1:22" ht="20.100000000000001" customHeight="1" x14ac:dyDescent="0.2">
      <c r="A22" s="177" t="s">
        <v>87</v>
      </c>
      <c r="B22" s="458"/>
      <c r="C22" s="469">
        <f>SUM(C10:C12)</f>
        <v>3190.0000000000005</v>
      </c>
      <c r="D22" s="470">
        <f t="shared" ref="D22:H22" si="5">SUM(D10:D12)</f>
        <v>33869.958000000013</v>
      </c>
      <c r="E22" s="125">
        <f t="shared" si="5"/>
        <v>2710.8145646646863</v>
      </c>
      <c r="F22" s="126">
        <f t="shared" si="5"/>
        <v>28836.825844428684</v>
      </c>
      <c r="G22" s="173">
        <f>SUM(G10:G12)</f>
        <v>3069.0434778765648</v>
      </c>
      <c r="H22" s="173">
        <f t="shared" si="5"/>
        <v>32647.124571965069</v>
      </c>
      <c r="I22" s="115">
        <f>AVERAGE(I10:I12)</f>
        <v>3.1675115207373268</v>
      </c>
      <c r="J22" s="115">
        <f>AVERAGE(J10:J12)</f>
        <v>0.19999999999999987</v>
      </c>
      <c r="K22" s="115">
        <f t="shared" si="4"/>
        <v>2.967511520737327</v>
      </c>
    </row>
    <row r="23" spans="1:22" ht="20.100000000000001" customHeight="1" x14ac:dyDescent="0.2">
      <c r="A23" s="131" t="s">
        <v>88</v>
      </c>
      <c r="B23" s="458"/>
      <c r="C23" s="471">
        <f>SUM(C13:C15)</f>
        <v>1389.9999999999998</v>
      </c>
      <c r="D23" s="472">
        <f t="shared" ref="D23:G23" si="6">SUM(D13:D15)</f>
        <v>14759.999999999996</v>
      </c>
      <c r="E23" s="127">
        <f t="shared" si="6"/>
        <v>1277.8080306640688</v>
      </c>
      <c r="F23" s="128">
        <f t="shared" si="6"/>
        <v>13596.199062567588</v>
      </c>
      <c r="G23" s="174">
        <f t="shared" si="6"/>
        <v>1343.6287036151298</v>
      </c>
      <c r="H23" s="174">
        <f>SUM(H13:H15)</f>
        <v>14296.152241427362</v>
      </c>
      <c r="I23" s="115">
        <f>AVERAGE(I13:I15)</f>
        <v>12.974193548387097</v>
      </c>
      <c r="J23" s="115">
        <f>AVERAGE(J13:J15)</f>
        <v>12.133333333333335</v>
      </c>
      <c r="K23" s="115">
        <f t="shared" si="4"/>
        <v>0.84086021505376252</v>
      </c>
    </row>
    <row r="24" spans="1:22" ht="20.100000000000001" customHeight="1" x14ac:dyDescent="0.2">
      <c r="A24" s="131" t="s">
        <v>89</v>
      </c>
      <c r="B24" s="458"/>
      <c r="C24" s="471">
        <f>SUM(C16:C18)</f>
        <v>969.99999999999989</v>
      </c>
      <c r="D24" s="472">
        <f t="shared" ref="D24:H24" si="7">SUM(D16:D18)</f>
        <v>10300.030999999999</v>
      </c>
      <c r="E24" s="127">
        <f t="shared" si="7"/>
        <v>970.25434975537041</v>
      </c>
      <c r="F24" s="128">
        <f t="shared" si="7"/>
        <v>10325.593072850674</v>
      </c>
      <c r="G24" s="174">
        <f t="shared" si="7"/>
        <v>996.31088534024627</v>
      </c>
      <c r="H24" s="174">
        <f t="shared" si="7"/>
        <v>10602.230863859399</v>
      </c>
      <c r="I24" s="115">
        <f>AVERAGE(I16:I18)</f>
        <v>16.66193548387097</v>
      </c>
      <c r="J24" s="115">
        <f>AVERAGE(J16:J18)</f>
        <v>15.9</v>
      </c>
      <c r="K24" s="115">
        <f t="shared" si="4"/>
        <v>0.76193548387096932</v>
      </c>
    </row>
    <row r="25" spans="1:22" ht="20.100000000000001" customHeight="1" x14ac:dyDescent="0.2">
      <c r="A25" s="178" t="s">
        <v>90</v>
      </c>
      <c r="B25" s="459"/>
      <c r="C25" s="471">
        <f>SUM(C19:C21)</f>
        <v>2790</v>
      </c>
      <c r="D25" s="472">
        <f t="shared" ref="D25:H25" si="8">SUM(D19:D21)</f>
        <v>29630.006500000003</v>
      </c>
      <c r="E25" s="127">
        <f t="shared" si="8"/>
        <v>2493.4183758007862</v>
      </c>
      <c r="F25" s="128">
        <f t="shared" si="8"/>
        <v>26487.902853848154</v>
      </c>
      <c r="G25" s="174">
        <f t="shared" si="8"/>
        <v>2716.6576790343588</v>
      </c>
      <c r="H25" s="174">
        <f t="shared" si="8"/>
        <v>28859.871008514467</v>
      </c>
      <c r="I25" s="120">
        <f>AVERAGE(I19:I21)</f>
        <v>5.3993189964157713</v>
      </c>
      <c r="J25" s="120">
        <f>AVERAGE(J19:J21)</f>
        <v>3.4</v>
      </c>
      <c r="K25" s="120">
        <f t="shared" si="4"/>
        <v>1.9993189964157714</v>
      </c>
    </row>
    <row r="26" spans="1:22" ht="20.100000000000001" customHeight="1" x14ac:dyDescent="0.2">
      <c r="A26" s="131" t="s">
        <v>91</v>
      </c>
      <c r="B26" s="458"/>
      <c r="C26" s="469">
        <f>SUM(C10:C15)</f>
        <v>4580</v>
      </c>
      <c r="D26" s="470">
        <f t="shared" ref="D26:H26" si="9">SUM(D10:D15)</f>
        <v>48629.958000000013</v>
      </c>
      <c r="E26" s="125">
        <f t="shared" si="9"/>
        <v>3988.6225953287553</v>
      </c>
      <c r="F26" s="126">
        <f t="shared" si="9"/>
        <v>42433.024906996267</v>
      </c>
      <c r="G26" s="173">
        <f t="shared" si="9"/>
        <v>4412.6721814916946</v>
      </c>
      <c r="H26" s="173">
        <f t="shared" si="9"/>
        <v>46943.276813392433</v>
      </c>
      <c r="I26" s="115">
        <f>AVERAGE(I10:I15)</f>
        <v>8.0708525345622117</v>
      </c>
      <c r="J26" s="115">
        <f>AVERAGE(J10:J15)</f>
        <v>6.166666666666667</v>
      </c>
      <c r="K26" s="115">
        <f t="shared" si="4"/>
        <v>1.9041858678955448</v>
      </c>
    </row>
    <row r="27" spans="1:22" ht="20.100000000000001" customHeight="1" x14ac:dyDescent="0.2">
      <c r="A27" s="178" t="s">
        <v>92</v>
      </c>
      <c r="B27" s="459"/>
      <c r="C27" s="473">
        <f>SUM(C16:C21)</f>
        <v>3760</v>
      </c>
      <c r="D27" s="474">
        <f t="shared" ref="D27:H27" si="10">SUM(D16:D21)</f>
        <v>39930.037500000006</v>
      </c>
      <c r="E27" s="129">
        <f t="shared" si="10"/>
        <v>3463.6727255561564</v>
      </c>
      <c r="F27" s="130">
        <f t="shared" si="10"/>
        <v>36813.49592669883</v>
      </c>
      <c r="G27" s="293">
        <f t="shared" si="10"/>
        <v>3712.9685643746047</v>
      </c>
      <c r="H27" s="293">
        <f t="shared" si="10"/>
        <v>39462.101872373867</v>
      </c>
      <c r="I27" s="120">
        <f>AVERAGE(I16:I21)</f>
        <v>11.030627240143369</v>
      </c>
      <c r="J27" s="120">
        <f>AVERAGE(J16:J21)</f>
        <v>9.65</v>
      </c>
      <c r="K27" s="120">
        <f t="shared" si="4"/>
        <v>1.3806272401433688</v>
      </c>
    </row>
    <row r="28" spans="1:22" ht="20.100000000000001" customHeight="1" x14ac:dyDescent="0.2">
      <c r="A28" s="177" t="s">
        <v>47</v>
      </c>
      <c r="B28" s="458"/>
      <c r="C28" s="469">
        <f>SUM(C10:C21)</f>
        <v>8340</v>
      </c>
      <c r="D28" s="470">
        <f t="shared" ref="D28:H28" si="11">SUM(D10:D21)</f>
        <v>88559.995500000005</v>
      </c>
      <c r="E28" s="125">
        <f t="shared" si="11"/>
        <v>7452.2953208849131</v>
      </c>
      <c r="F28" s="126">
        <f t="shared" si="11"/>
        <v>79246.520833695089</v>
      </c>
      <c r="G28" s="173">
        <f t="shared" si="11"/>
        <v>8125.6407458662998</v>
      </c>
      <c r="H28" s="173">
        <f t="shared" si="11"/>
        <v>86405.378685766293</v>
      </c>
      <c r="I28" s="115">
        <f>AVERAGE(I10:I21)</f>
        <v>9.5507398873527922</v>
      </c>
      <c r="J28" s="115">
        <f>AVERAGE(J10:J21)</f>
        <v>7.9083333333333323</v>
      </c>
      <c r="K28" s="115">
        <f t="shared" si="4"/>
        <v>1.6424065540194599</v>
      </c>
    </row>
    <row r="29" spans="1:22" ht="3.75" customHeight="1" x14ac:dyDescent="0.2">
      <c r="A29" s="131"/>
      <c r="B29" s="131"/>
      <c r="C29" s="475"/>
      <c r="D29" s="118"/>
      <c r="E29" s="167"/>
      <c r="F29" s="118"/>
      <c r="G29" s="117"/>
      <c r="H29" s="133"/>
      <c r="I29" s="168"/>
      <c r="J29" s="132"/>
      <c r="K29" s="166"/>
    </row>
    <row r="32" spans="1:22" x14ac:dyDescent="0.2">
      <c r="A32" s="1151" t="s">
        <v>221</v>
      </c>
      <c r="B32" s="1151"/>
      <c r="C32" s="1151"/>
      <c r="D32" s="1151"/>
      <c r="E32" s="1151"/>
      <c r="F32" s="134"/>
      <c r="G32" s="134"/>
      <c r="H32" s="134"/>
      <c r="I32" s="134"/>
    </row>
    <row r="33" spans="1:9" x14ac:dyDescent="0.2">
      <c r="A33" s="294" t="s">
        <v>127</v>
      </c>
      <c r="B33" s="134"/>
      <c r="C33" s="134"/>
      <c r="D33" s="134"/>
      <c r="E33" s="134"/>
      <c r="F33" s="134"/>
      <c r="G33" s="134"/>
      <c r="H33" s="134"/>
      <c r="I33" s="134"/>
    </row>
    <row r="52" spans="4:7" x14ac:dyDescent="0.2">
      <c r="E52" s="40"/>
      <c r="F52" s="40"/>
      <c r="G52" s="40"/>
    </row>
    <row r="53" spans="4:7" x14ac:dyDescent="0.2">
      <c r="D53" s="40"/>
      <c r="E53" s="175"/>
      <c r="F53" s="175"/>
      <c r="G53" s="175"/>
    </row>
    <row r="64" spans="4:7" s="134" customFormat="1" x14ac:dyDescent="0.2"/>
    <row r="65" spans="2:2" s="134" customFormat="1" x14ac:dyDescent="0.2">
      <c r="B65" s="294"/>
    </row>
    <row r="66" spans="2:2" s="134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2"/>
    <col min="22" max="16384" width="9.140625" style="45"/>
  </cols>
  <sheetData>
    <row r="1" spans="1:22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71" t="s">
        <v>324</v>
      </c>
      <c r="O1" s="1071"/>
      <c r="T1" s="183">
        <v>2013</v>
      </c>
      <c r="U1" s="183">
        <v>2014</v>
      </c>
      <c r="V1" s="183">
        <v>2014</v>
      </c>
    </row>
    <row r="2" spans="1:22" ht="15.75" x14ac:dyDescent="0.25">
      <c r="A2" s="1147" t="s">
        <v>281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81"/>
      <c r="Q2" s="181"/>
      <c r="S2" s="184">
        <v>41640</v>
      </c>
      <c r="T2" s="185">
        <v>32.376295432485961</v>
      </c>
      <c r="U2" s="186">
        <v>29.819936957415216</v>
      </c>
      <c r="V2" s="770">
        <v>1</v>
      </c>
    </row>
    <row r="3" spans="1:22" ht="12" customHeight="1" x14ac:dyDescent="0.25">
      <c r="A3" s="190"/>
      <c r="B3" s="736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81"/>
      <c r="Q3" s="181"/>
      <c r="S3" s="184">
        <v>41641</v>
      </c>
      <c r="T3" s="185">
        <v>35.792506502084485</v>
      </c>
      <c r="U3" s="186">
        <v>32.181140578438225</v>
      </c>
      <c r="V3" s="770">
        <v>1.7</v>
      </c>
    </row>
    <row r="4" spans="1:22" ht="15.75" x14ac:dyDescent="0.25">
      <c r="A4" s="190"/>
      <c r="B4" s="736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81"/>
      <c r="Q4" s="181"/>
      <c r="S4" s="184">
        <v>41642</v>
      </c>
      <c r="T4" s="185">
        <v>35.209607794422446</v>
      </c>
      <c r="U4" s="186">
        <v>30.611301271536977</v>
      </c>
      <c r="V4" s="770">
        <v>2.4</v>
      </c>
    </row>
    <row r="5" spans="1:22" ht="15.75" x14ac:dyDescent="0.25">
      <c r="A5" s="190"/>
      <c r="B5" s="736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81"/>
      <c r="Q5" s="181"/>
      <c r="S5" s="184">
        <v>41643</v>
      </c>
      <c r="T5" s="185">
        <v>30.841863278235987</v>
      </c>
      <c r="U5" s="186">
        <v>28.224276360862738</v>
      </c>
      <c r="V5" s="770">
        <v>2.9</v>
      </c>
    </row>
    <row r="6" spans="1:22" ht="15.75" x14ac:dyDescent="0.25">
      <c r="A6" s="190"/>
      <c r="B6" s="736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81"/>
      <c r="Q6" s="181"/>
      <c r="S6" s="184">
        <v>41644</v>
      </c>
      <c r="T6" s="185">
        <v>28.424361807589285</v>
      </c>
      <c r="U6" s="186">
        <v>28.323624258618796</v>
      </c>
      <c r="V6" s="770">
        <v>4.9000000000000004</v>
      </c>
    </row>
    <row r="7" spans="1:22" ht="15.75" x14ac:dyDescent="0.25">
      <c r="A7" s="190"/>
      <c r="B7" s="736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81"/>
      <c r="Q7" s="181"/>
      <c r="S7" s="184">
        <v>41645</v>
      </c>
      <c r="T7" s="185">
        <v>30.507914817663032</v>
      </c>
      <c r="U7" s="186">
        <v>31.17152473981665</v>
      </c>
      <c r="V7" s="770">
        <v>3</v>
      </c>
    </row>
    <row r="8" spans="1:22" ht="15.75" x14ac:dyDescent="0.25">
      <c r="A8" s="190"/>
      <c r="B8" s="736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81"/>
      <c r="Q8" s="181"/>
      <c r="S8" s="184">
        <v>41646</v>
      </c>
      <c r="T8" s="185">
        <v>35.326757943273172</v>
      </c>
      <c r="U8" s="186">
        <v>30.816836681936199</v>
      </c>
      <c r="V8" s="770">
        <v>4.5</v>
      </c>
    </row>
    <row r="9" spans="1:22" ht="15.75" x14ac:dyDescent="0.25">
      <c r="A9" s="190"/>
      <c r="B9" s="736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81"/>
      <c r="Q9" s="181"/>
      <c r="S9" s="184">
        <v>41647</v>
      </c>
      <c r="T9" s="185">
        <v>36.448220056594238</v>
      </c>
      <c r="U9" s="186">
        <v>30.577419431284607</v>
      </c>
      <c r="V9" s="770">
        <v>4.3</v>
      </c>
    </row>
    <row r="10" spans="1:22" ht="15.75" x14ac:dyDescent="0.25">
      <c r="A10" s="190"/>
      <c r="B10" s="736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81"/>
      <c r="Q10" s="181"/>
      <c r="S10" s="184">
        <v>41648</v>
      </c>
      <c r="T10" s="185">
        <v>34.966380795434823</v>
      </c>
      <c r="U10" s="186">
        <v>30.77791814439302</v>
      </c>
      <c r="V10" s="770">
        <v>4.4000000000000004</v>
      </c>
    </row>
    <row r="11" spans="1:22" ht="15.75" x14ac:dyDescent="0.25">
      <c r="A11" s="190"/>
      <c r="B11" s="736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81"/>
      <c r="Q11" s="181"/>
      <c r="S11" s="184">
        <v>41649</v>
      </c>
      <c r="T11" s="185">
        <v>35.419162691591474</v>
      </c>
      <c r="U11" s="186">
        <v>30.132613917439219</v>
      </c>
      <c r="V11" s="770">
        <v>3.9</v>
      </c>
    </row>
    <row r="12" spans="1:22" ht="15.75" x14ac:dyDescent="0.25">
      <c r="A12" s="190"/>
      <c r="B12" s="736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81"/>
      <c r="Q12" s="181"/>
      <c r="S12" s="184">
        <v>41650</v>
      </c>
      <c r="T12" s="185">
        <v>38.147470159524033</v>
      </c>
      <c r="U12" s="186">
        <v>28.231570981800594</v>
      </c>
      <c r="V12" s="770">
        <v>3.1</v>
      </c>
    </row>
    <row r="13" spans="1:22" ht="15.75" x14ac:dyDescent="0.25">
      <c r="A13" s="190"/>
      <c r="B13" s="736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81"/>
      <c r="Q13" s="181"/>
      <c r="S13" s="184">
        <v>41651</v>
      </c>
      <c r="T13" s="185">
        <v>37.430222073026869</v>
      </c>
      <c r="U13" s="186">
        <v>31.152940276994567</v>
      </c>
      <c r="V13" s="770">
        <v>0.3</v>
      </c>
    </row>
    <row r="14" spans="1:22" ht="15.75" x14ac:dyDescent="0.25">
      <c r="A14" s="190"/>
      <c r="B14" s="736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81"/>
      <c r="Q14" s="181"/>
      <c r="S14" s="184">
        <v>41652</v>
      </c>
      <c r="T14" s="185">
        <v>39.764526902436685</v>
      </c>
      <c r="U14" s="186">
        <v>35.425663245407186</v>
      </c>
      <c r="V14" s="770">
        <v>-0.9</v>
      </c>
    </row>
    <row r="15" spans="1:22" ht="15.75" x14ac:dyDescent="0.25">
      <c r="A15" s="190"/>
      <c r="B15" s="736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81"/>
      <c r="Q15" s="181"/>
      <c r="S15" s="184">
        <v>41653</v>
      </c>
      <c r="T15" s="185">
        <v>43.228484796037641</v>
      </c>
      <c r="U15" s="186">
        <v>34.838520341589764</v>
      </c>
      <c r="V15" s="770">
        <v>1.5</v>
      </c>
    </row>
    <row r="16" spans="1:22" ht="15.75" x14ac:dyDescent="0.25">
      <c r="A16" s="190"/>
      <c r="B16" s="736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81"/>
      <c r="Q16" s="181"/>
      <c r="S16" s="184">
        <v>41654</v>
      </c>
      <c r="T16" s="185">
        <v>42.739632761468386</v>
      </c>
      <c r="U16" s="186">
        <v>34.682102113843577</v>
      </c>
      <c r="V16" s="770">
        <v>1.1000000000000001</v>
      </c>
    </row>
    <row r="17" spans="1:22" ht="15.75" x14ac:dyDescent="0.25">
      <c r="A17" s="190"/>
      <c r="B17" s="736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81"/>
      <c r="Q17" s="181"/>
      <c r="S17" s="184">
        <v>41655</v>
      </c>
      <c r="T17" s="185">
        <v>42.229186102215856</v>
      </c>
      <c r="U17" s="186">
        <v>34.384923936924864</v>
      </c>
      <c r="V17" s="770">
        <v>1.3</v>
      </c>
    </row>
    <row r="18" spans="1:22" ht="15.75" x14ac:dyDescent="0.25">
      <c r="A18" s="190"/>
      <c r="B18" s="736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81"/>
      <c r="Q18" s="181"/>
      <c r="S18" s="184">
        <v>41656</v>
      </c>
      <c r="T18" s="185">
        <v>43.46672791714839</v>
      </c>
      <c r="U18" s="186">
        <v>32.004779962782685</v>
      </c>
      <c r="V18" s="770">
        <v>2.7</v>
      </c>
    </row>
    <row r="19" spans="1:22" ht="15.75" x14ac:dyDescent="0.25">
      <c r="A19" s="190"/>
      <c r="B19" s="736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81"/>
      <c r="Q19" s="181"/>
      <c r="S19" s="184">
        <v>41657</v>
      </c>
      <c r="T19" s="185">
        <v>44.767544892732943</v>
      </c>
      <c r="U19" s="186">
        <v>28.838252436416095</v>
      </c>
      <c r="V19" s="770">
        <v>2.9</v>
      </c>
    </row>
    <row r="20" spans="1:22" ht="15.75" x14ac:dyDescent="0.25">
      <c r="A20" s="190"/>
      <c r="B20" s="736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81"/>
      <c r="Q20" s="181"/>
      <c r="S20" s="184">
        <v>41658</v>
      </c>
      <c r="T20" s="185">
        <v>41.826982651881188</v>
      </c>
      <c r="U20" s="186">
        <v>26.914539897812865</v>
      </c>
      <c r="V20" s="770">
        <v>6.3</v>
      </c>
    </row>
    <row r="21" spans="1:22" ht="15.75" x14ac:dyDescent="0.25">
      <c r="A21" s="190"/>
      <c r="B21" s="736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81"/>
      <c r="Q21" s="181"/>
      <c r="S21" s="184">
        <v>41659</v>
      </c>
      <c r="T21" s="185">
        <v>41.464349132190755</v>
      </c>
      <c r="U21" s="186">
        <v>30.805382238471903</v>
      </c>
      <c r="V21" s="770">
        <v>5.9</v>
      </c>
    </row>
    <row r="22" spans="1:22" ht="15.75" x14ac:dyDescent="0.25">
      <c r="A22" s="190"/>
      <c r="B22" s="736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81"/>
      <c r="Q22" s="181"/>
      <c r="S22" s="184">
        <v>41660</v>
      </c>
      <c r="T22" s="185">
        <v>44.137077149352343</v>
      </c>
      <c r="U22" s="186">
        <v>34.2686523637948</v>
      </c>
      <c r="V22" s="770">
        <v>0.7</v>
      </c>
    </row>
    <row r="23" spans="1:22" ht="15.75" x14ac:dyDescent="0.25">
      <c r="A23" s="190"/>
      <c r="B23" s="736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81"/>
      <c r="Q23" s="181"/>
      <c r="S23" s="184">
        <v>41661</v>
      </c>
      <c r="T23" s="185">
        <v>45.15446933381191</v>
      </c>
      <c r="U23" s="186">
        <v>36.969258318739719</v>
      </c>
      <c r="V23" s="770">
        <v>-1.2</v>
      </c>
    </row>
    <row r="24" spans="1:22" ht="15.75" x14ac:dyDescent="0.25">
      <c r="A24" s="1165" t="s">
        <v>295</v>
      </c>
      <c r="B24" s="1165"/>
      <c r="C24" s="1165"/>
      <c r="D24" s="1165"/>
      <c r="E24" s="1165"/>
      <c r="F24" s="1165"/>
      <c r="G24" s="1165"/>
      <c r="H24" s="1165"/>
      <c r="I24" s="1165"/>
      <c r="J24" s="1165"/>
      <c r="K24" s="1165"/>
      <c r="L24" s="1165"/>
      <c r="M24" s="1165"/>
      <c r="N24" s="1165"/>
      <c r="O24" s="1165"/>
      <c r="P24" s="181"/>
      <c r="Q24" s="181"/>
      <c r="S24" s="184">
        <v>41662</v>
      </c>
      <c r="T24" s="185">
        <v>45.557512675689587</v>
      </c>
      <c r="U24" s="186">
        <v>39.515937993420224</v>
      </c>
      <c r="V24" s="770">
        <v>-2.6</v>
      </c>
    </row>
    <row r="25" spans="1:22" ht="9.9499999999999993" customHeight="1" x14ac:dyDescent="0.25">
      <c r="C25" s="556"/>
      <c r="D25" s="193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3"/>
      <c r="P25" s="181"/>
      <c r="Q25" s="181"/>
      <c r="S25" s="184">
        <v>41663</v>
      </c>
      <c r="T25" s="185">
        <v>45.236732872485952</v>
      </c>
      <c r="U25" s="186">
        <v>39.912823833141239</v>
      </c>
      <c r="V25" s="770">
        <v>-2.4</v>
      </c>
    </row>
    <row r="26" spans="1:22" ht="15" customHeight="1" thickBot="1" x14ac:dyDescent="0.3">
      <c r="A26" s="275"/>
      <c r="B26" s="275"/>
      <c r="C26" s="557"/>
      <c r="D26" s="553" t="s">
        <v>13</v>
      </c>
      <c r="E26" s="476" t="s">
        <v>72</v>
      </c>
      <c r="F26" s="476" t="s">
        <v>73</v>
      </c>
      <c r="G26" s="476" t="s">
        <v>74</v>
      </c>
      <c r="H26" s="476" t="s">
        <v>75</v>
      </c>
      <c r="I26" s="476" t="s">
        <v>76</v>
      </c>
      <c r="J26" s="476" t="s">
        <v>77</v>
      </c>
      <c r="K26" s="476" t="s">
        <v>78</v>
      </c>
      <c r="L26" s="476" t="s">
        <v>79</v>
      </c>
      <c r="M26" s="476" t="s">
        <v>80</v>
      </c>
      <c r="N26" s="476" t="s">
        <v>81</v>
      </c>
      <c r="O26" s="497" t="s">
        <v>82</v>
      </c>
      <c r="P26" s="181"/>
      <c r="Q26" s="181"/>
      <c r="S26" s="184">
        <v>41664</v>
      </c>
      <c r="T26" s="185">
        <v>47.333075975303558</v>
      </c>
      <c r="U26" s="186">
        <v>41.907181763192099</v>
      </c>
      <c r="V26" s="770">
        <v>-8</v>
      </c>
    </row>
    <row r="27" spans="1:22" ht="15" customHeight="1" x14ac:dyDescent="0.25">
      <c r="A27" s="1168">
        <v>2014</v>
      </c>
      <c r="B27" s="1166" t="s">
        <v>296</v>
      </c>
      <c r="C27" s="747" t="s">
        <v>52</v>
      </c>
      <c r="D27" s="554">
        <v>34.426418786756003</v>
      </c>
      <c r="E27" s="775">
        <v>31.969354564548802</v>
      </c>
      <c r="F27" s="775">
        <v>24.1436532576361</v>
      </c>
      <c r="G27" s="775">
        <v>17.799610574108399</v>
      </c>
      <c r="H27" s="775">
        <v>14.029818451981434</v>
      </c>
      <c r="I27" s="775">
        <v>10.296530917335099</v>
      </c>
      <c r="J27" s="775">
        <v>9.8536517348819075</v>
      </c>
      <c r="K27" s="775">
        <v>9.6783641324332592</v>
      </c>
      <c r="L27" s="775">
        <v>12.15872859562</v>
      </c>
      <c r="M27" s="775">
        <v>18.278340649690598</v>
      </c>
      <c r="N27" s="731">
        <v>32.000999999999998</v>
      </c>
      <c r="O27" s="732">
        <v>37.41935483870968</v>
      </c>
      <c r="P27" s="181"/>
      <c r="Q27" s="181"/>
      <c r="S27" s="184">
        <v>41665</v>
      </c>
      <c r="T27" s="185">
        <v>46.197935598637272</v>
      </c>
      <c r="U27" s="186">
        <v>43.863809054503498</v>
      </c>
      <c r="V27" s="770">
        <v>-7.8</v>
      </c>
    </row>
    <row r="28" spans="1:22" ht="15" customHeight="1" x14ac:dyDescent="0.2">
      <c r="A28" s="1169"/>
      <c r="B28" s="1167"/>
      <c r="C28" s="748" t="s">
        <v>16</v>
      </c>
      <c r="D28" s="555">
        <v>366.70693212454802</v>
      </c>
      <c r="E28" s="776">
        <v>339.93743134765202</v>
      </c>
      <c r="F28" s="776">
        <v>256.47297978668399</v>
      </c>
      <c r="G28" s="776">
        <v>189.30611901729799</v>
      </c>
      <c r="H28" s="776">
        <v>149.31306654387174</v>
      </c>
      <c r="I28" s="776">
        <v>109.61033283</v>
      </c>
      <c r="J28" s="776">
        <v>104.42863376725933</v>
      </c>
      <c r="K28" s="776">
        <v>103.311599659355</v>
      </c>
      <c r="L28" s="776">
        <v>129.52154019599999</v>
      </c>
      <c r="M28" s="776">
        <v>194.21808311548401</v>
      </c>
      <c r="N28" s="733">
        <v>340.012</v>
      </c>
      <c r="O28" s="734">
        <v>397.41935483870969</v>
      </c>
      <c r="S28" s="184">
        <v>41666</v>
      </c>
      <c r="T28" s="185">
        <v>44.240454059983492</v>
      </c>
      <c r="U28" s="186">
        <v>44.959295144984566</v>
      </c>
      <c r="V28" s="770">
        <v>-4.0999999999999996</v>
      </c>
    </row>
    <row r="29" spans="1:22" ht="15" customHeight="1" x14ac:dyDescent="0.2">
      <c r="A29" s="1169"/>
      <c r="B29" s="1171" t="s">
        <v>200</v>
      </c>
      <c r="C29" s="745" t="s">
        <v>130</v>
      </c>
      <c r="D29" s="554">
        <v>1.5321804729824582</v>
      </c>
      <c r="E29" s="775">
        <v>1.562740852404906</v>
      </c>
      <c r="F29" s="775">
        <v>0.97956040953488865</v>
      </c>
      <c r="G29" s="775">
        <v>1.1020731733440596</v>
      </c>
      <c r="H29" s="775">
        <v>0.57410943884344612</v>
      </c>
      <c r="I29" s="775">
        <v>0.13831682531817241</v>
      </c>
      <c r="J29" s="775">
        <v>0.22886050046818632</v>
      </c>
      <c r="K29" s="775">
        <v>0.32703314228528513</v>
      </c>
      <c r="L29" s="775">
        <v>0.5537919709257193</v>
      </c>
      <c r="M29" s="775">
        <v>1.2295590453146168</v>
      </c>
      <c r="N29" s="731">
        <v>1.35</v>
      </c>
      <c r="O29" s="732">
        <v>1.48</v>
      </c>
      <c r="S29" s="184">
        <v>41667</v>
      </c>
      <c r="T29" s="185">
        <v>43.061164286209376</v>
      </c>
      <c r="U29" s="186">
        <v>42.900737261999915</v>
      </c>
      <c r="V29" s="770">
        <v>-3.2</v>
      </c>
    </row>
    <row r="30" spans="1:22" ht="15" customHeight="1" x14ac:dyDescent="0.2">
      <c r="A30" s="1170"/>
      <c r="B30" s="1172"/>
      <c r="C30" s="746" t="s">
        <v>305</v>
      </c>
      <c r="D30" s="555">
        <v>16.320640841064211</v>
      </c>
      <c r="E30" s="776">
        <v>16.616973537572306</v>
      </c>
      <c r="F30" s="776">
        <v>10.40566452280312</v>
      </c>
      <c r="G30" s="776">
        <v>11.721011069246879</v>
      </c>
      <c r="H30" s="776">
        <v>6.1099893158909557</v>
      </c>
      <c r="I30" s="776">
        <v>1.4724332294700115</v>
      </c>
      <c r="J30" s="776">
        <v>2.4254550526257601</v>
      </c>
      <c r="K30" s="776">
        <v>3.4909119369152104</v>
      </c>
      <c r="L30" s="776">
        <v>5.8992995835837538</v>
      </c>
      <c r="M30" s="776">
        <v>13.064786607627402</v>
      </c>
      <c r="N30" s="733">
        <v>14.34</v>
      </c>
      <c r="O30" s="734">
        <v>15.72</v>
      </c>
      <c r="S30" s="184">
        <v>41668</v>
      </c>
      <c r="T30" s="185">
        <v>39.625087100576323</v>
      </c>
      <c r="U30" s="186">
        <v>43.300079571630462</v>
      </c>
      <c r="V30" s="770">
        <v>-3.5</v>
      </c>
    </row>
    <row r="31" spans="1:22" ht="15" customHeight="1" x14ac:dyDescent="0.2">
      <c r="A31" s="1159">
        <v>2013</v>
      </c>
      <c r="B31" s="1161" t="s">
        <v>296</v>
      </c>
      <c r="C31" s="758" t="s">
        <v>297</v>
      </c>
      <c r="D31" s="751">
        <v>39.317732617197706</v>
      </c>
      <c r="E31" s="752">
        <v>37.781356660528338</v>
      </c>
      <c r="F31" s="752">
        <v>35.108955246361376</v>
      </c>
      <c r="G31" s="752">
        <v>21.708055662267224</v>
      </c>
      <c r="H31" s="752">
        <v>13.112667378940438</v>
      </c>
      <c r="I31" s="752">
        <v>11.00161306513394</v>
      </c>
      <c r="J31" s="752">
        <v>9.1936834853972833</v>
      </c>
      <c r="K31" s="752">
        <v>9.2600264605768423</v>
      </c>
      <c r="L31" s="752">
        <v>13.246628382076077</v>
      </c>
      <c r="M31" s="752">
        <v>20.665613811594834</v>
      </c>
      <c r="N31" s="752">
        <v>29.600560436271987</v>
      </c>
      <c r="O31" s="753">
        <v>33.099730738711536</v>
      </c>
      <c r="S31" s="184">
        <v>41669</v>
      </c>
      <c r="T31" s="185">
        <v>34.588826245394074</v>
      </c>
      <c r="U31" s="186">
        <v>42.101394085754599</v>
      </c>
      <c r="V31" s="770">
        <v>-2</v>
      </c>
    </row>
    <row r="32" spans="1:22" ht="15" customHeight="1" x14ac:dyDescent="0.2">
      <c r="A32" s="1159"/>
      <c r="B32" s="1162"/>
      <c r="C32" s="749" t="s">
        <v>16</v>
      </c>
      <c r="D32" s="755">
        <v>416.15311503962795</v>
      </c>
      <c r="E32" s="756">
        <v>400.23555499853717</v>
      </c>
      <c r="F32" s="756">
        <v>371.60898135734965</v>
      </c>
      <c r="G32" s="756">
        <v>229.7664621469776</v>
      </c>
      <c r="H32" s="756">
        <v>139.34438243578634</v>
      </c>
      <c r="I32" s="756">
        <v>117.65345044115539</v>
      </c>
      <c r="J32" s="756">
        <v>98.685182405924138</v>
      </c>
      <c r="K32" s="756">
        <v>99.236740369534644</v>
      </c>
      <c r="L32" s="756">
        <v>141.49753037920746</v>
      </c>
      <c r="M32" s="756">
        <v>219.8642345338082</v>
      </c>
      <c r="N32" s="756">
        <v>314.87954330865608</v>
      </c>
      <c r="O32" s="757">
        <v>353.43293377669806</v>
      </c>
      <c r="S32" s="184">
        <v>41670</v>
      </c>
      <c r="T32" s="185">
        <v>33.340177327647375</v>
      </c>
      <c r="U32" s="186">
        <v>37.604545224489804</v>
      </c>
      <c r="V32" s="770">
        <v>-0.4</v>
      </c>
    </row>
    <row r="33" spans="1:23" ht="15" customHeight="1" x14ac:dyDescent="0.2">
      <c r="A33" s="1159"/>
      <c r="B33" s="1163" t="s">
        <v>200</v>
      </c>
      <c r="C33" s="750" t="s">
        <v>298</v>
      </c>
      <c r="D33" s="751">
        <v>1.0754797910519782</v>
      </c>
      <c r="E33" s="752">
        <v>1.0507245392076279</v>
      </c>
      <c r="F33" s="752">
        <v>1.3058642960259048</v>
      </c>
      <c r="G33" s="752">
        <v>1.5188402486761607</v>
      </c>
      <c r="H33" s="752">
        <v>0.50672127490178276</v>
      </c>
      <c r="I33" s="752">
        <v>0.25986132587672439</v>
      </c>
      <c r="J33" s="752">
        <v>0.12885305116589621</v>
      </c>
      <c r="K33" s="752">
        <v>0.19900000000000001</v>
      </c>
      <c r="L33" s="752">
        <v>0.82599999999999996</v>
      </c>
      <c r="M33" s="752">
        <v>0.65930565304663047</v>
      </c>
      <c r="N33" s="752">
        <v>1.337</v>
      </c>
      <c r="O33" s="753">
        <v>1.0980000000000001</v>
      </c>
      <c r="S33" s="184">
        <v>41671</v>
      </c>
      <c r="T33" s="185">
        <v>32.074435860112878</v>
      </c>
      <c r="U33" s="186">
        <v>35.40180564039769</v>
      </c>
      <c r="V33" s="778">
        <v>-0.9</v>
      </c>
    </row>
    <row r="34" spans="1:23" ht="15" customHeight="1" x14ac:dyDescent="0.2">
      <c r="A34" s="1160"/>
      <c r="B34" s="1164"/>
      <c r="C34" s="754" t="s">
        <v>305</v>
      </c>
      <c r="D34" s="755">
        <v>11.383308300410558</v>
      </c>
      <c r="E34" s="756">
        <v>11.130850406096007</v>
      </c>
      <c r="F34" s="756">
        <v>13.821790054856587</v>
      </c>
      <c r="G34" s="756">
        <v>16.076012728087957</v>
      </c>
      <c r="H34" s="756">
        <v>5.384774971998775</v>
      </c>
      <c r="I34" s="756">
        <v>2.779008991190866</v>
      </c>
      <c r="J34" s="756">
        <v>1.3831086512147299</v>
      </c>
      <c r="K34" s="756">
        <v>2.1326830000000001</v>
      </c>
      <c r="L34" s="756">
        <v>8.8233320000000006</v>
      </c>
      <c r="M34" s="756">
        <v>7.0144187733284058</v>
      </c>
      <c r="N34" s="756">
        <v>14.222471200000001</v>
      </c>
      <c r="O34" s="757">
        <v>11.724224400000001</v>
      </c>
      <c r="S34" s="184">
        <v>41672</v>
      </c>
      <c r="T34" s="185">
        <v>31.529226019077406</v>
      </c>
      <c r="U34" s="186">
        <v>36.256133201110949</v>
      </c>
      <c r="V34" s="778">
        <v>-1.1000000000000001</v>
      </c>
    </row>
    <row r="35" spans="1:23" ht="8.25" customHeight="1" x14ac:dyDescent="0.2">
      <c r="A35" s="131"/>
      <c r="B35" s="131"/>
      <c r="C35" s="558"/>
      <c r="D35" s="477"/>
      <c r="E35" s="116"/>
      <c r="F35" s="191"/>
      <c r="G35" s="191"/>
      <c r="H35" s="191"/>
      <c r="I35" s="191"/>
      <c r="J35" s="192"/>
      <c r="K35" s="192"/>
      <c r="L35" s="192"/>
      <c r="M35" s="192"/>
      <c r="N35" s="192"/>
      <c r="O35" s="188"/>
      <c r="S35" s="184">
        <v>41673</v>
      </c>
      <c r="T35" s="185">
        <v>34.359734702619313</v>
      </c>
      <c r="U35" s="186">
        <v>38.572839522920816</v>
      </c>
      <c r="V35" s="778">
        <v>-1.2</v>
      </c>
    </row>
    <row r="36" spans="1:23" ht="7.5" customHeight="1" x14ac:dyDescent="0.2">
      <c r="S36" s="184">
        <v>41674</v>
      </c>
      <c r="T36" s="185">
        <v>36.833715479143692</v>
      </c>
      <c r="U36" s="186">
        <v>38.774449049186302</v>
      </c>
      <c r="V36" s="778">
        <v>-1.9</v>
      </c>
    </row>
    <row r="37" spans="1:23" ht="12.95" customHeight="1" x14ac:dyDescent="0.2">
      <c r="A37" s="1151" t="s">
        <v>153</v>
      </c>
      <c r="B37" s="1151"/>
      <c r="C37" s="1151"/>
      <c r="D37" s="1151"/>
      <c r="E37" s="806"/>
      <c r="F37" s="117"/>
      <c r="G37" s="117"/>
      <c r="H37" s="117"/>
      <c r="I37" s="117"/>
      <c r="J37" s="171"/>
      <c r="K37" s="171"/>
      <c r="S37" s="184">
        <v>41675</v>
      </c>
      <c r="T37" s="185">
        <v>35.587070377006597</v>
      </c>
      <c r="U37" s="186">
        <v>38.146355387707018</v>
      </c>
      <c r="V37" s="778">
        <v>-0.5</v>
      </c>
    </row>
    <row r="38" spans="1:23" ht="12.95" customHeight="1" x14ac:dyDescent="0.2">
      <c r="F38" s="117"/>
      <c r="G38" s="117"/>
      <c r="H38" s="117"/>
      <c r="I38" s="117"/>
      <c r="J38" s="171"/>
      <c r="K38" s="171"/>
      <c r="S38" s="184">
        <v>41676</v>
      </c>
      <c r="T38" s="185">
        <v>36.952359126253477</v>
      </c>
      <c r="U38" s="186">
        <v>35.601336772849415</v>
      </c>
      <c r="V38" s="778">
        <v>1.1000000000000001</v>
      </c>
    </row>
    <row r="39" spans="1:23" ht="12.95" customHeight="1" x14ac:dyDescent="0.2">
      <c r="A39" s="131"/>
      <c r="B39" s="131"/>
      <c r="C39" s="179"/>
      <c r="D39" s="179"/>
      <c r="E39" s="179"/>
      <c r="F39" s="117"/>
      <c r="G39" s="117"/>
      <c r="H39" s="117"/>
      <c r="I39" s="117"/>
      <c r="J39" s="171"/>
      <c r="K39" s="171"/>
      <c r="S39" s="184">
        <v>41677</v>
      </c>
      <c r="T39" s="185">
        <v>38.576383800200304</v>
      </c>
      <c r="U39" s="186">
        <v>34.086895744836866</v>
      </c>
      <c r="V39" s="778">
        <v>2.2999999999999998</v>
      </c>
    </row>
    <row r="40" spans="1:23" ht="12.95" customHeight="1" x14ac:dyDescent="0.2">
      <c r="A40" s="131"/>
      <c r="B40" s="131"/>
      <c r="C40" s="179"/>
      <c r="D40" s="179"/>
      <c r="E40" s="769"/>
      <c r="F40" s="769"/>
      <c r="G40" s="769"/>
      <c r="H40" s="769"/>
      <c r="I40" s="769"/>
      <c r="J40" s="769"/>
      <c r="K40" s="769"/>
      <c r="L40" s="769"/>
      <c r="M40" s="769"/>
      <c r="N40" s="769"/>
      <c r="O40" s="769"/>
      <c r="S40" s="184">
        <v>41678</v>
      </c>
      <c r="T40" s="185">
        <v>38.789977948433275</v>
      </c>
      <c r="U40" s="186">
        <v>28.27191480409385</v>
      </c>
      <c r="V40" s="778">
        <v>3.9</v>
      </c>
    </row>
    <row r="41" spans="1:23" ht="12.95" customHeight="1" x14ac:dyDescent="0.2">
      <c r="A41" s="131"/>
      <c r="B41" s="131"/>
      <c r="C41" s="179"/>
      <c r="D41" s="179"/>
      <c r="E41" s="179"/>
      <c r="F41" s="117"/>
      <c r="G41" s="117"/>
      <c r="H41" s="117"/>
      <c r="I41" s="117"/>
      <c r="J41" s="171"/>
      <c r="K41" s="117"/>
      <c r="S41" s="184">
        <v>41679</v>
      </c>
      <c r="T41" s="185">
        <v>37.172357621995594</v>
      </c>
      <c r="U41" s="186">
        <v>30.067092573339991</v>
      </c>
      <c r="V41" s="778">
        <v>2.4</v>
      </c>
    </row>
    <row r="42" spans="1:23" ht="12.95" customHeight="1" x14ac:dyDescent="0.2">
      <c r="A42" s="131"/>
      <c r="B42" s="131"/>
      <c r="C42" s="179"/>
      <c r="D42" s="179"/>
      <c r="E42" s="179"/>
      <c r="F42" s="117"/>
      <c r="G42" s="117"/>
      <c r="H42" s="117"/>
      <c r="I42" s="117"/>
      <c r="J42" s="171"/>
      <c r="K42" s="117"/>
      <c r="S42" s="184">
        <v>41680</v>
      </c>
      <c r="T42" s="185">
        <v>38.555048623082321</v>
      </c>
      <c r="U42" s="186">
        <v>32.448626975947981</v>
      </c>
      <c r="V42" s="778">
        <v>2.6</v>
      </c>
    </row>
    <row r="43" spans="1:23" ht="12.95" customHeight="1" x14ac:dyDescent="0.2">
      <c r="A43" s="131"/>
      <c r="B43" s="131"/>
      <c r="C43" s="179"/>
      <c r="D43" s="179"/>
      <c r="E43" s="179"/>
      <c r="F43" s="117"/>
      <c r="G43" s="117"/>
      <c r="H43" s="117"/>
      <c r="I43" s="117"/>
      <c r="J43" s="171"/>
      <c r="K43" s="117"/>
      <c r="S43" s="184">
        <v>41681</v>
      </c>
      <c r="T43" s="185">
        <v>43.474095240881937</v>
      </c>
      <c r="U43" s="186">
        <v>32.699052033250474</v>
      </c>
      <c r="V43" s="778">
        <v>2.7</v>
      </c>
    </row>
    <row r="44" spans="1:23" ht="12.95" customHeight="1" x14ac:dyDescent="0.2">
      <c r="A44" s="131"/>
      <c r="B44" s="131"/>
      <c r="C44" s="179"/>
      <c r="D44" s="179"/>
      <c r="E44" s="179"/>
      <c r="F44" s="117"/>
      <c r="G44" s="117"/>
      <c r="H44" s="117"/>
      <c r="I44" s="117"/>
      <c r="J44" s="171"/>
      <c r="K44" s="117"/>
      <c r="S44" s="184">
        <v>41682</v>
      </c>
      <c r="T44" s="185">
        <v>42.480833650560129</v>
      </c>
      <c r="U44" s="186">
        <v>34.882585752032831</v>
      </c>
      <c r="V44" s="778">
        <v>0.6</v>
      </c>
    </row>
    <row r="45" spans="1:23" ht="12.95" customHeight="1" x14ac:dyDescent="0.2">
      <c r="A45" s="131"/>
      <c r="B45" s="131"/>
      <c r="C45" s="179"/>
      <c r="D45" s="179"/>
      <c r="E45" s="179"/>
      <c r="F45" s="117"/>
      <c r="G45" s="117"/>
      <c r="H45" s="117"/>
      <c r="I45" s="117"/>
      <c r="J45" s="171"/>
      <c r="K45" s="117"/>
      <c r="N45" s="160"/>
      <c r="O45" s="160"/>
      <c r="P45" s="160"/>
      <c r="Q45" s="160"/>
      <c r="R45" s="160"/>
      <c r="S45" s="184">
        <v>41683</v>
      </c>
      <c r="T45" s="185">
        <v>41.749483609260437</v>
      </c>
      <c r="U45" s="186">
        <v>33.101919421790853</v>
      </c>
      <c r="V45" s="779">
        <v>3.2</v>
      </c>
      <c r="W45" s="160"/>
    </row>
    <row r="46" spans="1:23" ht="12.95" customHeight="1" x14ac:dyDescent="0.2">
      <c r="A46" s="131"/>
      <c r="B46" s="131"/>
      <c r="C46" s="179"/>
      <c r="D46" s="179"/>
      <c r="E46" s="179"/>
      <c r="F46" s="174"/>
      <c r="G46" s="174"/>
      <c r="H46" s="174"/>
      <c r="I46" s="174"/>
      <c r="J46" s="174"/>
      <c r="K46" s="174"/>
      <c r="S46" s="184">
        <v>41684</v>
      </c>
      <c r="T46" s="185">
        <v>40.527117178046403</v>
      </c>
      <c r="U46" s="186">
        <v>31.440608091089789</v>
      </c>
      <c r="V46" s="778">
        <v>2</v>
      </c>
    </row>
    <row r="47" spans="1:23" ht="12.95" customHeight="1" x14ac:dyDescent="0.2">
      <c r="A47" s="131"/>
      <c r="B47" s="131"/>
      <c r="C47" s="179"/>
      <c r="D47" s="179"/>
      <c r="E47" s="179"/>
      <c r="F47" s="174"/>
      <c r="G47" s="174"/>
      <c r="H47" s="174"/>
      <c r="I47" s="174"/>
      <c r="J47" s="174"/>
      <c r="K47" s="174"/>
      <c r="S47" s="184">
        <v>41685</v>
      </c>
      <c r="T47" s="185">
        <v>37.803645574420706</v>
      </c>
      <c r="U47" s="186">
        <v>28.101454696781424</v>
      </c>
      <c r="V47" s="778">
        <v>3.9</v>
      </c>
    </row>
    <row r="48" spans="1:23" ht="12.95" customHeight="1" x14ac:dyDescent="0.2">
      <c r="A48" s="131"/>
      <c r="B48" s="131"/>
      <c r="C48" s="179"/>
      <c r="D48" s="179"/>
      <c r="E48" s="179"/>
      <c r="F48" s="174"/>
      <c r="G48" s="174"/>
      <c r="H48" s="174"/>
      <c r="I48" s="174"/>
      <c r="J48" s="174"/>
      <c r="K48" s="174"/>
      <c r="S48" s="184">
        <v>41686</v>
      </c>
      <c r="T48" s="185">
        <v>34.401893634093</v>
      </c>
      <c r="U48" s="186">
        <v>29.299297569510962</v>
      </c>
      <c r="V48" s="778">
        <v>4.3</v>
      </c>
    </row>
    <row r="49" spans="1:22" ht="12.95" customHeight="1" x14ac:dyDescent="0.2">
      <c r="A49" s="131"/>
      <c r="B49" s="131"/>
      <c r="C49" s="179"/>
      <c r="D49" s="179"/>
      <c r="E49" s="179"/>
      <c r="F49" s="174"/>
      <c r="G49" s="174"/>
      <c r="H49" s="174"/>
      <c r="I49" s="174"/>
      <c r="J49" s="174"/>
      <c r="K49" s="174"/>
      <c r="S49" s="184">
        <v>41687</v>
      </c>
      <c r="T49" s="185">
        <v>35.14140659100638</v>
      </c>
      <c r="U49" s="186">
        <v>30.772013046219641</v>
      </c>
      <c r="V49" s="778">
        <v>3.4</v>
      </c>
    </row>
    <row r="50" spans="1:22" ht="12.95" customHeight="1" x14ac:dyDescent="0.2">
      <c r="A50" s="131"/>
      <c r="B50" s="131"/>
      <c r="C50" s="179"/>
      <c r="D50" s="179"/>
      <c r="E50" s="179"/>
      <c r="F50" s="174"/>
      <c r="G50" s="174"/>
      <c r="H50" s="174"/>
      <c r="I50" s="174"/>
      <c r="J50" s="174"/>
      <c r="K50" s="174"/>
      <c r="S50" s="184">
        <v>41688</v>
      </c>
      <c r="T50" s="185">
        <v>38.758684753399223</v>
      </c>
      <c r="U50" s="186">
        <v>31.843277658628132</v>
      </c>
      <c r="V50" s="778">
        <v>2.4</v>
      </c>
    </row>
    <row r="51" spans="1:22" ht="12.95" customHeight="1" x14ac:dyDescent="0.2">
      <c r="A51" s="131"/>
      <c r="B51" s="131"/>
      <c r="C51" s="179"/>
      <c r="D51" s="179"/>
      <c r="E51" s="179"/>
      <c r="F51" s="174"/>
      <c r="G51" s="174"/>
      <c r="H51" s="174"/>
      <c r="I51" s="174"/>
      <c r="J51" s="174"/>
      <c r="K51" s="174"/>
      <c r="S51" s="184">
        <v>41689</v>
      </c>
      <c r="T51" s="185">
        <v>39.327491459839678</v>
      </c>
      <c r="U51" s="186">
        <v>30.934519984747684</v>
      </c>
      <c r="V51" s="778">
        <v>4.5</v>
      </c>
    </row>
    <row r="52" spans="1:22" ht="12.95" customHeight="1" x14ac:dyDescent="0.2">
      <c r="A52" s="131"/>
      <c r="B52" s="131"/>
      <c r="C52" s="179"/>
      <c r="D52" s="179"/>
      <c r="E52" s="179"/>
      <c r="F52" s="174"/>
      <c r="G52" s="174"/>
      <c r="H52" s="174"/>
      <c r="I52" s="174"/>
      <c r="J52" s="174"/>
      <c r="K52" s="174"/>
      <c r="S52" s="184">
        <v>41690</v>
      </c>
      <c r="T52" s="185">
        <v>40.591161710413452</v>
      </c>
      <c r="U52" s="186">
        <v>29.665237368062613</v>
      </c>
      <c r="V52" s="770">
        <v>3.7</v>
      </c>
    </row>
    <row r="53" spans="1:22" ht="9" customHeight="1" x14ac:dyDescent="0.2">
      <c r="A53" s="131"/>
      <c r="B53" s="131"/>
      <c r="C53" s="132"/>
      <c r="D53" s="132"/>
      <c r="E53" s="132"/>
      <c r="F53" s="117"/>
      <c r="G53" s="117"/>
      <c r="H53" s="133"/>
      <c r="I53" s="117"/>
      <c r="J53" s="117"/>
      <c r="K53" s="133"/>
      <c r="S53" s="184">
        <v>41691</v>
      </c>
      <c r="T53" s="185">
        <v>42.629062421407866</v>
      </c>
      <c r="U53" s="186">
        <v>28.690933982194817</v>
      </c>
      <c r="V53" s="770">
        <v>5</v>
      </c>
    </row>
    <row r="54" spans="1:22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S54" s="184">
        <v>41692</v>
      </c>
      <c r="T54" s="185">
        <v>43.266005575993482</v>
      </c>
      <c r="U54" s="186">
        <v>26.488220342388292</v>
      </c>
      <c r="V54" s="770">
        <v>3.2</v>
      </c>
    </row>
    <row r="55" spans="1:22" x14ac:dyDescent="0.2">
      <c r="S55" s="184">
        <v>41693</v>
      </c>
      <c r="T55" s="185">
        <v>38.173908445580146</v>
      </c>
      <c r="U55" s="186">
        <v>27.234455430524132</v>
      </c>
      <c r="V55" s="770">
        <v>2.1</v>
      </c>
    </row>
    <row r="56" spans="1:22" x14ac:dyDescent="0.2">
      <c r="S56" s="184">
        <v>41694</v>
      </c>
      <c r="T56" s="185">
        <v>35.520927378968842</v>
      </c>
      <c r="U56" s="186">
        <v>29.906002272638524</v>
      </c>
      <c r="V56" s="770">
        <v>2.9</v>
      </c>
    </row>
    <row r="57" spans="1:22" x14ac:dyDescent="0.2">
      <c r="S57" s="184">
        <v>41695</v>
      </c>
      <c r="T57" s="185">
        <v>36.54129587396362</v>
      </c>
      <c r="U57" s="186">
        <v>31.25101908209286</v>
      </c>
      <c r="V57" s="770">
        <v>3.5</v>
      </c>
    </row>
    <row r="58" spans="1:22" x14ac:dyDescent="0.2">
      <c r="S58" s="184">
        <v>41696</v>
      </c>
      <c r="T58" s="185">
        <v>35.921843895446038</v>
      </c>
      <c r="U58" s="186">
        <v>30.588975385689579</v>
      </c>
      <c r="V58" s="770">
        <v>3.3</v>
      </c>
    </row>
    <row r="59" spans="1:22" x14ac:dyDescent="0.2">
      <c r="D59" s="40"/>
      <c r="E59" s="40"/>
      <c r="F59" s="40"/>
      <c r="G59" s="40"/>
      <c r="S59" s="184">
        <v>41697</v>
      </c>
      <c r="T59" s="185">
        <v>36.257587250406431</v>
      </c>
      <c r="U59" s="186">
        <v>30.438781690691069</v>
      </c>
      <c r="V59" s="770">
        <v>3.1</v>
      </c>
    </row>
    <row r="60" spans="1:22" x14ac:dyDescent="0.2">
      <c r="D60" s="40"/>
      <c r="E60" s="175"/>
      <c r="F60" s="175"/>
      <c r="G60" s="175"/>
      <c r="S60" s="184">
        <v>41698</v>
      </c>
      <c r="T60" s="185">
        <v>34.882232693180924</v>
      </c>
      <c r="U60" s="186">
        <v>30.176460467202809</v>
      </c>
      <c r="V60" s="770">
        <v>3.7</v>
      </c>
    </row>
    <row r="61" spans="1:22" x14ac:dyDescent="0.2">
      <c r="D61" s="40"/>
      <c r="E61" s="175"/>
      <c r="F61" s="175"/>
      <c r="G61" s="175"/>
      <c r="S61" s="184">
        <v>41699</v>
      </c>
      <c r="T61" s="185">
        <v>35.558469591855633</v>
      </c>
      <c r="U61" s="186">
        <v>26.972210961170788</v>
      </c>
      <c r="V61" s="770">
        <v>4.0999999999999996</v>
      </c>
    </row>
    <row r="62" spans="1:22" x14ac:dyDescent="0.2">
      <c r="D62" s="40"/>
      <c r="E62" s="175"/>
      <c r="F62" s="175"/>
      <c r="G62" s="175"/>
      <c r="S62" s="184">
        <v>41700</v>
      </c>
      <c r="T62" s="185">
        <v>31.278658060079607</v>
      </c>
      <c r="U62" s="186">
        <v>25.663281690544249</v>
      </c>
      <c r="V62" s="770">
        <v>4.5</v>
      </c>
    </row>
    <row r="63" spans="1:22" x14ac:dyDescent="0.2">
      <c r="D63" s="40"/>
      <c r="E63" s="175"/>
      <c r="F63" s="175"/>
      <c r="G63" s="175"/>
      <c r="S63" s="184">
        <v>41701</v>
      </c>
      <c r="T63" s="185">
        <v>33.478339153753986</v>
      </c>
      <c r="U63" s="186">
        <v>29.095378971123555</v>
      </c>
      <c r="V63" s="770">
        <v>4.3</v>
      </c>
    </row>
    <row r="64" spans="1:22" x14ac:dyDescent="0.2">
      <c r="D64" s="40"/>
      <c r="E64" s="175"/>
      <c r="F64" s="175"/>
      <c r="G64" s="175"/>
      <c r="S64" s="184">
        <v>41702</v>
      </c>
      <c r="T64" s="185">
        <v>33.949564362741206</v>
      </c>
      <c r="U64" s="186">
        <v>28.783560334980706</v>
      </c>
      <c r="V64" s="770">
        <v>4.3</v>
      </c>
    </row>
    <row r="65" spans="1:22" x14ac:dyDescent="0.2">
      <c r="D65" s="40"/>
      <c r="E65" s="175"/>
      <c r="F65" s="175"/>
      <c r="G65" s="175"/>
      <c r="S65" s="184">
        <v>41703</v>
      </c>
      <c r="T65" s="185">
        <v>31.967764045510638</v>
      </c>
      <c r="U65" s="186">
        <v>30.254379727024507</v>
      </c>
      <c r="V65" s="770">
        <v>5.4</v>
      </c>
    </row>
    <row r="66" spans="1:22" x14ac:dyDescent="0.2">
      <c r="D66" s="40"/>
      <c r="E66" s="175"/>
      <c r="F66" s="175"/>
      <c r="G66" s="175"/>
      <c r="S66" s="184">
        <v>41704</v>
      </c>
      <c r="T66" s="185">
        <v>29.165530527664316</v>
      </c>
      <c r="U66" s="186">
        <v>30.899557070456758</v>
      </c>
      <c r="V66" s="770">
        <v>4.5</v>
      </c>
    </row>
    <row r="67" spans="1:22" x14ac:dyDescent="0.2">
      <c r="G67" s="189"/>
      <c r="H67" s="134"/>
      <c r="I67" s="134"/>
      <c r="J67" s="134"/>
      <c r="K67" s="134"/>
      <c r="L67" s="134"/>
      <c r="M67" s="134"/>
      <c r="N67" s="134"/>
      <c r="O67" s="134"/>
      <c r="S67" s="184">
        <v>41705</v>
      </c>
      <c r="T67" s="185">
        <v>28.262922237819403</v>
      </c>
      <c r="U67" s="186">
        <v>28.308059275973527</v>
      </c>
      <c r="V67" s="770">
        <v>3</v>
      </c>
    </row>
    <row r="68" spans="1:22" x14ac:dyDescent="0.2">
      <c r="D68" s="40"/>
      <c r="E68" s="175"/>
      <c r="F68" s="175"/>
      <c r="G68" s="175"/>
      <c r="S68" s="184">
        <v>41706</v>
      </c>
      <c r="T68" s="185">
        <v>27.793654143840126</v>
      </c>
      <c r="U68" s="186">
        <v>24.33782410442922</v>
      </c>
      <c r="V68" s="770">
        <v>4.3</v>
      </c>
    </row>
    <row r="69" spans="1:22" x14ac:dyDescent="0.2">
      <c r="A69" s="40"/>
      <c r="B69" s="40"/>
      <c r="D69" s="40"/>
      <c r="E69" s="175"/>
      <c r="F69" s="175"/>
      <c r="G69" s="175"/>
      <c r="S69" s="184">
        <v>41707</v>
      </c>
      <c r="T69" s="185">
        <v>26.80895795266321</v>
      </c>
      <c r="U69" s="186">
        <v>24.660186937602596</v>
      </c>
      <c r="V69" s="770">
        <v>4.3</v>
      </c>
    </row>
    <row r="70" spans="1:22" x14ac:dyDescent="0.2">
      <c r="D70" s="40"/>
      <c r="E70" s="175"/>
      <c r="F70" s="175"/>
      <c r="G70" s="175"/>
      <c r="S70" s="184">
        <v>41708</v>
      </c>
      <c r="T70" s="185">
        <v>26.167573629763012</v>
      </c>
      <c r="U70" s="186">
        <v>26.562216932931666</v>
      </c>
      <c r="V70" s="770">
        <v>4.2</v>
      </c>
    </row>
    <row r="71" spans="1:22" x14ac:dyDescent="0.2">
      <c r="D71" s="40"/>
      <c r="E71" s="175"/>
      <c r="F71" s="175"/>
      <c r="G71" s="175"/>
      <c r="S71" s="184">
        <v>41709</v>
      </c>
      <c r="T71" s="185">
        <v>34.32015723417782</v>
      </c>
      <c r="U71" s="186">
        <v>25.574273232705334</v>
      </c>
      <c r="V71" s="770">
        <v>5.8</v>
      </c>
    </row>
    <row r="72" spans="1:22" x14ac:dyDescent="0.2">
      <c r="S72" s="184">
        <v>41710</v>
      </c>
      <c r="T72" s="185">
        <v>37.176960256302088</v>
      </c>
      <c r="U72" s="186">
        <v>25.344286920612642</v>
      </c>
      <c r="V72" s="770">
        <v>5.2</v>
      </c>
    </row>
    <row r="73" spans="1:22" x14ac:dyDescent="0.2">
      <c r="S73" s="184">
        <v>41711</v>
      </c>
      <c r="T73" s="185">
        <v>39.186936211753988</v>
      </c>
      <c r="U73" s="186">
        <v>24.545954423747514</v>
      </c>
      <c r="V73" s="770">
        <v>6.2</v>
      </c>
    </row>
    <row r="74" spans="1:22" x14ac:dyDescent="0.2">
      <c r="S74" s="184">
        <v>41712</v>
      </c>
      <c r="T74" s="185">
        <v>41.266862110290468</v>
      </c>
      <c r="U74" s="186">
        <v>22.59019259581887</v>
      </c>
      <c r="V74" s="770">
        <v>7</v>
      </c>
    </row>
    <row r="75" spans="1:22" x14ac:dyDescent="0.2">
      <c r="S75" s="184">
        <v>41713</v>
      </c>
      <c r="T75" s="185">
        <v>41.025815148477811</v>
      </c>
      <c r="U75" s="186">
        <v>23.847542653437056</v>
      </c>
      <c r="V75" s="770">
        <v>5.9</v>
      </c>
    </row>
    <row r="76" spans="1:22" x14ac:dyDescent="0.2">
      <c r="E76" s="40"/>
      <c r="F76" s="40"/>
      <c r="G76" s="40"/>
      <c r="S76" s="184">
        <v>41714</v>
      </c>
      <c r="T76" s="185">
        <v>36.272552312087498</v>
      </c>
      <c r="U76" s="186">
        <v>23.956114755002901</v>
      </c>
      <c r="V76" s="770">
        <v>8.9</v>
      </c>
    </row>
    <row r="77" spans="1:22" x14ac:dyDescent="0.2">
      <c r="D77" s="40"/>
      <c r="E77" s="175"/>
      <c r="F77" s="175"/>
      <c r="G77" s="175"/>
      <c r="S77" s="184">
        <v>41715</v>
      </c>
      <c r="T77" s="185">
        <v>35.70709868520494</v>
      </c>
      <c r="U77" s="186">
        <v>25.065700199484379</v>
      </c>
      <c r="V77" s="770">
        <v>9.6999999999999993</v>
      </c>
    </row>
    <row r="78" spans="1:22" x14ac:dyDescent="0.2">
      <c r="S78" s="184">
        <v>41716</v>
      </c>
      <c r="T78" s="185">
        <v>38.485967028117493</v>
      </c>
      <c r="U78" s="186">
        <v>22.511141909055233</v>
      </c>
      <c r="V78" s="770">
        <v>10.3</v>
      </c>
    </row>
    <row r="79" spans="1:22" x14ac:dyDescent="0.2">
      <c r="S79" s="184">
        <v>41717</v>
      </c>
      <c r="T79" s="185">
        <v>36.89669189540772</v>
      </c>
      <c r="U79" s="186">
        <v>24.370961695726791</v>
      </c>
      <c r="V79" s="770">
        <v>8.6</v>
      </c>
    </row>
    <row r="80" spans="1:22" x14ac:dyDescent="0.2">
      <c r="S80" s="184">
        <v>41718</v>
      </c>
      <c r="T80" s="185">
        <v>31.612717960092887</v>
      </c>
      <c r="U80" s="186">
        <v>20.078517049785525</v>
      </c>
      <c r="V80" s="770">
        <v>10.1</v>
      </c>
    </row>
    <row r="81" spans="19:22" x14ac:dyDescent="0.2">
      <c r="S81" s="184">
        <v>41719</v>
      </c>
      <c r="T81" s="185">
        <v>35.967153740022255</v>
      </c>
      <c r="U81" s="186">
        <v>17.453166014873293</v>
      </c>
      <c r="V81" s="770">
        <v>12.2</v>
      </c>
    </row>
    <row r="82" spans="19:22" x14ac:dyDescent="0.2">
      <c r="S82" s="184">
        <v>41720</v>
      </c>
      <c r="T82" s="185">
        <v>37.700433237279242</v>
      </c>
      <c r="U82" s="186">
        <v>15.233368138291082</v>
      </c>
      <c r="V82" s="770">
        <v>11.3</v>
      </c>
    </row>
    <row r="83" spans="19:22" x14ac:dyDescent="0.2">
      <c r="S83" s="184">
        <v>41721</v>
      </c>
      <c r="T83" s="185">
        <v>37.236320948216381</v>
      </c>
      <c r="U83" s="186">
        <v>20.936694638516901</v>
      </c>
      <c r="V83" s="770">
        <v>5</v>
      </c>
    </row>
    <row r="84" spans="19:22" x14ac:dyDescent="0.2">
      <c r="S84" s="184">
        <v>41722</v>
      </c>
      <c r="T84" s="185">
        <v>39.010228853414553</v>
      </c>
      <c r="U84" s="186">
        <v>26.456047238237609</v>
      </c>
      <c r="V84" s="770">
        <v>2.9</v>
      </c>
    </row>
    <row r="85" spans="19:22" x14ac:dyDescent="0.2">
      <c r="S85" s="184">
        <v>41723</v>
      </c>
      <c r="T85" s="185">
        <v>43.322352867004689</v>
      </c>
      <c r="U85" s="186">
        <v>26.817220206434342</v>
      </c>
      <c r="V85" s="770">
        <v>2.4</v>
      </c>
    </row>
    <row r="86" spans="19:22" x14ac:dyDescent="0.2">
      <c r="S86" s="184">
        <v>41724</v>
      </c>
      <c r="T86" s="185">
        <v>42.959626924181293</v>
      </c>
      <c r="U86" s="186">
        <v>25.92157471485352</v>
      </c>
      <c r="V86" s="770">
        <v>4.5999999999999996</v>
      </c>
    </row>
    <row r="87" spans="19:22" x14ac:dyDescent="0.2">
      <c r="S87" s="184">
        <v>41725</v>
      </c>
      <c r="T87" s="185">
        <v>41.318426959879439</v>
      </c>
      <c r="U87" s="186">
        <v>23.174491647715865</v>
      </c>
      <c r="V87" s="770">
        <v>7.3</v>
      </c>
    </row>
    <row r="88" spans="19:22" x14ac:dyDescent="0.2">
      <c r="S88" s="184">
        <v>41726</v>
      </c>
      <c r="T88" s="185">
        <v>38.56413179335371</v>
      </c>
      <c r="U88" s="186">
        <v>21.95960750054202</v>
      </c>
      <c r="V88" s="770">
        <v>7.2</v>
      </c>
    </row>
    <row r="89" spans="19:22" x14ac:dyDescent="0.2">
      <c r="S89" s="184">
        <v>41727</v>
      </c>
      <c r="T89" s="185">
        <v>34.957454563354212</v>
      </c>
      <c r="U89" s="186">
        <v>17.409087975599437</v>
      </c>
      <c r="V89" s="770">
        <v>8.6</v>
      </c>
    </row>
    <row r="90" spans="19:22" x14ac:dyDescent="0.2">
      <c r="S90" s="184">
        <v>41728</v>
      </c>
      <c r="T90" s="185">
        <v>28.848655211597073</v>
      </c>
      <c r="U90" s="186">
        <v>17.253474970715796</v>
      </c>
      <c r="V90" s="770">
        <v>9.5</v>
      </c>
    </row>
    <row r="91" spans="19:22" x14ac:dyDescent="0.2">
      <c r="S91" s="184">
        <v>41729</v>
      </c>
      <c r="T91" s="185">
        <v>32.111634991295944</v>
      </c>
      <c r="U91" s="186">
        <v>22.417243839928453</v>
      </c>
      <c r="V91" s="770">
        <v>9.1999999999999993</v>
      </c>
    </row>
    <row r="92" spans="19:22" x14ac:dyDescent="0.2">
      <c r="S92" s="184">
        <v>41730</v>
      </c>
      <c r="T92" s="185">
        <v>33.360804983100081</v>
      </c>
      <c r="U92" s="186">
        <v>19.912844636720571</v>
      </c>
      <c r="V92" s="770">
        <v>9</v>
      </c>
    </row>
    <row r="93" spans="19:22" x14ac:dyDescent="0.2">
      <c r="S93" s="184">
        <v>41731</v>
      </c>
      <c r="T93" s="185">
        <v>36.490666984500358</v>
      </c>
      <c r="U93" s="186">
        <v>18.678675095415521</v>
      </c>
      <c r="V93" s="770">
        <v>10.7</v>
      </c>
    </row>
    <row r="94" spans="19:22" x14ac:dyDescent="0.2">
      <c r="S94" s="184">
        <v>41732</v>
      </c>
      <c r="T94" s="185">
        <v>37.489697791741754</v>
      </c>
      <c r="U94" s="186">
        <v>18.85328570666216</v>
      </c>
      <c r="V94" s="770">
        <v>12.6</v>
      </c>
    </row>
    <row r="95" spans="19:22" x14ac:dyDescent="0.2">
      <c r="S95" s="184">
        <v>41733</v>
      </c>
      <c r="T95" s="185">
        <v>36.083571783551591</v>
      </c>
      <c r="U95" s="186">
        <v>16.457363285482899</v>
      </c>
      <c r="V95" s="770">
        <v>12.7</v>
      </c>
    </row>
    <row r="96" spans="19:22" x14ac:dyDescent="0.2">
      <c r="S96" s="184">
        <v>41734</v>
      </c>
      <c r="T96" s="185">
        <v>35.336347571489163</v>
      </c>
      <c r="U96" s="186">
        <v>15.742495912198221</v>
      </c>
      <c r="V96" s="770">
        <v>10.4</v>
      </c>
    </row>
    <row r="97" spans="19:22" x14ac:dyDescent="0.2">
      <c r="S97" s="184">
        <v>41735</v>
      </c>
      <c r="T97" s="185">
        <v>31.221146644872771</v>
      </c>
      <c r="U97" s="186">
        <v>16.456977695777386</v>
      </c>
      <c r="V97" s="770">
        <v>10.199999999999999</v>
      </c>
    </row>
    <row r="98" spans="19:22" x14ac:dyDescent="0.2">
      <c r="S98" s="184">
        <v>41736</v>
      </c>
      <c r="T98" s="185">
        <v>31.847231273364137</v>
      </c>
      <c r="U98" s="186">
        <v>17.069519037856956</v>
      </c>
      <c r="V98" s="770">
        <v>11.9</v>
      </c>
    </row>
    <row r="99" spans="19:22" x14ac:dyDescent="0.2">
      <c r="S99" s="184">
        <v>41737</v>
      </c>
      <c r="T99" s="185">
        <v>31.129128031884452</v>
      </c>
      <c r="U99" s="186">
        <v>17.278928058494266</v>
      </c>
      <c r="V99" s="770">
        <v>12.5</v>
      </c>
    </row>
    <row r="100" spans="19:22" x14ac:dyDescent="0.2">
      <c r="S100" s="184">
        <v>41738</v>
      </c>
      <c r="T100" s="185">
        <v>29.83781437086407</v>
      </c>
      <c r="U100" s="186">
        <v>20.990001838682613</v>
      </c>
      <c r="V100" s="770">
        <v>6.7</v>
      </c>
    </row>
    <row r="101" spans="19:22" x14ac:dyDescent="0.2">
      <c r="S101" s="184">
        <v>41739</v>
      </c>
      <c r="T101" s="185">
        <v>28.022414868460636</v>
      </c>
      <c r="U101" s="186">
        <v>22.603656190404163</v>
      </c>
      <c r="V101" s="770">
        <v>5.9</v>
      </c>
    </row>
    <row r="102" spans="19:22" x14ac:dyDescent="0.2">
      <c r="S102" s="184">
        <v>41740</v>
      </c>
      <c r="T102" s="185">
        <v>25.04704119906652</v>
      </c>
      <c r="U102" s="186">
        <v>20.575423070008743</v>
      </c>
      <c r="V102" s="770">
        <v>6.3</v>
      </c>
    </row>
    <row r="103" spans="19:22" x14ac:dyDescent="0.2">
      <c r="S103" s="184">
        <v>41741</v>
      </c>
      <c r="T103" s="185">
        <v>23.004874080727706</v>
      </c>
      <c r="U103" s="186">
        <v>16.912020513000446</v>
      </c>
      <c r="V103" s="770">
        <v>8.4</v>
      </c>
    </row>
    <row r="104" spans="19:22" x14ac:dyDescent="0.2">
      <c r="S104" s="184">
        <v>41742</v>
      </c>
      <c r="T104" s="185">
        <v>20.113472334622344</v>
      </c>
      <c r="U104" s="186">
        <v>18.28948705386</v>
      </c>
      <c r="V104" s="770">
        <v>8.3000000000000007</v>
      </c>
    </row>
    <row r="105" spans="19:22" x14ac:dyDescent="0.2">
      <c r="S105" s="184">
        <v>41743</v>
      </c>
      <c r="T105" s="185">
        <v>18.796225764527328</v>
      </c>
      <c r="U105" s="186">
        <v>23.767277346728733</v>
      </c>
      <c r="V105" s="770">
        <v>5.5</v>
      </c>
    </row>
    <row r="106" spans="19:22" x14ac:dyDescent="0.2">
      <c r="S106" s="184">
        <v>41744</v>
      </c>
      <c r="T106" s="185">
        <v>18.589464436624269</v>
      </c>
      <c r="U106" s="186">
        <v>26.463980480444253</v>
      </c>
      <c r="V106" s="770">
        <v>3.8</v>
      </c>
    </row>
    <row r="107" spans="19:22" x14ac:dyDescent="0.2">
      <c r="S107" s="184">
        <v>41745</v>
      </c>
      <c r="T107" s="185">
        <v>17.460078554281083</v>
      </c>
      <c r="U107" s="186">
        <v>25.755912410571373</v>
      </c>
      <c r="V107" s="770">
        <v>4.0999999999999996</v>
      </c>
    </row>
    <row r="108" spans="19:22" x14ac:dyDescent="0.2">
      <c r="S108" s="184">
        <v>41746</v>
      </c>
      <c r="T108" s="185">
        <v>15.497005729827366</v>
      </c>
      <c r="U108" s="186">
        <v>22.988743556549213</v>
      </c>
      <c r="V108" s="770">
        <v>5.5</v>
      </c>
    </row>
    <row r="109" spans="19:22" x14ac:dyDescent="0.2">
      <c r="S109" s="184">
        <v>41747</v>
      </c>
      <c r="T109" s="185">
        <v>13.897705978883575</v>
      </c>
      <c r="U109" s="186">
        <v>22.107371793833444</v>
      </c>
      <c r="V109" s="770">
        <v>6.7</v>
      </c>
    </row>
    <row r="110" spans="19:22" x14ac:dyDescent="0.2">
      <c r="S110" s="184">
        <v>41748</v>
      </c>
      <c r="T110" s="185">
        <v>15.680692522183872</v>
      </c>
      <c r="U110" s="186">
        <v>16.760777760846327</v>
      </c>
      <c r="V110" s="770">
        <v>11.7</v>
      </c>
    </row>
    <row r="111" spans="19:22" x14ac:dyDescent="0.2">
      <c r="S111" s="184">
        <v>41749</v>
      </c>
      <c r="T111" s="185">
        <v>16.575698839281795</v>
      </c>
      <c r="U111" s="186">
        <v>14.747151369772238</v>
      </c>
      <c r="V111" s="770">
        <v>10.6</v>
      </c>
    </row>
    <row r="112" spans="19:22" x14ac:dyDescent="0.2">
      <c r="S112" s="184">
        <v>41750</v>
      </c>
      <c r="T112" s="185">
        <v>14.705951209634947</v>
      </c>
      <c r="U112" s="186">
        <v>15.99156011450736</v>
      </c>
      <c r="V112" s="770">
        <v>11.4</v>
      </c>
    </row>
    <row r="113" spans="19:22" x14ac:dyDescent="0.2">
      <c r="S113" s="184">
        <v>41751</v>
      </c>
      <c r="T113" s="185">
        <v>15.291341857786144</v>
      </c>
      <c r="U113" s="186">
        <v>17.229384863671001</v>
      </c>
      <c r="V113" s="770">
        <v>11.7</v>
      </c>
    </row>
    <row r="114" spans="19:22" x14ac:dyDescent="0.2">
      <c r="S114" s="184">
        <v>41752</v>
      </c>
      <c r="T114" s="185">
        <v>14.912484489012929</v>
      </c>
      <c r="U114" s="186">
        <v>15.47834789744913</v>
      </c>
      <c r="V114" s="770">
        <v>12.8</v>
      </c>
    </row>
    <row r="115" spans="19:22" x14ac:dyDescent="0.2">
      <c r="S115" s="184">
        <v>41753</v>
      </c>
      <c r="T115" s="185">
        <v>14.147416719041093</v>
      </c>
      <c r="U115" s="186">
        <v>14.555017812200166</v>
      </c>
      <c r="V115" s="770">
        <v>13.6</v>
      </c>
    </row>
    <row r="116" spans="19:22" x14ac:dyDescent="0.2">
      <c r="S116" s="184">
        <v>41754</v>
      </c>
      <c r="T116" s="185">
        <v>12.779843316125593</v>
      </c>
      <c r="U116" s="186">
        <v>13.827656517724851</v>
      </c>
      <c r="V116" s="770">
        <v>12.9</v>
      </c>
    </row>
    <row r="117" spans="19:22" x14ac:dyDescent="0.2">
      <c r="S117" s="184">
        <v>41755</v>
      </c>
      <c r="T117" s="185">
        <v>11.421683819626759</v>
      </c>
      <c r="U117" s="186">
        <v>11.756652419321258</v>
      </c>
      <c r="V117" s="770">
        <v>13</v>
      </c>
    </row>
    <row r="118" spans="19:22" x14ac:dyDescent="0.2">
      <c r="S118" s="184">
        <v>41756</v>
      </c>
      <c r="T118" s="185">
        <v>10.42954707499324</v>
      </c>
      <c r="U118" s="186">
        <v>11.54579221677133</v>
      </c>
      <c r="V118" s="770">
        <v>14.3</v>
      </c>
    </row>
    <row r="119" spans="19:22" x14ac:dyDescent="0.2">
      <c r="S119" s="184">
        <v>41757</v>
      </c>
      <c r="T119" s="185">
        <v>13.422121192975668</v>
      </c>
      <c r="U119" s="186">
        <v>13.869957514600513</v>
      </c>
      <c r="V119" s="770">
        <v>12.3</v>
      </c>
    </row>
    <row r="120" spans="19:22" x14ac:dyDescent="0.2">
      <c r="S120" s="184">
        <v>41758</v>
      </c>
      <c r="T120" s="185">
        <v>14.823369507315329</v>
      </c>
      <c r="U120" s="186">
        <v>14.202974548155236</v>
      </c>
      <c r="V120" s="770">
        <v>12.3</v>
      </c>
    </row>
    <row r="121" spans="19:22" x14ac:dyDescent="0.2">
      <c r="S121" s="184">
        <v>41759</v>
      </c>
      <c r="T121" s="185">
        <v>13.826826937650269</v>
      </c>
      <c r="U121" s="186">
        <v>13.11850774419106</v>
      </c>
      <c r="V121" s="770">
        <v>12.9</v>
      </c>
    </row>
    <row r="122" spans="19:22" x14ac:dyDescent="0.2">
      <c r="S122" s="184">
        <v>41760</v>
      </c>
      <c r="T122" s="185">
        <v>13.57582023834579</v>
      </c>
      <c r="U122" s="186">
        <v>11.839500627664979</v>
      </c>
      <c r="V122" s="770">
        <v>13.2</v>
      </c>
    </row>
    <row r="123" spans="19:22" x14ac:dyDescent="0.2">
      <c r="S123" s="184">
        <v>41761</v>
      </c>
      <c r="T123" s="185">
        <v>14.447092989723075</v>
      </c>
      <c r="U123" s="186">
        <v>13.530714254331093</v>
      </c>
      <c r="V123" s="770">
        <v>11.7</v>
      </c>
    </row>
    <row r="124" spans="19:22" x14ac:dyDescent="0.2">
      <c r="S124" s="184">
        <v>41762</v>
      </c>
      <c r="T124" s="185">
        <v>15.286116394850133</v>
      </c>
      <c r="U124" s="186">
        <v>16.690623805383037</v>
      </c>
      <c r="V124" s="770">
        <v>5.3</v>
      </c>
    </row>
    <row r="125" spans="19:22" x14ac:dyDescent="0.2">
      <c r="S125" s="184">
        <v>41763</v>
      </c>
      <c r="T125" s="185">
        <v>12.215478894734922</v>
      </c>
      <c r="U125" s="186">
        <v>16.897915301249057</v>
      </c>
      <c r="V125" s="770">
        <v>7</v>
      </c>
    </row>
    <row r="126" spans="19:22" x14ac:dyDescent="0.2">
      <c r="S126" s="184">
        <v>41764</v>
      </c>
      <c r="T126" s="185">
        <v>11.902507562817934</v>
      </c>
      <c r="U126" s="186">
        <v>18.958099619848774</v>
      </c>
      <c r="V126" s="770">
        <v>7.7</v>
      </c>
    </row>
    <row r="127" spans="19:22" x14ac:dyDescent="0.2">
      <c r="S127" s="184">
        <v>41765</v>
      </c>
      <c r="T127" s="185">
        <v>13.077481581888684</v>
      </c>
      <c r="U127" s="186">
        <v>16.412153539843366</v>
      </c>
      <c r="V127" s="770">
        <v>13.5</v>
      </c>
    </row>
    <row r="128" spans="19:22" x14ac:dyDescent="0.2">
      <c r="S128" s="184">
        <v>41766</v>
      </c>
      <c r="T128" s="185">
        <v>11.894463558509816</v>
      </c>
      <c r="U128" s="186">
        <v>16.923185342344148</v>
      </c>
      <c r="V128" s="770">
        <v>11.6</v>
      </c>
    </row>
    <row r="129" spans="19:22" x14ac:dyDescent="0.2">
      <c r="S129" s="184">
        <v>41767</v>
      </c>
      <c r="T129" s="185">
        <v>10.627637447193049</v>
      </c>
      <c r="U129" s="186">
        <v>13.588580026644813</v>
      </c>
      <c r="V129" s="770">
        <v>12.1</v>
      </c>
    </row>
    <row r="130" spans="19:22" x14ac:dyDescent="0.2">
      <c r="S130" s="184">
        <v>41768</v>
      </c>
      <c r="T130" s="185">
        <v>11.270549768864042</v>
      </c>
      <c r="U130" s="186">
        <v>13.035132222069764</v>
      </c>
      <c r="V130" s="770">
        <v>12.3</v>
      </c>
    </row>
    <row r="131" spans="19:22" x14ac:dyDescent="0.2">
      <c r="S131" s="184">
        <v>41769</v>
      </c>
      <c r="T131" s="185">
        <v>11.317436448762766</v>
      </c>
      <c r="U131" s="186">
        <v>11.394917291532799</v>
      </c>
      <c r="V131" s="770">
        <v>12.5</v>
      </c>
    </row>
    <row r="132" spans="19:22" x14ac:dyDescent="0.2">
      <c r="S132" s="184">
        <v>41770</v>
      </c>
      <c r="T132" s="185">
        <v>10.920243828521263</v>
      </c>
      <c r="U132" s="186">
        <v>13.100809517095797</v>
      </c>
      <c r="V132" s="770">
        <v>10.199999999999999</v>
      </c>
    </row>
    <row r="133" spans="19:22" x14ac:dyDescent="0.2">
      <c r="S133" s="184">
        <v>41771</v>
      </c>
      <c r="T133" s="185">
        <v>11.84651988047897</v>
      </c>
      <c r="U133" s="186">
        <v>15.968776169667855</v>
      </c>
      <c r="V133" s="770">
        <v>8.8000000000000007</v>
      </c>
    </row>
    <row r="134" spans="19:22" x14ac:dyDescent="0.2">
      <c r="S134" s="184">
        <v>41772</v>
      </c>
      <c r="T134" s="185">
        <v>14.529756235108058</v>
      </c>
      <c r="U134" s="186">
        <v>16.660640374974943</v>
      </c>
      <c r="V134" s="770">
        <v>8.6</v>
      </c>
    </row>
    <row r="135" spans="19:22" x14ac:dyDescent="0.2">
      <c r="S135" s="184">
        <v>41773</v>
      </c>
      <c r="T135" s="185">
        <v>13.424991924207488</v>
      </c>
      <c r="U135" s="186">
        <v>18.087900691342586</v>
      </c>
      <c r="V135" s="770">
        <v>8</v>
      </c>
    </row>
    <row r="136" spans="19:22" x14ac:dyDescent="0.2">
      <c r="S136" s="184">
        <v>41774</v>
      </c>
      <c r="T136" s="185">
        <v>12.131548394807739</v>
      </c>
      <c r="U136" s="186">
        <v>19.465409272283821</v>
      </c>
      <c r="V136" s="770">
        <v>9.6</v>
      </c>
    </row>
    <row r="137" spans="19:22" x14ac:dyDescent="0.2">
      <c r="S137" s="184">
        <v>41775</v>
      </c>
      <c r="T137" s="185">
        <v>11.361394807106883</v>
      </c>
      <c r="U137" s="186">
        <v>19.278662465318448</v>
      </c>
      <c r="V137" s="770">
        <v>8.5</v>
      </c>
    </row>
    <row r="138" spans="19:22" x14ac:dyDescent="0.2">
      <c r="S138" s="184">
        <v>41776</v>
      </c>
      <c r="T138" s="185">
        <v>10.781411928785438</v>
      </c>
      <c r="U138" s="186">
        <v>16.827935520045752</v>
      </c>
      <c r="V138" s="770">
        <v>9.1999999999999993</v>
      </c>
    </row>
    <row r="139" spans="19:22" x14ac:dyDescent="0.2">
      <c r="S139" s="184">
        <v>41777</v>
      </c>
      <c r="T139" s="185">
        <v>9.6166525686911211</v>
      </c>
      <c r="U139" s="186">
        <v>16.379231071060332</v>
      </c>
      <c r="V139" s="770">
        <v>10.1</v>
      </c>
    </row>
    <row r="140" spans="19:22" x14ac:dyDescent="0.2">
      <c r="S140" s="184">
        <v>41778</v>
      </c>
      <c r="T140" s="185">
        <v>9.3875639686718522</v>
      </c>
      <c r="U140" s="186">
        <v>14.917899861760549</v>
      </c>
      <c r="V140" s="770">
        <v>14.2</v>
      </c>
    </row>
    <row r="141" spans="19:22" x14ac:dyDescent="0.2">
      <c r="S141" s="184">
        <v>41779</v>
      </c>
      <c r="T141" s="185">
        <v>11.812810659461487</v>
      </c>
      <c r="U141" s="186">
        <v>12.582811552043109</v>
      </c>
      <c r="V141" s="770">
        <v>16.3</v>
      </c>
    </row>
    <row r="142" spans="19:22" x14ac:dyDescent="0.2">
      <c r="S142" s="184">
        <v>41780</v>
      </c>
      <c r="T142" s="185">
        <v>12.000011584499992</v>
      </c>
      <c r="U142" s="186">
        <v>11.65639295006318</v>
      </c>
      <c r="V142" s="770">
        <v>18.5</v>
      </c>
    </row>
    <row r="143" spans="19:22" x14ac:dyDescent="0.2">
      <c r="S143" s="184">
        <v>41781</v>
      </c>
      <c r="T143" s="185">
        <v>13.191102289322005</v>
      </c>
      <c r="U143" s="186">
        <v>11.132254807470311</v>
      </c>
      <c r="V143" s="770">
        <v>20.8</v>
      </c>
    </row>
    <row r="144" spans="19:22" x14ac:dyDescent="0.2">
      <c r="S144" s="184">
        <v>41782</v>
      </c>
      <c r="T144" s="185">
        <v>14.310451695861637</v>
      </c>
      <c r="U144" s="186">
        <v>10.478143930618684</v>
      </c>
      <c r="V144" s="770">
        <v>19.5</v>
      </c>
    </row>
    <row r="145" spans="19:22" x14ac:dyDescent="0.2">
      <c r="S145" s="184">
        <v>41783</v>
      </c>
      <c r="T145" s="185">
        <v>14.698271961590322</v>
      </c>
      <c r="U145" s="186">
        <v>9.2781211312542951</v>
      </c>
      <c r="V145" s="770">
        <v>17.100000000000001</v>
      </c>
    </row>
    <row r="146" spans="19:22" x14ac:dyDescent="0.2">
      <c r="S146" s="184">
        <v>41784</v>
      </c>
      <c r="T146" s="185">
        <v>13.800481215488524</v>
      </c>
      <c r="U146" s="186">
        <v>9.656171123571907</v>
      </c>
      <c r="V146" s="770">
        <v>17.3</v>
      </c>
    </row>
    <row r="147" spans="19:22" x14ac:dyDescent="0.2">
      <c r="S147" s="184">
        <v>41785</v>
      </c>
      <c r="T147" s="185">
        <v>15.615287894376772</v>
      </c>
      <c r="U147" s="186">
        <v>10.865945761979171</v>
      </c>
      <c r="V147" s="770">
        <v>17.399999999999999</v>
      </c>
    </row>
    <row r="148" spans="19:22" x14ac:dyDescent="0.2">
      <c r="S148" s="184">
        <v>41786</v>
      </c>
      <c r="T148" s="185">
        <v>18.750183875948821</v>
      </c>
      <c r="U148" s="186">
        <v>11.108612309215228</v>
      </c>
      <c r="V148" s="770">
        <v>15.6</v>
      </c>
    </row>
    <row r="149" spans="19:22" x14ac:dyDescent="0.2">
      <c r="S149" s="184">
        <v>41787</v>
      </c>
      <c r="T149" s="185">
        <v>16.36606586327466</v>
      </c>
      <c r="U149" s="186">
        <v>11.808502084814613</v>
      </c>
      <c r="V149" s="770">
        <v>14.2</v>
      </c>
    </row>
    <row r="150" spans="19:22" x14ac:dyDescent="0.2">
      <c r="S150" s="184">
        <v>41788</v>
      </c>
      <c r="T150" s="185">
        <v>14.502160331150305</v>
      </c>
      <c r="U150" s="186">
        <v>13.226022867156466</v>
      </c>
      <c r="V150" s="770">
        <v>9.1</v>
      </c>
    </row>
    <row r="151" spans="19:22" x14ac:dyDescent="0.2">
      <c r="S151" s="184">
        <v>41789</v>
      </c>
      <c r="T151" s="185">
        <v>16.585757747376693</v>
      </c>
      <c r="U151" s="186">
        <v>12.987815079649232</v>
      </c>
      <c r="V151" s="770">
        <v>9.4</v>
      </c>
    </row>
    <row r="152" spans="19:22" x14ac:dyDescent="0.2">
      <c r="S152" s="184">
        <v>41790</v>
      </c>
      <c r="T152" s="185">
        <v>15.247435206733263</v>
      </c>
      <c r="U152" s="186">
        <v>10.185478109816755</v>
      </c>
      <c r="V152" s="770">
        <v>12.7</v>
      </c>
    </row>
    <row r="153" spans="19:22" x14ac:dyDescent="0.2">
      <c r="S153" s="184">
        <v>41791</v>
      </c>
      <c r="T153" s="185">
        <v>14.068377173461583</v>
      </c>
      <c r="U153" s="186">
        <v>10.15248238828606</v>
      </c>
      <c r="V153" s="770">
        <v>13.5</v>
      </c>
    </row>
    <row r="154" spans="19:22" x14ac:dyDescent="0.2">
      <c r="S154" s="184">
        <v>41792</v>
      </c>
      <c r="T154" s="185">
        <v>14.284241674771865</v>
      </c>
      <c r="U154" s="186">
        <v>11.90470707686009</v>
      </c>
      <c r="V154" s="770">
        <v>13.2</v>
      </c>
    </row>
    <row r="155" spans="19:22" x14ac:dyDescent="0.2">
      <c r="S155" s="184">
        <v>41793</v>
      </c>
      <c r="T155" s="185">
        <v>17.66743373647363</v>
      </c>
      <c r="U155" s="186">
        <v>12.10654944422572</v>
      </c>
      <c r="V155" s="770">
        <v>13.1</v>
      </c>
    </row>
    <row r="156" spans="19:22" x14ac:dyDescent="0.2">
      <c r="S156" s="184">
        <v>41794</v>
      </c>
      <c r="T156" s="185">
        <v>15.870449743344443</v>
      </c>
      <c r="U156" s="186">
        <v>11.447167474483827</v>
      </c>
      <c r="V156" s="770">
        <v>14.9</v>
      </c>
    </row>
    <row r="157" spans="19:22" x14ac:dyDescent="0.2">
      <c r="S157" s="184">
        <v>41795</v>
      </c>
      <c r="T157" s="185">
        <v>14.467313304269437</v>
      </c>
      <c r="U157" s="186">
        <v>11.437560478995836</v>
      </c>
      <c r="V157" s="770">
        <v>14.8</v>
      </c>
    </row>
    <row r="158" spans="19:22" x14ac:dyDescent="0.2">
      <c r="S158" s="184">
        <v>41796</v>
      </c>
      <c r="T158" s="185">
        <v>13.276741789377349</v>
      </c>
      <c r="U158" s="186">
        <v>10.650905861959252</v>
      </c>
      <c r="V158" s="770">
        <v>17</v>
      </c>
    </row>
    <row r="159" spans="19:22" x14ac:dyDescent="0.2">
      <c r="S159" s="184">
        <v>41797</v>
      </c>
      <c r="T159" s="185">
        <v>11.323699215841078</v>
      </c>
      <c r="U159" s="186">
        <v>8.3705384507673894</v>
      </c>
      <c r="V159" s="770">
        <v>19.600000000000001</v>
      </c>
    </row>
    <row r="160" spans="19:22" x14ac:dyDescent="0.2">
      <c r="S160" s="184">
        <v>41798</v>
      </c>
      <c r="T160" s="185">
        <v>9.1972719331247426</v>
      </c>
      <c r="U160" s="186">
        <v>8.5228338222967643</v>
      </c>
      <c r="V160" s="770">
        <v>22.3</v>
      </c>
    </row>
    <row r="161" spans="19:22" x14ac:dyDescent="0.2">
      <c r="S161" s="184">
        <v>41799</v>
      </c>
      <c r="T161" s="185">
        <v>9.082296078931769</v>
      </c>
      <c r="U161" s="186">
        <v>9.9708936924618943</v>
      </c>
      <c r="V161" s="770">
        <v>23.5</v>
      </c>
    </row>
    <row r="162" spans="19:22" x14ac:dyDescent="0.2">
      <c r="S162" s="184">
        <v>41800</v>
      </c>
      <c r="T162" s="185">
        <v>11.077870615533209</v>
      </c>
      <c r="U162" s="186">
        <v>10.027914164128793</v>
      </c>
      <c r="V162" s="770">
        <v>24.1</v>
      </c>
    </row>
    <row r="163" spans="19:22" x14ac:dyDescent="0.2">
      <c r="S163" s="184">
        <v>41801</v>
      </c>
      <c r="T163" s="185">
        <v>11.485041881629501</v>
      </c>
      <c r="U163" s="186">
        <v>10.043812557867874</v>
      </c>
      <c r="V163" s="770">
        <v>23.4</v>
      </c>
    </row>
    <row r="164" spans="19:22" x14ac:dyDescent="0.2">
      <c r="S164" s="184">
        <v>41802</v>
      </c>
      <c r="T164" s="185">
        <v>11.284161953165373</v>
      </c>
      <c r="U164" s="186">
        <v>10.241127851957764</v>
      </c>
      <c r="V164" s="770">
        <v>20.100000000000001</v>
      </c>
    </row>
    <row r="165" spans="19:22" x14ac:dyDescent="0.2">
      <c r="S165" s="184">
        <v>41803</v>
      </c>
      <c r="T165" s="185">
        <v>11.009914575465428</v>
      </c>
      <c r="U165" s="186">
        <v>9.9643058678718326</v>
      </c>
      <c r="V165" s="770">
        <v>17.399999999999999</v>
      </c>
    </row>
    <row r="166" spans="19:22" x14ac:dyDescent="0.2">
      <c r="S166" s="184">
        <v>41804</v>
      </c>
      <c r="T166" s="185">
        <v>10.914252480759151</v>
      </c>
      <c r="U166" s="186">
        <v>8.3940769619728695</v>
      </c>
      <c r="V166" s="770">
        <v>13.7</v>
      </c>
    </row>
    <row r="167" spans="19:22" x14ac:dyDescent="0.2">
      <c r="S167" s="184">
        <v>41805</v>
      </c>
      <c r="T167" s="185">
        <v>8.3492748152354501</v>
      </c>
      <c r="U167" s="186">
        <v>8.9615799963818166</v>
      </c>
      <c r="V167" s="770">
        <v>13.4</v>
      </c>
    </row>
    <row r="168" spans="19:22" x14ac:dyDescent="0.2">
      <c r="S168" s="184">
        <v>41806</v>
      </c>
      <c r="T168" s="185">
        <v>8.6967634867514789</v>
      </c>
      <c r="U168" s="186">
        <v>10.34683262302074</v>
      </c>
      <c r="V168" s="770">
        <v>15.1</v>
      </c>
    </row>
    <row r="169" spans="19:22" x14ac:dyDescent="0.2">
      <c r="S169" s="184">
        <v>41807</v>
      </c>
      <c r="T169" s="185">
        <v>9.9735798696523172</v>
      </c>
      <c r="U169" s="186">
        <v>10.760986581887041</v>
      </c>
      <c r="V169" s="770">
        <v>15.5</v>
      </c>
    </row>
    <row r="170" spans="19:22" x14ac:dyDescent="0.2">
      <c r="S170" s="184">
        <v>41808</v>
      </c>
      <c r="T170" s="185">
        <v>10.103961992824432</v>
      </c>
      <c r="U170" s="186">
        <v>10.600526513886642</v>
      </c>
      <c r="V170" s="770">
        <v>17.2</v>
      </c>
    </row>
    <row r="171" spans="19:22" x14ac:dyDescent="0.2">
      <c r="S171" s="184">
        <v>41809</v>
      </c>
      <c r="T171" s="185">
        <v>10.037119450293975</v>
      </c>
      <c r="U171" s="186">
        <v>10.714300434425487</v>
      </c>
      <c r="V171" s="770">
        <v>16.899999999999999</v>
      </c>
    </row>
    <row r="172" spans="19:22" x14ac:dyDescent="0.2">
      <c r="S172" s="184">
        <v>41810</v>
      </c>
      <c r="T172" s="185">
        <v>9.0887843843037945</v>
      </c>
      <c r="U172" s="186">
        <v>10.50671324067552</v>
      </c>
      <c r="V172" s="770">
        <v>13</v>
      </c>
    </row>
    <row r="173" spans="19:22" x14ac:dyDescent="0.2">
      <c r="S173" s="184">
        <v>41811</v>
      </c>
      <c r="T173" s="185">
        <v>9.3746597053455751</v>
      </c>
      <c r="U173" s="186">
        <v>9.0132577703847474</v>
      </c>
      <c r="V173" s="770">
        <v>13.5</v>
      </c>
    </row>
    <row r="174" spans="19:22" x14ac:dyDescent="0.2">
      <c r="S174" s="184">
        <v>41812</v>
      </c>
      <c r="T174" s="185">
        <v>7.7458241669498982</v>
      </c>
      <c r="U174" s="186">
        <v>9.3324508634722019</v>
      </c>
      <c r="V174" s="770">
        <v>15.8</v>
      </c>
    </row>
    <row r="175" spans="19:22" x14ac:dyDescent="0.2">
      <c r="S175" s="184">
        <v>41813</v>
      </c>
      <c r="T175" s="185">
        <v>8.1297757922353568</v>
      </c>
      <c r="U175" s="186">
        <v>10.792906177955933</v>
      </c>
      <c r="V175" s="770">
        <v>16.399999999999999</v>
      </c>
    </row>
    <row r="176" spans="19:22" x14ac:dyDescent="0.2">
      <c r="S176" s="184">
        <v>41814</v>
      </c>
      <c r="T176" s="185">
        <v>10.301124084948322</v>
      </c>
      <c r="U176" s="186">
        <v>10.892712800524903</v>
      </c>
      <c r="V176" s="770">
        <v>15.8</v>
      </c>
    </row>
    <row r="177" spans="19:22" x14ac:dyDescent="0.2">
      <c r="S177" s="184">
        <v>41815</v>
      </c>
      <c r="T177" s="185">
        <v>11.159673566529838</v>
      </c>
      <c r="U177" s="186">
        <v>11.272654750154254</v>
      </c>
      <c r="V177" s="770">
        <v>12.7</v>
      </c>
    </row>
    <row r="178" spans="19:22" x14ac:dyDescent="0.2">
      <c r="S178" s="184">
        <v>41816</v>
      </c>
      <c r="T178" s="185">
        <v>11.523325667442599</v>
      </c>
      <c r="U178" s="186">
        <v>11.411749418376143</v>
      </c>
      <c r="V178" s="770">
        <v>13.6</v>
      </c>
    </row>
    <row r="179" spans="19:22" x14ac:dyDescent="0.2">
      <c r="S179" s="184">
        <v>41817</v>
      </c>
      <c r="T179" s="185">
        <v>11.956529342802954</v>
      </c>
      <c r="U179" s="186">
        <v>10.932077565583153</v>
      </c>
      <c r="V179" s="770">
        <v>16.899999999999999</v>
      </c>
    </row>
    <row r="180" spans="19:22" x14ac:dyDescent="0.2">
      <c r="S180" s="184">
        <v>41818</v>
      </c>
      <c r="T180" s="185">
        <v>10.727958066388608</v>
      </c>
      <c r="U180" s="186">
        <v>9.1549912511486013</v>
      </c>
      <c r="V180" s="770">
        <v>20.100000000000001</v>
      </c>
    </row>
    <row r="181" spans="19:22" x14ac:dyDescent="0.2">
      <c r="S181" s="184">
        <v>41819</v>
      </c>
      <c r="T181" s="185">
        <v>8.7011637294438344</v>
      </c>
      <c r="U181" s="186">
        <v>9.5811525882221353</v>
      </c>
      <c r="V181" s="770">
        <v>17.2</v>
      </c>
    </row>
    <row r="182" spans="19:22" x14ac:dyDescent="0.2">
      <c r="S182" s="184">
        <v>41820</v>
      </c>
      <c r="T182" s="185">
        <v>9.166807676721163</v>
      </c>
      <c r="U182" s="186">
        <v>11.38615884981731</v>
      </c>
      <c r="V182" s="770">
        <v>13.6</v>
      </c>
    </row>
    <row r="183" spans="19:22" x14ac:dyDescent="0.2">
      <c r="S183" s="184">
        <v>41821</v>
      </c>
      <c r="T183" s="185">
        <v>10.197688824880153</v>
      </c>
      <c r="U183" s="186">
        <v>11.058233001489125</v>
      </c>
      <c r="V183" s="770">
        <v>14.7</v>
      </c>
    </row>
    <row r="184" spans="19:22" x14ac:dyDescent="0.2">
      <c r="S184" s="184">
        <v>41822</v>
      </c>
      <c r="T184" s="185">
        <v>10.35518262767286</v>
      </c>
      <c r="U184" s="186">
        <v>10.945490729591199</v>
      </c>
      <c r="V184" s="770">
        <v>15.9</v>
      </c>
    </row>
    <row r="185" spans="19:22" x14ac:dyDescent="0.2">
      <c r="S185" s="184">
        <v>41823</v>
      </c>
      <c r="T185" s="185">
        <v>10.446758288928217</v>
      </c>
      <c r="U185" s="186">
        <v>10.600033656597127</v>
      </c>
      <c r="V185" s="770">
        <v>17.7</v>
      </c>
    </row>
    <row r="186" spans="19:22" x14ac:dyDescent="0.2">
      <c r="S186" s="184">
        <v>41824</v>
      </c>
      <c r="T186" s="185">
        <v>9.6374044485080379</v>
      </c>
      <c r="U186" s="186">
        <v>11.433981814725993</v>
      </c>
      <c r="V186" s="770">
        <v>21.2</v>
      </c>
    </row>
    <row r="187" spans="19:22" x14ac:dyDescent="0.2">
      <c r="S187" s="184">
        <v>41825</v>
      </c>
      <c r="T187" s="185">
        <v>7.8120173009830189</v>
      </c>
      <c r="U187" s="186">
        <v>8.4934816050281832</v>
      </c>
      <c r="V187" s="770">
        <v>19.5</v>
      </c>
    </row>
    <row r="188" spans="19:22" x14ac:dyDescent="0.2">
      <c r="S188" s="184">
        <v>41826</v>
      </c>
      <c r="T188" s="185">
        <v>7.4339891096651831</v>
      </c>
      <c r="U188" s="186">
        <v>8.8607905231701647</v>
      </c>
      <c r="V188" s="770">
        <v>22</v>
      </c>
    </row>
    <row r="189" spans="19:22" x14ac:dyDescent="0.2">
      <c r="S189" s="184">
        <v>41827</v>
      </c>
      <c r="T189" s="185">
        <v>8.0506001555965589</v>
      </c>
      <c r="U189" s="186">
        <v>10.34689764794898</v>
      </c>
      <c r="V189" s="770">
        <v>23.5</v>
      </c>
    </row>
    <row r="190" spans="19:22" x14ac:dyDescent="0.2">
      <c r="S190" s="184">
        <v>41828</v>
      </c>
      <c r="T190" s="185">
        <v>9.4232119863739445</v>
      </c>
      <c r="U190" s="186">
        <v>10.041092456549947</v>
      </c>
      <c r="V190" s="770">
        <v>21.1</v>
      </c>
    </row>
    <row r="191" spans="19:22" x14ac:dyDescent="0.2">
      <c r="S191" s="184">
        <v>41829</v>
      </c>
      <c r="T191" s="185">
        <v>9.7452175407334831</v>
      </c>
      <c r="U191" s="186">
        <v>10.599996532461025</v>
      </c>
      <c r="V191" s="770">
        <v>14.8</v>
      </c>
    </row>
    <row r="192" spans="19:22" x14ac:dyDescent="0.2">
      <c r="S192" s="184">
        <v>41830</v>
      </c>
      <c r="T192" s="185">
        <v>10.311378027591699</v>
      </c>
      <c r="U192" s="186">
        <v>12.823204404477016</v>
      </c>
      <c r="V192" s="770">
        <v>14.3</v>
      </c>
    </row>
    <row r="193" spans="19:22" x14ac:dyDescent="0.2">
      <c r="S193" s="184">
        <v>41831</v>
      </c>
      <c r="T193" s="185">
        <v>10.735025507987054</v>
      </c>
      <c r="U193" s="186">
        <v>12.052821014303499</v>
      </c>
      <c r="V193" s="770">
        <v>16.2</v>
      </c>
    </row>
    <row r="194" spans="19:22" x14ac:dyDescent="0.2">
      <c r="S194" s="184">
        <v>41832</v>
      </c>
      <c r="T194" s="185">
        <v>10.319713779857</v>
      </c>
      <c r="U194" s="186">
        <v>9.5699875809135833</v>
      </c>
      <c r="V194" s="770">
        <v>16.399999999999999</v>
      </c>
    </row>
    <row r="195" spans="19:22" x14ac:dyDescent="0.2">
      <c r="S195" s="184">
        <v>41833</v>
      </c>
      <c r="T195" s="185">
        <v>7.8976934672655528</v>
      </c>
      <c r="U195" s="186">
        <v>8.6325223799616904</v>
      </c>
      <c r="V195" s="770">
        <v>17.3</v>
      </c>
    </row>
    <row r="196" spans="19:22" x14ac:dyDescent="0.2">
      <c r="S196" s="184">
        <v>41834</v>
      </c>
      <c r="T196" s="185">
        <v>8.0366633004582884</v>
      </c>
      <c r="U196" s="186">
        <v>10.023829644110265</v>
      </c>
      <c r="V196" s="770">
        <v>19</v>
      </c>
    </row>
    <row r="197" spans="19:22" x14ac:dyDescent="0.2">
      <c r="S197" s="184">
        <v>41835</v>
      </c>
      <c r="T197" s="185">
        <v>10.124178094193812</v>
      </c>
      <c r="U197" s="186">
        <v>9.9774835818951537</v>
      </c>
      <c r="V197" s="770">
        <v>20.5</v>
      </c>
    </row>
    <row r="198" spans="19:22" x14ac:dyDescent="0.2">
      <c r="S198" s="184">
        <v>41836</v>
      </c>
      <c r="T198" s="185">
        <v>10.333047875951873</v>
      </c>
      <c r="U198" s="186">
        <v>9.9337418028508644</v>
      </c>
      <c r="V198" s="770">
        <v>21.1</v>
      </c>
    </row>
    <row r="199" spans="19:22" x14ac:dyDescent="0.2">
      <c r="S199" s="184">
        <v>41837</v>
      </c>
      <c r="T199" s="185">
        <v>9.5299186981362247</v>
      </c>
      <c r="U199" s="186">
        <v>9.8346370207824467</v>
      </c>
      <c r="V199" s="770">
        <v>20.8</v>
      </c>
    </row>
    <row r="200" spans="19:22" x14ac:dyDescent="0.2">
      <c r="S200" s="184">
        <v>41838</v>
      </c>
      <c r="T200" s="185">
        <v>9.9143342680701192</v>
      </c>
      <c r="U200" s="186">
        <v>9.1789610460226054</v>
      </c>
      <c r="V200" s="770">
        <v>21.6</v>
      </c>
    </row>
    <row r="201" spans="19:22" x14ac:dyDescent="0.2">
      <c r="S201" s="184">
        <v>41839</v>
      </c>
      <c r="T201" s="185">
        <v>9.5670326144316231</v>
      </c>
      <c r="U201" s="186">
        <v>7.6722663783172056</v>
      </c>
      <c r="V201" s="770">
        <v>23.5</v>
      </c>
    </row>
    <row r="202" spans="19:22" x14ac:dyDescent="0.2">
      <c r="S202" s="184">
        <v>41840</v>
      </c>
      <c r="T202" s="185">
        <v>7.3932422284174146</v>
      </c>
      <c r="U202" s="186">
        <v>7.8044073243827983</v>
      </c>
      <c r="V202" s="770">
        <v>25.2</v>
      </c>
    </row>
    <row r="203" spans="19:22" x14ac:dyDescent="0.2">
      <c r="S203" s="184">
        <v>41841</v>
      </c>
      <c r="T203" s="185">
        <v>7.6510962622076732</v>
      </c>
      <c r="U203" s="186">
        <v>9.3012826852739359</v>
      </c>
      <c r="V203" s="770">
        <v>21.9</v>
      </c>
    </row>
    <row r="204" spans="19:22" x14ac:dyDescent="0.2">
      <c r="S204" s="184">
        <v>41842</v>
      </c>
      <c r="T204" s="185">
        <v>8.9743593246862208</v>
      </c>
      <c r="U204" s="186">
        <v>9.613325478616396</v>
      </c>
      <c r="V204" s="770">
        <v>20.7</v>
      </c>
    </row>
    <row r="205" spans="19:22" x14ac:dyDescent="0.2">
      <c r="S205" s="184">
        <v>41843</v>
      </c>
      <c r="T205" s="185">
        <v>9.6955652649745243</v>
      </c>
      <c r="U205" s="186">
        <v>10.428420309352932</v>
      </c>
      <c r="V205" s="770">
        <v>19.7</v>
      </c>
    </row>
    <row r="206" spans="19:22" x14ac:dyDescent="0.2">
      <c r="S206" s="184">
        <v>41844</v>
      </c>
      <c r="T206" s="185">
        <v>9.6034357299622037</v>
      </c>
      <c r="U206" s="186">
        <v>10.63011751680351</v>
      </c>
      <c r="V206" s="770">
        <v>17.600000000000001</v>
      </c>
    </row>
    <row r="207" spans="19:22" x14ac:dyDescent="0.2">
      <c r="S207" s="184">
        <v>41845</v>
      </c>
      <c r="T207" s="185">
        <v>9.8178210718424541</v>
      </c>
      <c r="U207" s="186">
        <v>10.150119335925959</v>
      </c>
      <c r="V207" s="770">
        <v>19.100000000000001</v>
      </c>
    </row>
    <row r="208" spans="19:22" x14ac:dyDescent="0.2">
      <c r="S208" s="184">
        <v>41846</v>
      </c>
      <c r="T208" s="185">
        <v>9.4571478942961189</v>
      </c>
      <c r="U208" s="186">
        <v>8.7393142002886588</v>
      </c>
      <c r="V208" s="770">
        <v>21.4</v>
      </c>
    </row>
    <row r="209" spans="19:22" x14ac:dyDescent="0.2">
      <c r="S209" s="184">
        <v>41847</v>
      </c>
      <c r="T209" s="185">
        <v>7.6470809488644225</v>
      </c>
      <c r="U209" s="186">
        <v>8.6554588637650465</v>
      </c>
      <c r="V209" s="770">
        <v>21.6</v>
      </c>
    </row>
    <row r="210" spans="19:22" x14ac:dyDescent="0.2">
      <c r="S210" s="184">
        <v>41848</v>
      </c>
      <c r="T210" s="185">
        <v>7.0816624292609269</v>
      </c>
      <c r="U210" s="186">
        <v>10.007400528645363</v>
      </c>
      <c r="V210" s="770">
        <v>20</v>
      </c>
    </row>
    <row r="211" spans="19:22" x14ac:dyDescent="0.2">
      <c r="S211" s="184">
        <v>41849</v>
      </c>
      <c r="T211" s="185">
        <v>9.4793112382084015</v>
      </c>
      <c r="U211" s="186">
        <v>9.3544529085270369</v>
      </c>
      <c r="V211" s="770">
        <v>20.100000000000001</v>
      </c>
    </row>
    <row r="212" spans="19:22" x14ac:dyDescent="0.2">
      <c r="S212" s="184">
        <v>41850</v>
      </c>
      <c r="T212" s="185">
        <v>9.7753229683819356</v>
      </c>
      <c r="U212" s="186">
        <v>9.4523264471237418</v>
      </c>
      <c r="V212" s="770">
        <v>20.7</v>
      </c>
    </row>
    <row r="213" spans="19:22" x14ac:dyDescent="0.2">
      <c r="S213" s="184">
        <v>41851</v>
      </c>
      <c r="T213" s="185">
        <v>8.5590867689287684</v>
      </c>
      <c r="U213" s="186">
        <v>9.2471253614376749</v>
      </c>
      <c r="V213" s="770">
        <v>18</v>
      </c>
    </row>
    <row r="214" spans="19:22" x14ac:dyDescent="0.2">
      <c r="S214" s="184">
        <v>41852</v>
      </c>
      <c r="T214" s="185">
        <v>8.2807029217647496</v>
      </c>
      <c r="U214" s="186">
        <v>8.7526101351575232</v>
      </c>
      <c r="V214" s="778">
        <v>18.899999999999999</v>
      </c>
    </row>
    <row r="215" spans="19:22" x14ac:dyDescent="0.2">
      <c r="S215" s="184">
        <v>41853</v>
      </c>
      <c r="T215" s="185">
        <v>8.4084686876064421</v>
      </c>
      <c r="U215" s="186">
        <v>7.3398109362101884</v>
      </c>
      <c r="V215" s="778">
        <v>22.4</v>
      </c>
    </row>
    <row r="216" spans="19:22" x14ac:dyDescent="0.2">
      <c r="S216" s="184">
        <v>41854</v>
      </c>
      <c r="T216" s="185">
        <v>6.5623641371807562</v>
      </c>
      <c r="U216" s="186">
        <v>7.4255598574784694</v>
      </c>
      <c r="V216" s="778">
        <v>19.899999999999999</v>
      </c>
    </row>
    <row r="217" spans="19:22" x14ac:dyDescent="0.2">
      <c r="S217" s="184">
        <v>41855</v>
      </c>
      <c r="T217" s="185">
        <v>6.2877609571113462</v>
      </c>
      <c r="U217" s="186">
        <v>9.9286334282502242</v>
      </c>
      <c r="V217" s="778">
        <v>17.8</v>
      </c>
    </row>
    <row r="218" spans="19:22" x14ac:dyDescent="0.2">
      <c r="S218" s="184">
        <v>41856</v>
      </c>
      <c r="T218" s="185">
        <v>9.5441483121432835</v>
      </c>
      <c r="U218" s="186">
        <v>9.0057527470622318</v>
      </c>
      <c r="V218" s="778">
        <v>18.399999999999999</v>
      </c>
    </row>
    <row r="219" spans="19:22" x14ac:dyDescent="0.2">
      <c r="S219" s="184">
        <v>41857</v>
      </c>
      <c r="T219" s="185">
        <v>9.2751240275451838</v>
      </c>
      <c r="U219" s="186">
        <v>9.0292564269688693</v>
      </c>
      <c r="V219" s="778">
        <v>18.2</v>
      </c>
    </row>
    <row r="220" spans="19:22" x14ac:dyDescent="0.2">
      <c r="S220" s="184">
        <v>41858</v>
      </c>
      <c r="T220" s="185">
        <v>8.467033897663292</v>
      </c>
      <c r="U220" s="186">
        <v>10.520128208517265</v>
      </c>
      <c r="V220" s="778">
        <v>19.3</v>
      </c>
    </row>
    <row r="221" spans="19:22" x14ac:dyDescent="0.2">
      <c r="S221" s="184">
        <v>41859</v>
      </c>
      <c r="T221" s="185">
        <v>8.5828489523279838</v>
      </c>
      <c r="U221" s="186">
        <v>9.7839386392334227</v>
      </c>
      <c r="V221" s="778">
        <v>20.100000000000001</v>
      </c>
    </row>
    <row r="222" spans="19:22" x14ac:dyDescent="0.2">
      <c r="S222" s="184">
        <v>41860</v>
      </c>
      <c r="T222" s="185">
        <v>8.5615359487364504</v>
      </c>
      <c r="U222" s="186">
        <v>7.0910306035338895</v>
      </c>
      <c r="V222" s="778">
        <v>21</v>
      </c>
    </row>
    <row r="223" spans="19:22" x14ac:dyDescent="0.2">
      <c r="S223" s="184">
        <v>41861</v>
      </c>
      <c r="T223" s="185">
        <v>7.8591707951331689</v>
      </c>
      <c r="U223" s="186">
        <v>7.1634838935834511</v>
      </c>
      <c r="V223" s="778">
        <v>22</v>
      </c>
    </row>
    <row r="224" spans="19:22" x14ac:dyDescent="0.2">
      <c r="S224" s="184">
        <v>41862</v>
      </c>
      <c r="T224" s="185">
        <v>7.7858396919393806</v>
      </c>
      <c r="U224" s="186">
        <v>8.8331045259040213</v>
      </c>
      <c r="V224" s="778">
        <v>17.899999999999999</v>
      </c>
    </row>
    <row r="225" spans="19:22" x14ac:dyDescent="0.2">
      <c r="S225" s="184">
        <v>41863</v>
      </c>
      <c r="T225" s="185">
        <v>10.257862448189519</v>
      </c>
      <c r="U225" s="186">
        <v>9.248917129711181</v>
      </c>
      <c r="V225" s="778">
        <v>16</v>
      </c>
    </row>
    <row r="226" spans="19:22" x14ac:dyDescent="0.2">
      <c r="S226" s="184">
        <v>41864</v>
      </c>
      <c r="T226" s="185">
        <v>10.835711831250009</v>
      </c>
      <c r="U226" s="186">
        <v>9.5495590540677178</v>
      </c>
      <c r="V226" s="778">
        <v>16.100000000000001</v>
      </c>
    </row>
    <row r="227" spans="19:22" x14ac:dyDescent="0.2">
      <c r="S227" s="184">
        <v>41865</v>
      </c>
      <c r="T227" s="185">
        <v>10.130151626754522</v>
      </c>
      <c r="U227" s="186">
        <v>9.7385542915261478</v>
      </c>
      <c r="V227" s="778">
        <v>15.1</v>
      </c>
    </row>
    <row r="228" spans="19:22" x14ac:dyDescent="0.2">
      <c r="S228" s="184">
        <v>41866</v>
      </c>
      <c r="T228" s="185">
        <v>9.876577415096337</v>
      </c>
      <c r="U228" s="186">
        <v>9.4648779405683712</v>
      </c>
      <c r="V228" s="778">
        <v>14.4</v>
      </c>
    </row>
    <row r="229" spans="19:22" x14ac:dyDescent="0.2">
      <c r="S229" s="184">
        <v>41867</v>
      </c>
      <c r="T229" s="185">
        <v>9.3885460669349818</v>
      </c>
      <c r="U229" s="186">
        <v>8.1674339130343689</v>
      </c>
      <c r="V229" s="778">
        <v>13.3</v>
      </c>
    </row>
    <row r="230" spans="19:22" x14ac:dyDescent="0.2">
      <c r="S230" s="184">
        <v>41868</v>
      </c>
      <c r="T230" s="185">
        <v>7.7080056810002953</v>
      </c>
      <c r="U230" s="186">
        <v>8.2641739384361408</v>
      </c>
      <c r="V230" s="778">
        <v>14.2</v>
      </c>
    </row>
    <row r="231" spans="19:22" x14ac:dyDescent="0.2">
      <c r="S231" s="184">
        <v>41869</v>
      </c>
      <c r="T231" s="185">
        <v>7.8964010065914723</v>
      </c>
      <c r="U231" s="186">
        <v>10.437155900913542</v>
      </c>
      <c r="V231" s="778">
        <v>16.3</v>
      </c>
    </row>
    <row r="232" spans="19:22" x14ac:dyDescent="0.2">
      <c r="S232" s="184">
        <v>41870</v>
      </c>
      <c r="T232" s="185">
        <v>9.5761881946423859</v>
      </c>
      <c r="U232" s="186">
        <v>10.817177006758483</v>
      </c>
      <c r="V232" s="778">
        <v>14.3</v>
      </c>
    </row>
    <row r="233" spans="19:22" x14ac:dyDescent="0.2">
      <c r="S233" s="184">
        <v>41871</v>
      </c>
      <c r="T233" s="185">
        <v>9.9530221333140965</v>
      </c>
      <c r="U233" s="186">
        <v>10.876105489382656</v>
      </c>
      <c r="V233" s="778">
        <v>14</v>
      </c>
    </row>
    <row r="234" spans="19:22" x14ac:dyDescent="0.2">
      <c r="S234" s="184">
        <v>41872</v>
      </c>
      <c r="T234" s="185">
        <v>10.157482423771004</v>
      </c>
      <c r="U234" s="186">
        <v>11.291716303982307</v>
      </c>
      <c r="V234" s="778">
        <v>12.9</v>
      </c>
    </row>
    <row r="235" spans="19:22" x14ac:dyDescent="0.2">
      <c r="S235" s="184">
        <v>41873</v>
      </c>
      <c r="T235" s="185">
        <v>10.38733173861492</v>
      </c>
      <c r="U235" s="186">
        <v>10.608889207773215</v>
      </c>
      <c r="V235" s="778">
        <v>14.2</v>
      </c>
    </row>
    <row r="236" spans="19:22" x14ac:dyDescent="0.2">
      <c r="S236" s="184">
        <v>41874</v>
      </c>
      <c r="T236" s="185">
        <v>10.739253650810847</v>
      </c>
      <c r="U236" s="186">
        <v>9.0766717210401815</v>
      </c>
      <c r="V236" s="778">
        <v>14.8</v>
      </c>
    </row>
    <row r="237" spans="19:22" x14ac:dyDescent="0.2">
      <c r="S237" s="184">
        <v>41875</v>
      </c>
      <c r="T237" s="185">
        <v>8.2797564131916648</v>
      </c>
      <c r="U237" s="186">
        <v>9.6811858112596934</v>
      </c>
      <c r="V237" s="778">
        <v>11.4</v>
      </c>
    </row>
    <row r="238" spans="19:22" x14ac:dyDescent="0.2">
      <c r="S238" s="184">
        <v>41876</v>
      </c>
      <c r="T238" s="185">
        <v>8.8038562591344931</v>
      </c>
      <c r="U238" s="186">
        <v>11.401840931354576</v>
      </c>
      <c r="V238" s="778">
        <v>12.6</v>
      </c>
    </row>
    <row r="239" spans="19:22" x14ac:dyDescent="0.2">
      <c r="S239" s="184">
        <v>41877</v>
      </c>
      <c r="T239" s="185">
        <v>10.716568032593223</v>
      </c>
      <c r="U239" s="186">
        <v>12.199019353276988</v>
      </c>
      <c r="V239" s="778">
        <v>13.4</v>
      </c>
    </row>
    <row r="240" spans="19:22" x14ac:dyDescent="0.2">
      <c r="S240" s="184">
        <v>41878</v>
      </c>
      <c r="T240" s="185">
        <v>11.891044515703925</v>
      </c>
      <c r="U240" s="186">
        <v>12.040001761096971</v>
      </c>
      <c r="V240" s="778">
        <v>12</v>
      </c>
    </row>
    <row r="241" spans="19:22" x14ac:dyDescent="0.2">
      <c r="S241" s="184">
        <v>41879</v>
      </c>
      <c r="T241" s="185">
        <v>11.407070458020502</v>
      </c>
      <c r="U241" s="186">
        <v>11.614278045055139</v>
      </c>
      <c r="V241" s="778">
        <v>13.1</v>
      </c>
    </row>
    <row r="242" spans="19:22" x14ac:dyDescent="0.2">
      <c r="S242" s="184">
        <v>41880</v>
      </c>
      <c r="T242" s="185">
        <v>10.979219211020785</v>
      </c>
      <c r="U242" s="186">
        <v>12.056345281883422</v>
      </c>
      <c r="V242" s="778">
        <v>15.8</v>
      </c>
    </row>
    <row r="243" spans="19:22" x14ac:dyDescent="0.2">
      <c r="S243" s="184">
        <v>41881</v>
      </c>
      <c r="T243" s="185">
        <v>10.105809845174944</v>
      </c>
      <c r="U243" s="186">
        <v>9.031495101169039</v>
      </c>
      <c r="V243" s="778">
        <v>16.2</v>
      </c>
    </row>
    <row r="244" spans="19:22" x14ac:dyDescent="0.2">
      <c r="S244" s="184">
        <v>41882</v>
      </c>
      <c r="T244" s="185">
        <v>8.3579629969201505</v>
      </c>
      <c r="U244" s="186">
        <v>9.5905805212413799</v>
      </c>
      <c r="V244" s="778">
        <v>14.4</v>
      </c>
    </row>
    <row r="245" spans="19:22" x14ac:dyDescent="0.2">
      <c r="S245" s="184">
        <v>41883</v>
      </c>
      <c r="T245" s="185">
        <v>9.321230379561591</v>
      </c>
      <c r="U245" s="186">
        <v>13.326613626984381</v>
      </c>
      <c r="V245" s="770">
        <v>13.1</v>
      </c>
    </row>
    <row r="246" spans="19:22" x14ac:dyDescent="0.2">
      <c r="S246" s="184">
        <v>41884</v>
      </c>
      <c r="T246" s="185">
        <v>11.074084936543541</v>
      </c>
      <c r="U246" s="186">
        <v>14.196894787642554</v>
      </c>
      <c r="V246" s="770">
        <v>13.4</v>
      </c>
    </row>
    <row r="247" spans="19:22" x14ac:dyDescent="0.2">
      <c r="S247" s="184">
        <v>41885</v>
      </c>
      <c r="T247" s="185">
        <v>11.277445388442352</v>
      </c>
      <c r="U247" s="186">
        <v>12.05878174257896</v>
      </c>
      <c r="V247" s="770">
        <v>14.8</v>
      </c>
    </row>
    <row r="248" spans="19:22" x14ac:dyDescent="0.2">
      <c r="S248" s="184">
        <v>41886</v>
      </c>
      <c r="T248" s="185">
        <v>10.901427832902877</v>
      </c>
      <c r="U248" s="186">
        <v>11.152921822205252</v>
      </c>
      <c r="V248" s="770">
        <v>17.600000000000001</v>
      </c>
    </row>
    <row r="249" spans="19:22" x14ac:dyDescent="0.2">
      <c r="S249" s="184">
        <v>41887</v>
      </c>
      <c r="T249" s="185">
        <v>10.488118217900798</v>
      </c>
      <c r="U249" s="186">
        <v>11.18945156841357</v>
      </c>
      <c r="V249" s="770">
        <v>18.2</v>
      </c>
    </row>
    <row r="250" spans="19:22" x14ac:dyDescent="0.2">
      <c r="S250" s="184">
        <v>41888</v>
      </c>
      <c r="T250" s="185">
        <v>9.8220781830163553</v>
      </c>
      <c r="U250" s="186">
        <v>8.7177705120471796</v>
      </c>
      <c r="V250" s="770">
        <v>17.399999999999999</v>
      </c>
    </row>
    <row r="251" spans="19:22" x14ac:dyDescent="0.2">
      <c r="S251" s="184">
        <v>41889</v>
      </c>
      <c r="T251" s="185">
        <v>8.3020871754706249</v>
      </c>
      <c r="U251" s="186">
        <v>9.0133461746747354</v>
      </c>
      <c r="V251" s="770">
        <v>17.399999999999999</v>
      </c>
    </row>
    <row r="252" spans="19:22" x14ac:dyDescent="0.2">
      <c r="S252" s="184">
        <v>41890</v>
      </c>
      <c r="T252" s="185">
        <v>8.6994096216541124</v>
      </c>
      <c r="U252" s="186">
        <v>10.548433325279381</v>
      </c>
      <c r="V252" s="770">
        <v>17.899999999999999</v>
      </c>
    </row>
    <row r="253" spans="19:22" x14ac:dyDescent="0.2">
      <c r="S253" s="184">
        <v>41891</v>
      </c>
      <c r="T253" s="185">
        <v>10.994553613545166</v>
      </c>
      <c r="U253" s="186">
        <v>10.86272918159772</v>
      </c>
      <c r="V253" s="770">
        <v>16.399999999999999</v>
      </c>
    </row>
    <row r="254" spans="19:22" x14ac:dyDescent="0.2">
      <c r="S254" s="184">
        <v>41892</v>
      </c>
      <c r="T254" s="185">
        <v>11.449404446210222</v>
      </c>
      <c r="U254" s="186">
        <v>11.090167949052262</v>
      </c>
      <c r="V254" s="770">
        <v>14.3</v>
      </c>
    </row>
    <row r="255" spans="19:22" x14ac:dyDescent="0.2">
      <c r="S255" s="184">
        <v>41893</v>
      </c>
      <c r="T255" s="185">
        <v>11.803792730950788</v>
      </c>
      <c r="U255" s="186">
        <v>11.666969474165214</v>
      </c>
      <c r="V255" s="770">
        <v>12.9</v>
      </c>
    </row>
    <row r="256" spans="19:22" x14ac:dyDescent="0.2">
      <c r="S256" s="184">
        <v>41894</v>
      </c>
      <c r="T256" s="185">
        <v>12.027683907931356</v>
      </c>
      <c r="U256" s="186">
        <v>11.07656917385318</v>
      </c>
      <c r="V256" s="770">
        <v>14.1</v>
      </c>
    </row>
    <row r="257" spans="19:22" x14ac:dyDescent="0.2">
      <c r="S257" s="184">
        <v>41895</v>
      </c>
      <c r="T257" s="185">
        <v>11.8698425792668</v>
      </c>
      <c r="U257" s="186">
        <v>9.4018983077620142</v>
      </c>
      <c r="V257" s="770">
        <v>15</v>
      </c>
    </row>
    <row r="258" spans="19:22" x14ac:dyDescent="0.2">
      <c r="S258" s="184">
        <v>41896</v>
      </c>
      <c r="T258" s="185">
        <v>10.219853742962538</v>
      </c>
      <c r="U258" s="186">
        <v>9.9522193286723191</v>
      </c>
      <c r="V258" s="770">
        <v>15.7</v>
      </c>
    </row>
    <row r="259" spans="19:22" x14ac:dyDescent="0.2">
      <c r="S259" s="184">
        <v>41897</v>
      </c>
      <c r="T259" s="185">
        <v>10.465337784338264</v>
      </c>
      <c r="U259" s="186">
        <v>11.503468036013899</v>
      </c>
      <c r="V259" s="770">
        <v>15.9</v>
      </c>
    </row>
    <row r="260" spans="19:22" x14ac:dyDescent="0.2">
      <c r="S260" s="184">
        <v>41898</v>
      </c>
      <c r="T260" s="185">
        <v>12.822403008892556</v>
      </c>
      <c r="U260" s="186">
        <v>11.57493681078339</v>
      </c>
      <c r="V260" s="770">
        <v>15.4</v>
      </c>
    </row>
    <row r="261" spans="19:22" x14ac:dyDescent="0.2">
      <c r="S261" s="184">
        <v>41899</v>
      </c>
      <c r="T261" s="185">
        <v>14.863979637976268</v>
      </c>
      <c r="U261" s="186">
        <v>12.671244461294396</v>
      </c>
      <c r="V261" s="770">
        <v>15.4</v>
      </c>
    </row>
    <row r="262" spans="19:22" x14ac:dyDescent="0.2">
      <c r="S262" s="184">
        <v>41900</v>
      </c>
      <c r="T262" s="185">
        <v>16.668941151943304</v>
      </c>
      <c r="U262" s="186">
        <v>11.989948031649744</v>
      </c>
      <c r="V262" s="770">
        <v>14.9</v>
      </c>
    </row>
    <row r="263" spans="19:22" x14ac:dyDescent="0.2">
      <c r="S263" s="184">
        <v>41901</v>
      </c>
      <c r="T263" s="185">
        <v>16.574970034187078</v>
      </c>
      <c r="U263" s="186">
        <v>11.364076094157173</v>
      </c>
      <c r="V263" s="770">
        <v>15.9</v>
      </c>
    </row>
    <row r="264" spans="19:22" x14ac:dyDescent="0.2">
      <c r="S264" s="184">
        <v>41902</v>
      </c>
      <c r="T264" s="185">
        <v>16.52681782588613</v>
      </c>
      <c r="U264" s="186">
        <v>9.8209909016072672</v>
      </c>
      <c r="V264" s="770">
        <v>16.2</v>
      </c>
    </row>
    <row r="265" spans="19:22" x14ac:dyDescent="0.2">
      <c r="S265" s="184">
        <v>41903</v>
      </c>
      <c r="T265" s="185">
        <v>14.005210377468993</v>
      </c>
      <c r="U265" s="186">
        <v>10.249617120759694</v>
      </c>
      <c r="V265" s="770">
        <v>15.8</v>
      </c>
    </row>
    <row r="266" spans="19:22" x14ac:dyDescent="0.2">
      <c r="S266" s="184">
        <v>41904</v>
      </c>
      <c r="T266" s="185">
        <v>13.755440758882731</v>
      </c>
      <c r="U266" s="186">
        <v>13.441887604874744</v>
      </c>
      <c r="V266" s="770">
        <v>9.8000000000000007</v>
      </c>
    </row>
    <row r="267" spans="19:22" x14ac:dyDescent="0.2">
      <c r="S267" s="184">
        <v>41905</v>
      </c>
      <c r="T267" s="185">
        <v>15.565888016731199</v>
      </c>
      <c r="U267" s="186">
        <v>15.490501500711011</v>
      </c>
      <c r="V267" s="770">
        <v>8</v>
      </c>
    </row>
    <row r="268" spans="19:22" x14ac:dyDescent="0.2">
      <c r="S268" s="184">
        <v>41906</v>
      </c>
      <c r="T268" s="185">
        <v>15.919456304363468</v>
      </c>
      <c r="U268" s="186">
        <v>16.24927609940001</v>
      </c>
      <c r="V268" s="770">
        <v>9.4</v>
      </c>
    </row>
    <row r="269" spans="19:22" x14ac:dyDescent="0.2">
      <c r="S269" s="184">
        <v>41907</v>
      </c>
      <c r="T269" s="185">
        <v>15.572670719760639</v>
      </c>
      <c r="U269" s="186">
        <v>15.939579205348613</v>
      </c>
      <c r="V269" s="770">
        <v>11.2</v>
      </c>
    </row>
    <row r="270" spans="19:22" x14ac:dyDescent="0.2">
      <c r="S270" s="184">
        <v>41908</v>
      </c>
      <c r="T270" s="185">
        <v>16.1665411252417</v>
      </c>
      <c r="U270" s="186">
        <v>15.784708074920571</v>
      </c>
      <c r="V270" s="770">
        <v>12</v>
      </c>
    </row>
    <row r="271" spans="19:22" x14ac:dyDescent="0.2">
      <c r="S271" s="184">
        <v>41909</v>
      </c>
      <c r="T271" s="185">
        <v>17.459087153698597</v>
      </c>
      <c r="U271" s="186">
        <v>12.817301637118813</v>
      </c>
      <c r="V271" s="770">
        <v>12.3</v>
      </c>
    </row>
    <row r="272" spans="19:22" x14ac:dyDescent="0.2">
      <c r="S272" s="184">
        <v>41910</v>
      </c>
      <c r="T272" s="185">
        <v>15.678802858276871</v>
      </c>
      <c r="U272" s="186">
        <v>12.838785139497604</v>
      </c>
      <c r="V272" s="770">
        <v>11.6</v>
      </c>
    </row>
    <row r="273" spans="19:22" x14ac:dyDescent="0.2">
      <c r="S273" s="184">
        <v>41911</v>
      </c>
      <c r="T273" s="185">
        <v>16.502086327427214</v>
      </c>
      <c r="U273" s="186">
        <v>14.427943495360427</v>
      </c>
      <c r="V273" s="770">
        <v>11.5</v>
      </c>
    </row>
    <row r="274" spans="19:22" x14ac:dyDescent="0.2">
      <c r="S274" s="184">
        <v>41912</v>
      </c>
      <c r="T274" s="185">
        <v>20.599205620848302</v>
      </c>
      <c r="U274" s="186">
        <v>14.342826680174253</v>
      </c>
      <c r="V274" s="770">
        <v>14.3</v>
      </c>
    </row>
    <row r="275" spans="19:22" x14ac:dyDescent="0.2">
      <c r="S275" s="184">
        <v>41913</v>
      </c>
      <c r="T275" s="185">
        <v>22.131682731338511</v>
      </c>
      <c r="U275" s="186">
        <v>14.672559190094582</v>
      </c>
      <c r="V275" s="770">
        <v>14.3</v>
      </c>
    </row>
    <row r="276" spans="19:22" x14ac:dyDescent="0.2">
      <c r="S276" s="184">
        <v>41914</v>
      </c>
      <c r="T276" s="185">
        <v>23.105614199226295</v>
      </c>
      <c r="U276" s="186">
        <v>14.937395823250394</v>
      </c>
      <c r="V276" s="770">
        <v>13</v>
      </c>
    </row>
    <row r="277" spans="19:22" x14ac:dyDescent="0.2">
      <c r="S277" s="184">
        <v>41915</v>
      </c>
      <c r="T277" s="185">
        <v>24.154941747402397</v>
      </c>
      <c r="U277" s="186">
        <v>15.024181916753928</v>
      </c>
      <c r="V277" s="770">
        <v>11.3</v>
      </c>
    </row>
    <row r="278" spans="19:22" x14ac:dyDescent="0.2">
      <c r="S278" s="184">
        <v>41916</v>
      </c>
      <c r="T278" s="185">
        <v>23.371702430666616</v>
      </c>
      <c r="U278" s="186">
        <v>14.082354586678905</v>
      </c>
      <c r="V278" s="770">
        <v>10.3</v>
      </c>
    </row>
    <row r="279" spans="19:22" x14ac:dyDescent="0.2">
      <c r="S279" s="184">
        <v>41917</v>
      </c>
      <c r="T279" s="185">
        <v>19.837643504358052</v>
      </c>
      <c r="U279" s="186">
        <v>14.703796368651451</v>
      </c>
      <c r="V279" s="770">
        <v>11.2</v>
      </c>
    </row>
    <row r="280" spans="19:22" x14ac:dyDescent="0.2">
      <c r="S280" s="184">
        <v>41918</v>
      </c>
      <c r="T280" s="185">
        <v>19.323757507623057</v>
      </c>
      <c r="U280" s="186">
        <v>16.851012332190344</v>
      </c>
      <c r="V280" s="770">
        <v>11.1</v>
      </c>
    </row>
    <row r="281" spans="19:22" x14ac:dyDescent="0.2">
      <c r="S281" s="184">
        <v>41919</v>
      </c>
      <c r="T281" s="185">
        <v>21.352761081377039</v>
      </c>
      <c r="U281" s="186">
        <v>17.837071568583177</v>
      </c>
      <c r="V281" s="770">
        <v>11.8</v>
      </c>
    </row>
    <row r="282" spans="19:22" x14ac:dyDescent="0.2">
      <c r="S282" s="184">
        <v>41920</v>
      </c>
      <c r="T282" s="185">
        <v>20.169620199705427</v>
      </c>
      <c r="U282" s="186">
        <v>16.556592302237554</v>
      </c>
      <c r="V282" s="770">
        <v>13.1</v>
      </c>
    </row>
    <row r="283" spans="19:22" x14ac:dyDescent="0.2">
      <c r="S283" s="184">
        <v>41921</v>
      </c>
      <c r="T283" s="185">
        <v>21.117169141748022</v>
      </c>
      <c r="U283" s="186">
        <v>15.092861094618028</v>
      </c>
      <c r="V283" s="770">
        <v>14</v>
      </c>
    </row>
    <row r="284" spans="19:22" x14ac:dyDescent="0.2">
      <c r="S284" s="184">
        <v>41922</v>
      </c>
      <c r="T284" s="185">
        <v>20.039197558593536</v>
      </c>
      <c r="U284" s="186">
        <v>14.75734402634342</v>
      </c>
      <c r="V284" s="770">
        <v>13.6</v>
      </c>
    </row>
    <row r="285" spans="19:22" x14ac:dyDescent="0.2">
      <c r="S285" s="184">
        <v>41923</v>
      </c>
      <c r="T285" s="185">
        <v>19.908510784836235</v>
      </c>
      <c r="U285" s="186">
        <v>12.577770505142345</v>
      </c>
      <c r="V285" s="770">
        <v>14.1</v>
      </c>
    </row>
    <row r="286" spans="19:22" x14ac:dyDescent="0.2">
      <c r="S286" s="184">
        <v>41924</v>
      </c>
      <c r="T286" s="185">
        <v>17.475433454597617</v>
      </c>
      <c r="U286" s="186">
        <v>12.420168871092439</v>
      </c>
      <c r="V286" s="770">
        <v>14.1</v>
      </c>
    </row>
    <row r="287" spans="19:22" x14ac:dyDescent="0.2">
      <c r="S287" s="184">
        <v>41925</v>
      </c>
      <c r="T287" s="185">
        <v>18.207280387053501</v>
      </c>
      <c r="U287" s="186">
        <v>14.379593775067239</v>
      </c>
      <c r="V287" s="770">
        <v>14.5</v>
      </c>
    </row>
    <row r="288" spans="19:22" x14ac:dyDescent="0.2">
      <c r="S288" s="184">
        <v>41926</v>
      </c>
      <c r="T288" s="185">
        <v>22.58939580633464</v>
      </c>
      <c r="U288" s="186">
        <v>14.97572795001245</v>
      </c>
      <c r="V288" s="770">
        <v>12.9</v>
      </c>
    </row>
    <row r="289" spans="19:22" x14ac:dyDescent="0.2">
      <c r="S289" s="184">
        <v>41927</v>
      </c>
      <c r="T289" s="185">
        <v>22.766629683193173</v>
      </c>
      <c r="U289" s="186">
        <v>16.572607557021048</v>
      </c>
      <c r="V289" s="770">
        <v>11.1</v>
      </c>
    </row>
    <row r="290" spans="19:22" x14ac:dyDescent="0.2">
      <c r="S290" s="184">
        <v>41928</v>
      </c>
      <c r="T290" s="185">
        <v>24.549614388083619</v>
      </c>
      <c r="U290" s="186">
        <v>16.322636449340475</v>
      </c>
      <c r="V290" s="770">
        <v>13.4</v>
      </c>
    </row>
    <row r="291" spans="19:22" x14ac:dyDescent="0.2">
      <c r="S291" s="184">
        <v>41929</v>
      </c>
      <c r="T291" s="185">
        <v>24.644364748217281</v>
      </c>
      <c r="U291" s="186">
        <v>16.501253906953814</v>
      </c>
      <c r="V291" s="770">
        <v>12</v>
      </c>
    </row>
    <row r="292" spans="19:22" x14ac:dyDescent="0.2">
      <c r="S292" s="184">
        <v>41930</v>
      </c>
      <c r="T292" s="185">
        <v>24.167698880970377</v>
      </c>
      <c r="U292" s="186">
        <v>14.211928981898621</v>
      </c>
      <c r="V292" s="770">
        <v>11.3</v>
      </c>
    </row>
    <row r="293" spans="19:22" x14ac:dyDescent="0.2">
      <c r="S293" s="184">
        <v>41931</v>
      </c>
      <c r="T293" s="185">
        <v>19.773284245010107</v>
      </c>
      <c r="U293" s="186">
        <v>14.947676623543108</v>
      </c>
      <c r="V293" s="770">
        <v>11.4</v>
      </c>
    </row>
    <row r="294" spans="19:22" x14ac:dyDescent="0.2">
      <c r="S294" s="184">
        <v>41932</v>
      </c>
      <c r="T294" s="185">
        <v>18.880846779550886</v>
      </c>
      <c r="U294" s="186">
        <v>17.188452830736239</v>
      </c>
      <c r="V294" s="770">
        <v>13</v>
      </c>
    </row>
    <row r="295" spans="19:22" x14ac:dyDescent="0.2">
      <c r="S295" s="184">
        <v>41933</v>
      </c>
      <c r="T295" s="185">
        <v>20.204560691755084</v>
      </c>
      <c r="U295" s="186">
        <v>17.722298058330818</v>
      </c>
      <c r="V295" s="770">
        <v>11.5</v>
      </c>
    </row>
    <row r="296" spans="19:22" x14ac:dyDescent="0.2">
      <c r="S296" s="184">
        <v>41934</v>
      </c>
      <c r="T296" s="185">
        <v>19.771108688962745</v>
      </c>
      <c r="U296" s="186">
        <v>22.243316893980452</v>
      </c>
      <c r="V296" s="770">
        <v>6</v>
      </c>
    </row>
    <row r="297" spans="19:22" x14ac:dyDescent="0.2">
      <c r="S297" s="184">
        <v>41935</v>
      </c>
      <c r="T297" s="185">
        <v>17.971207043478696</v>
      </c>
      <c r="U297" s="186">
        <v>23.527620253839217</v>
      </c>
      <c r="V297" s="770">
        <v>7.8</v>
      </c>
    </row>
    <row r="298" spans="19:22" x14ac:dyDescent="0.2">
      <c r="S298" s="184">
        <v>41936</v>
      </c>
      <c r="T298" s="185">
        <v>18.007052012844792</v>
      </c>
      <c r="U298" s="186">
        <v>24.016840008761978</v>
      </c>
      <c r="V298" s="770">
        <v>5.8</v>
      </c>
    </row>
    <row r="299" spans="19:22" x14ac:dyDescent="0.2">
      <c r="S299" s="184">
        <v>41937</v>
      </c>
      <c r="T299" s="185">
        <v>18.081440628150766</v>
      </c>
      <c r="U299" s="186">
        <v>22.937673614004424</v>
      </c>
      <c r="V299" s="770">
        <v>5.3</v>
      </c>
    </row>
    <row r="300" spans="19:22" x14ac:dyDescent="0.2">
      <c r="S300" s="184">
        <v>41938</v>
      </c>
      <c r="T300" s="185">
        <v>15.941733020418148</v>
      </c>
      <c r="U300" s="186">
        <v>21.763721361282453</v>
      </c>
      <c r="V300" s="770">
        <v>5.7</v>
      </c>
    </row>
    <row r="301" spans="19:22" x14ac:dyDescent="0.2">
      <c r="S301" s="184">
        <v>41939</v>
      </c>
      <c r="T301" s="185">
        <v>14.95854108613516</v>
      </c>
      <c r="U301" s="186">
        <v>24.888305805121266</v>
      </c>
      <c r="V301" s="770">
        <v>4.3</v>
      </c>
    </row>
    <row r="302" spans="19:22" x14ac:dyDescent="0.2">
      <c r="S302" s="184">
        <v>41940</v>
      </c>
      <c r="T302" s="185">
        <v>16.734160541171121</v>
      </c>
      <c r="U302" s="186">
        <v>25.370558994230134</v>
      </c>
      <c r="V302" s="770">
        <v>3.2</v>
      </c>
    </row>
    <row r="303" spans="19:22" x14ac:dyDescent="0.2">
      <c r="S303" s="184">
        <v>41941</v>
      </c>
      <c r="T303" s="185">
        <v>21.102811250102206</v>
      </c>
      <c r="U303" s="186">
        <v>28.228283403935794</v>
      </c>
      <c r="V303" s="770">
        <v>3.9</v>
      </c>
    </row>
    <row r="304" spans="19:22" x14ac:dyDescent="0.2">
      <c r="S304" s="184">
        <v>41942</v>
      </c>
      <c r="T304" s="185">
        <v>24.312251307227111</v>
      </c>
      <c r="U304" s="186">
        <v>26.823604675562436</v>
      </c>
      <c r="V304" s="770">
        <v>5.8</v>
      </c>
    </row>
    <row r="305" spans="19:22" x14ac:dyDescent="0.2">
      <c r="S305" s="184">
        <v>41943</v>
      </c>
      <c r="T305" s="185">
        <v>25.98201262930754</v>
      </c>
      <c r="U305" s="186">
        <v>24.493350411150047</v>
      </c>
      <c r="V305" s="770">
        <v>7.3</v>
      </c>
    </row>
    <row r="306" spans="19:22" x14ac:dyDescent="0.2">
      <c r="S306" s="184">
        <v>41944</v>
      </c>
      <c r="T306" s="185">
        <v>24.273471053750328</v>
      </c>
      <c r="U306" s="186">
        <v>32</v>
      </c>
      <c r="V306" s="770"/>
    </row>
    <row r="307" spans="19:22" x14ac:dyDescent="0.2">
      <c r="S307" s="184">
        <v>41945</v>
      </c>
      <c r="T307" s="185">
        <v>20.949696464679576</v>
      </c>
      <c r="U307" s="186">
        <v>32</v>
      </c>
      <c r="V307" s="770"/>
    </row>
    <row r="308" spans="19:22" x14ac:dyDescent="0.2">
      <c r="S308" s="184">
        <v>41946</v>
      </c>
      <c r="T308" s="185">
        <v>22.276794713882481</v>
      </c>
      <c r="U308" s="186">
        <v>32</v>
      </c>
      <c r="V308" s="770"/>
    </row>
    <row r="309" spans="19:22" x14ac:dyDescent="0.2">
      <c r="S309" s="184">
        <v>41947</v>
      </c>
      <c r="T309" s="185">
        <v>25.969064734400284</v>
      </c>
      <c r="U309" s="186">
        <v>32</v>
      </c>
      <c r="V309" s="770"/>
    </row>
    <row r="310" spans="19:22" x14ac:dyDescent="0.2">
      <c r="S310" s="184">
        <v>41948</v>
      </c>
      <c r="T310" s="185">
        <v>28.002741820634952</v>
      </c>
      <c r="U310" s="186">
        <v>32</v>
      </c>
      <c r="V310" s="770"/>
    </row>
    <row r="311" spans="19:22" x14ac:dyDescent="0.2">
      <c r="S311" s="184">
        <v>41949</v>
      </c>
      <c r="T311" s="185">
        <v>28.486705270434285</v>
      </c>
      <c r="U311" s="186">
        <v>32</v>
      </c>
      <c r="V311" s="770"/>
    </row>
    <row r="312" spans="19:22" x14ac:dyDescent="0.2">
      <c r="S312" s="184">
        <v>41950</v>
      </c>
      <c r="T312" s="185">
        <v>23.774350302703443</v>
      </c>
      <c r="U312" s="186">
        <v>32</v>
      </c>
      <c r="V312" s="770"/>
    </row>
    <row r="313" spans="19:22" x14ac:dyDescent="0.2">
      <c r="S313" s="184">
        <v>41951</v>
      </c>
      <c r="T313" s="185">
        <v>21.43558085361461</v>
      </c>
      <c r="U313" s="186">
        <v>32</v>
      </c>
      <c r="V313" s="770"/>
    </row>
    <row r="314" spans="19:22" x14ac:dyDescent="0.2">
      <c r="S314" s="184">
        <v>41952</v>
      </c>
      <c r="T314" s="185">
        <v>24.495269355254628</v>
      </c>
      <c r="U314" s="186">
        <v>32</v>
      </c>
      <c r="V314" s="770"/>
    </row>
    <row r="315" spans="19:22" x14ac:dyDescent="0.2">
      <c r="S315" s="184">
        <v>41953</v>
      </c>
      <c r="T315" s="185">
        <v>25.533161294709636</v>
      </c>
      <c r="U315" s="186">
        <v>32</v>
      </c>
      <c r="V315" s="770"/>
    </row>
    <row r="316" spans="19:22" x14ac:dyDescent="0.2">
      <c r="S316" s="184">
        <v>41954</v>
      </c>
      <c r="T316" s="185">
        <v>31.455341888455145</v>
      </c>
      <c r="U316" s="186">
        <v>32</v>
      </c>
      <c r="V316" s="770"/>
    </row>
    <row r="317" spans="19:22" x14ac:dyDescent="0.2">
      <c r="S317" s="184">
        <v>41955</v>
      </c>
      <c r="T317" s="185">
        <v>29.33657218299459</v>
      </c>
      <c r="U317" s="186">
        <v>32</v>
      </c>
      <c r="V317" s="770"/>
    </row>
    <row r="318" spans="19:22" x14ac:dyDescent="0.2">
      <c r="S318" s="184">
        <v>41956</v>
      </c>
      <c r="T318" s="185">
        <v>30.812270399178317</v>
      </c>
      <c r="U318" s="186">
        <v>32</v>
      </c>
      <c r="V318" s="770"/>
    </row>
    <row r="319" spans="19:22" x14ac:dyDescent="0.2">
      <c r="S319" s="184">
        <v>41957</v>
      </c>
      <c r="T319" s="185">
        <v>31.66375078758281</v>
      </c>
      <c r="U319" s="186">
        <v>32</v>
      </c>
      <c r="V319" s="770"/>
    </row>
    <row r="320" spans="19:22" x14ac:dyDescent="0.2">
      <c r="S320" s="184">
        <v>41958</v>
      </c>
      <c r="T320" s="185">
        <v>29.761049037199182</v>
      </c>
      <c r="U320" s="186">
        <v>32</v>
      </c>
      <c r="V320" s="770"/>
    </row>
    <row r="321" spans="19:22" x14ac:dyDescent="0.2">
      <c r="S321" s="184">
        <v>41959</v>
      </c>
      <c r="T321" s="185">
        <v>26.006366720181497</v>
      </c>
      <c r="U321" s="186">
        <v>32</v>
      </c>
      <c r="V321" s="770"/>
    </row>
    <row r="322" spans="19:22" x14ac:dyDescent="0.2">
      <c r="S322" s="184">
        <v>41960</v>
      </c>
      <c r="T322" s="185">
        <v>27.93114699862987</v>
      </c>
      <c r="U322" s="186">
        <v>32</v>
      </c>
      <c r="V322" s="770"/>
    </row>
    <row r="323" spans="19:22" x14ac:dyDescent="0.2">
      <c r="S323" s="184">
        <v>41961</v>
      </c>
      <c r="T323" s="185">
        <v>31.255098884897112</v>
      </c>
      <c r="U323" s="186">
        <v>32</v>
      </c>
      <c r="V323" s="770"/>
    </row>
    <row r="324" spans="19:22" x14ac:dyDescent="0.2">
      <c r="S324" s="184">
        <v>41962</v>
      </c>
      <c r="T324" s="185">
        <v>32.024714522369457</v>
      </c>
      <c r="U324" s="186">
        <v>32</v>
      </c>
      <c r="V324" s="770"/>
    </row>
    <row r="325" spans="19:22" x14ac:dyDescent="0.2">
      <c r="S325" s="184">
        <v>41963</v>
      </c>
      <c r="T325" s="185">
        <v>31.324162159441805</v>
      </c>
      <c r="U325" s="186">
        <v>32</v>
      </c>
      <c r="V325" s="770"/>
    </row>
    <row r="326" spans="19:22" x14ac:dyDescent="0.2">
      <c r="S326" s="184">
        <v>41964</v>
      </c>
      <c r="T326" s="185">
        <v>30.145562617376331</v>
      </c>
      <c r="U326" s="186">
        <v>32</v>
      </c>
      <c r="V326" s="770"/>
    </row>
    <row r="327" spans="19:22" x14ac:dyDescent="0.2">
      <c r="S327" s="184">
        <v>41965</v>
      </c>
      <c r="T327" s="185">
        <v>27.945522686807969</v>
      </c>
      <c r="U327" s="186">
        <v>32</v>
      </c>
      <c r="V327" s="770"/>
    </row>
    <row r="328" spans="19:22" x14ac:dyDescent="0.2">
      <c r="S328" s="184">
        <v>41966</v>
      </c>
      <c r="T328" s="185">
        <v>25.393202762891963</v>
      </c>
      <c r="U328" s="186">
        <v>32</v>
      </c>
      <c r="V328" s="770"/>
    </row>
    <row r="329" spans="19:22" x14ac:dyDescent="0.2">
      <c r="S329" s="184">
        <v>41967</v>
      </c>
      <c r="T329" s="185">
        <v>28.169604358743427</v>
      </c>
      <c r="U329" s="186">
        <v>32</v>
      </c>
      <c r="V329" s="770"/>
    </row>
    <row r="330" spans="19:22" x14ac:dyDescent="0.2">
      <c r="S330" s="184">
        <v>41968</v>
      </c>
      <c r="T330" s="185">
        <v>36.009104353292592</v>
      </c>
      <c r="U330" s="186">
        <v>32</v>
      </c>
      <c r="V330" s="770"/>
    </row>
    <row r="331" spans="19:22" x14ac:dyDescent="0.2">
      <c r="S331" s="184">
        <v>41969</v>
      </c>
      <c r="T331" s="185">
        <v>38.691515395585888</v>
      </c>
      <c r="U331" s="186">
        <v>32</v>
      </c>
      <c r="V331" s="770"/>
    </row>
    <row r="332" spans="19:22" x14ac:dyDescent="0.2">
      <c r="S332" s="184">
        <v>41970</v>
      </c>
      <c r="T332" s="185">
        <v>41.179391012772079</v>
      </c>
      <c r="U332" s="186">
        <v>32</v>
      </c>
      <c r="V332" s="770"/>
    </row>
    <row r="333" spans="19:22" x14ac:dyDescent="0.2">
      <c r="S333" s="184">
        <v>41971</v>
      </c>
      <c r="T333" s="185">
        <v>41.513043686128228</v>
      </c>
      <c r="U333" s="186">
        <v>32</v>
      </c>
      <c r="V333" s="770"/>
    </row>
    <row r="334" spans="19:22" x14ac:dyDescent="0.2">
      <c r="S334" s="184">
        <v>41972</v>
      </c>
      <c r="T334" s="185">
        <v>38.033537960070738</v>
      </c>
      <c r="U334" s="186">
        <v>32</v>
      </c>
      <c r="V334" s="770"/>
    </row>
    <row r="335" spans="19:22" x14ac:dyDescent="0.2">
      <c r="S335" s="184">
        <v>41973</v>
      </c>
      <c r="T335" s="185">
        <v>34.170018809496483</v>
      </c>
      <c r="U335" s="186">
        <v>32</v>
      </c>
      <c r="V335" s="770"/>
    </row>
    <row r="336" spans="19:22" x14ac:dyDescent="0.2">
      <c r="S336" s="184">
        <v>41974</v>
      </c>
      <c r="T336" s="185">
        <v>34.20559187005685</v>
      </c>
      <c r="U336" s="186">
        <v>37.41935483870968</v>
      </c>
      <c r="V336" s="770"/>
    </row>
    <row r="337" spans="19:22" x14ac:dyDescent="0.2">
      <c r="S337" s="184">
        <v>41975</v>
      </c>
      <c r="T337" s="185">
        <v>37.361139429401106</v>
      </c>
      <c r="U337" s="186">
        <v>37.41935483870968</v>
      </c>
      <c r="V337" s="770"/>
    </row>
    <row r="338" spans="19:22" x14ac:dyDescent="0.2">
      <c r="S338" s="184">
        <v>41976</v>
      </c>
      <c r="T338" s="185">
        <v>40.216985746815709</v>
      </c>
      <c r="U338" s="186">
        <v>37.41935483870968</v>
      </c>
      <c r="V338" s="770"/>
    </row>
    <row r="339" spans="19:22" x14ac:dyDescent="0.2">
      <c r="S339" s="184">
        <v>41977</v>
      </c>
      <c r="T339" s="185">
        <v>39.541882167333981</v>
      </c>
      <c r="U339" s="186">
        <v>37.41935483870968</v>
      </c>
      <c r="V339" s="770"/>
    </row>
    <row r="340" spans="19:22" x14ac:dyDescent="0.2">
      <c r="S340" s="184">
        <v>41978</v>
      </c>
      <c r="T340" s="185">
        <v>38.109499452147524</v>
      </c>
      <c r="U340" s="186">
        <v>37.41935483870968</v>
      </c>
      <c r="V340" s="770"/>
    </row>
    <row r="341" spans="19:22" x14ac:dyDescent="0.2">
      <c r="S341" s="184">
        <v>41979</v>
      </c>
      <c r="T341" s="185">
        <v>38.879780231474022</v>
      </c>
      <c r="U341" s="186">
        <v>37.41935483870968</v>
      </c>
      <c r="V341" s="770"/>
    </row>
    <row r="342" spans="19:22" x14ac:dyDescent="0.2">
      <c r="S342" s="184">
        <v>41980</v>
      </c>
      <c r="T342" s="185">
        <v>35.205881342298916</v>
      </c>
      <c r="U342" s="186">
        <v>37.41935483870968</v>
      </c>
      <c r="V342" s="770"/>
    </row>
    <row r="343" spans="19:22" x14ac:dyDescent="0.2">
      <c r="S343" s="184">
        <v>41981</v>
      </c>
      <c r="T343" s="185">
        <v>34.264569664816186</v>
      </c>
      <c r="U343" s="186">
        <v>37.41935483870968</v>
      </c>
      <c r="V343" s="770"/>
    </row>
    <row r="344" spans="19:22" x14ac:dyDescent="0.2">
      <c r="S344" s="184">
        <v>41982</v>
      </c>
      <c r="T344" s="185">
        <v>33.74977615620255</v>
      </c>
      <c r="U344" s="186">
        <v>37.41935483870968</v>
      </c>
      <c r="V344" s="770"/>
    </row>
    <row r="345" spans="19:22" x14ac:dyDescent="0.2">
      <c r="S345" s="184">
        <v>41983</v>
      </c>
      <c r="T345" s="185">
        <v>32.206432475895127</v>
      </c>
      <c r="U345" s="186">
        <v>37.41935483870968</v>
      </c>
      <c r="V345" s="770"/>
    </row>
    <row r="346" spans="19:22" x14ac:dyDescent="0.2">
      <c r="S346" s="184">
        <v>41984</v>
      </c>
      <c r="T346" s="185">
        <v>32.744945439668207</v>
      </c>
      <c r="U346" s="186">
        <v>37.41935483870968</v>
      </c>
      <c r="V346" s="770"/>
    </row>
    <row r="347" spans="19:22" x14ac:dyDescent="0.2">
      <c r="S347" s="184">
        <v>41985</v>
      </c>
      <c r="T347" s="185">
        <v>34.567586929638274</v>
      </c>
      <c r="U347" s="186">
        <v>37.41935483870968</v>
      </c>
      <c r="V347" s="770"/>
    </row>
    <row r="348" spans="19:22" x14ac:dyDescent="0.2">
      <c r="S348" s="184">
        <v>41986</v>
      </c>
      <c r="T348" s="185">
        <v>35.171227009806529</v>
      </c>
      <c r="U348" s="186">
        <v>37.41935483870968</v>
      </c>
      <c r="V348" s="770"/>
    </row>
    <row r="349" spans="19:22" x14ac:dyDescent="0.2">
      <c r="S349" s="184">
        <v>41987</v>
      </c>
      <c r="T349" s="185">
        <v>32.715245984052622</v>
      </c>
      <c r="U349" s="186">
        <v>37.41935483870968</v>
      </c>
      <c r="V349" s="770"/>
    </row>
    <row r="350" spans="19:22" x14ac:dyDescent="0.2">
      <c r="S350" s="184">
        <v>41988</v>
      </c>
      <c r="T350" s="185">
        <v>31.865174805519388</v>
      </c>
      <c r="U350" s="186">
        <v>37.41935483870968</v>
      </c>
      <c r="V350" s="770"/>
    </row>
    <row r="351" spans="19:22" x14ac:dyDescent="0.2">
      <c r="S351" s="184">
        <v>41989</v>
      </c>
      <c r="T351" s="185">
        <v>35.512134546622221</v>
      </c>
      <c r="U351" s="186">
        <v>37.41935483870968</v>
      </c>
      <c r="V351" s="770"/>
    </row>
    <row r="352" spans="19:22" x14ac:dyDescent="0.2">
      <c r="S352" s="184">
        <v>41990</v>
      </c>
      <c r="T352" s="185">
        <v>37.507992498168065</v>
      </c>
      <c r="U352" s="186">
        <v>37.41935483870968</v>
      </c>
      <c r="V352" s="770"/>
    </row>
    <row r="353" spans="19:22" x14ac:dyDescent="0.2">
      <c r="S353" s="184">
        <v>41991</v>
      </c>
      <c r="T353" s="185">
        <v>39.223641829760972</v>
      </c>
      <c r="U353" s="186">
        <v>37.41935483870968</v>
      </c>
      <c r="V353" s="770"/>
    </row>
    <row r="354" spans="19:22" x14ac:dyDescent="0.2">
      <c r="S354" s="184">
        <v>41992</v>
      </c>
      <c r="T354" s="185">
        <v>39.112334064433718</v>
      </c>
      <c r="U354" s="186">
        <v>37.41935483870968</v>
      </c>
      <c r="V354" s="770"/>
    </row>
    <row r="355" spans="19:22" x14ac:dyDescent="0.2">
      <c r="S355" s="184">
        <v>41993</v>
      </c>
      <c r="T355" s="185">
        <v>36.506923774191243</v>
      </c>
      <c r="U355" s="186">
        <v>37.41935483870968</v>
      </c>
      <c r="V355" s="770"/>
    </row>
    <row r="356" spans="19:22" x14ac:dyDescent="0.2">
      <c r="S356" s="184">
        <v>41994</v>
      </c>
      <c r="T356" s="185">
        <v>32.888830128166788</v>
      </c>
      <c r="U356" s="186">
        <v>37.41935483870968</v>
      </c>
      <c r="V356" s="770"/>
    </row>
    <row r="357" spans="19:22" x14ac:dyDescent="0.2">
      <c r="S357" s="184">
        <v>41995</v>
      </c>
      <c r="T357" s="185">
        <v>30.301224287139814</v>
      </c>
      <c r="U357" s="186">
        <v>37.41935483870968</v>
      </c>
      <c r="V357" s="770"/>
    </row>
    <row r="358" spans="19:22" x14ac:dyDescent="0.2">
      <c r="S358" s="184">
        <v>41996</v>
      </c>
      <c r="T358" s="185">
        <v>28.479694975553599</v>
      </c>
      <c r="U358" s="186">
        <v>37.41935483870968</v>
      </c>
      <c r="V358" s="770"/>
    </row>
    <row r="359" spans="19:22" x14ac:dyDescent="0.2">
      <c r="S359" s="184">
        <v>41997</v>
      </c>
      <c r="T359" s="185">
        <v>26.733528050228912</v>
      </c>
      <c r="U359" s="186">
        <v>37.41935483870968</v>
      </c>
      <c r="V359" s="770"/>
    </row>
    <row r="360" spans="19:22" x14ac:dyDescent="0.2">
      <c r="S360" s="184">
        <v>41998</v>
      </c>
      <c r="T360" s="185">
        <v>25.253978799122979</v>
      </c>
      <c r="U360" s="186">
        <v>37.41935483870968</v>
      </c>
      <c r="V360" s="770"/>
    </row>
    <row r="361" spans="19:22" x14ac:dyDescent="0.2">
      <c r="S361" s="184">
        <v>41999</v>
      </c>
      <c r="T361" s="185">
        <v>24.875583174719527</v>
      </c>
      <c r="U361" s="186">
        <v>37.41935483870968</v>
      </c>
      <c r="V361" s="770"/>
    </row>
    <row r="362" spans="19:22" x14ac:dyDescent="0.2">
      <c r="S362" s="184">
        <v>42000</v>
      </c>
      <c r="T362" s="185">
        <v>26.229111583018522</v>
      </c>
      <c r="U362" s="186">
        <v>37.41935483870968</v>
      </c>
      <c r="V362" s="770"/>
    </row>
    <row r="363" spans="19:22" x14ac:dyDescent="0.2">
      <c r="S363" s="184">
        <v>42001</v>
      </c>
      <c r="T363" s="185">
        <v>26.209305886760308</v>
      </c>
      <c r="U363" s="186">
        <v>37.41935483870968</v>
      </c>
      <c r="V363" s="770"/>
    </row>
    <row r="364" spans="19:22" x14ac:dyDescent="0.2">
      <c r="S364" s="184">
        <v>42002</v>
      </c>
      <c r="T364" s="185">
        <v>26.599153021295759</v>
      </c>
      <c r="U364" s="186">
        <v>37.41935483870968</v>
      </c>
      <c r="V364" s="770"/>
    </row>
    <row r="365" spans="19:22" x14ac:dyDescent="0.2">
      <c r="S365" s="184">
        <v>42003</v>
      </c>
      <c r="T365" s="185">
        <v>29.599289498329391</v>
      </c>
      <c r="U365" s="186">
        <v>37.41935483870968</v>
      </c>
      <c r="V365" s="770"/>
    </row>
    <row r="366" spans="19:22" x14ac:dyDescent="0.2">
      <c r="S366" s="184">
        <v>42004</v>
      </c>
      <c r="T366" s="185">
        <v>30.261008077419262</v>
      </c>
      <c r="U366" s="186">
        <v>37.41935483870968</v>
      </c>
      <c r="V366" s="770"/>
    </row>
    <row r="367" spans="19:22" x14ac:dyDescent="0.2">
      <c r="S367" s="184"/>
      <c r="T367" s="187"/>
      <c r="U367" s="186"/>
    </row>
    <row r="368" spans="19:22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view="pageBreakPreview" zoomScaleNormal="100" zoomScaleSheetLayoutView="100" workbookViewId="0"/>
  </sheetViews>
  <sheetFormatPr defaultRowHeight="12.75" x14ac:dyDescent="0.2"/>
  <cols>
    <col min="1" max="1" width="12.140625" style="826" customWidth="1"/>
    <col min="2" max="2" width="32.7109375" style="826" customWidth="1"/>
    <col min="3" max="3" width="33" style="826" customWidth="1"/>
    <col min="4" max="5" width="8.7109375" style="826" customWidth="1"/>
    <col min="6" max="16384" width="9.140625" style="826"/>
  </cols>
  <sheetData>
    <row r="1" spans="1:6" x14ac:dyDescent="0.2">
      <c r="E1" s="823" t="s">
        <v>333</v>
      </c>
      <c r="F1" s="827"/>
    </row>
    <row r="3" spans="1:6" ht="18.75" customHeight="1" x14ac:dyDescent="0.25">
      <c r="A3" s="1181" t="s">
        <v>334</v>
      </c>
      <c r="B3" s="1181"/>
      <c r="C3" s="1181"/>
      <c r="D3" s="1181"/>
      <c r="E3" s="1181"/>
    </row>
    <row r="4" spans="1:6" ht="18" customHeight="1" x14ac:dyDescent="0.25">
      <c r="B4" s="836" t="str">
        <f>T!I53</f>
        <v>Říjen</v>
      </c>
      <c r="C4" s="837">
        <f>T!G55</f>
        <v>2014</v>
      </c>
      <c r="D4" s="837"/>
      <c r="E4" s="834"/>
    </row>
    <row r="5" spans="1:6" ht="18" customHeight="1" x14ac:dyDescent="0.2">
      <c r="B5" s="1182" t="s">
        <v>411</v>
      </c>
      <c r="C5" s="1183"/>
      <c r="D5" s="1182" t="s">
        <v>410</v>
      </c>
      <c r="E5" s="1184"/>
    </row>
    <row r="6" spans="1:6" ht="18" customHeight="1" x14ac:dyDescent="0.2">
      <c r="A6" s="938" t="s">
        <v>408</v>
      </c>
      <c r="B6" s="1188" t="s">
        <v>405</v>
      </c>
      <c r="C6" s="1189"/>
      <c r="D6" s="1173">
        <f>D20</f>
        <v>101</v>
      </c>
      <c r="E6" s="1174"/>
    </row>
    <row r="7" spans="1:6" ht="18" customHeight="1" x14ac:dyDescent="0.2">
      <c r="A7" s="938" t="s">
        <v>409</v>
      </c>
      <c r="B7" s="1188" t="s">
        <v>406</v>
      </c>
      <c r="C7" s="1189"/>
      <c r="D7" s="1173">
        <f>D8-D6</f>
        <v>124</v>
      </c>
      <c r="E7" s="1174"/>
    </row>
    <row r="8" spans="1:6" ht="18" customHeight="1" x14ac:dyDescent="0.2">
      <c r="A8" s="938" t="s">
        <v>2</v>
      </c>
      <c r="B8" s="1188" t="s">
        <v>407</v>
      </c>
      <c r="C8" s="1189"/>
      <c r="D8" s="1173">
        <v>225</v>
      </c>
      <c r="E8" s="1174"/>
    </row>
    <row r="9" spans="1:6" ht="18" customHeight="1" x14ac:dyDescent="0.25">
      <c r="B9" s="937"/>
      <c r="C9" s="837"/>
      <c r="D9" s="1175"/>
      <c r="E9" s="1176"/>
    </row>
    <row r="10" spans="1:6" ht="18" customHeight="1" x14ac:dyDescent="0.25">
      <c r="B10" s="836"/>
      <c r="C10" s="837"/>
      <c r="D10" s="837"/>
      <c r="E10" s="936"/>
    </row>
    <row r="11" spans="1:6" ht="18" customHeight="1" x14ac:dyDescent="0.2">
      <c r="B11" s="940" t="str">
        <f>A6</f>
        <v>BSD ANO</v>
      </c>
      <c r="C11" s="941">
        <f>D6/D8</f>
        <v>0.44888888888888889</v>
      </c>
      <c r="D11" s="941"/>
      <c r="E11" s="945"/>
    </row>
    <row r="12" spans="1:6" ht="18" customHeight="1" x14ac:dyDescent="0.2">
      <c r="A12" s="831"/>
      <c r="B12" s="943" t="str">
        <f>A7</f>
        <v>BSD NE</v>
      </c>
      <c r="C12" s="944">
        <f>D7/D8</f>
        <v>0.55111111111111111</v>
      </c>
      <c r="D12" s="944"/>
      <c r="E12" s="945"/>
    </row>
    <row r="13" spans="1:6" ht="18" customHeight="1" x14ac:dyDescent="0.2">
      <c r="B13" s="940"/>
      <c r="C13" s="942">
        <f>SUM(C11:C12)</f>
        <v>1</v>
      </c>
      <c r="D13" s="942"/>
      <c r="E13" s="939"/>
    </row>
    <row r="14" spans="1:6" ht="18" customHeight="1" x14ac:dyDescent="0.25">
      <c r="B14" s="836"/>
      <c r="C14" s="837"/>
      <c r="D14" s="1179" t="s">
        <v>412</v>
      </c>
      <c r="E14" s="1177" t="s">
        <v>413</v>
      </c>
    </row>
    <row r="15" spans="1:6" ht="15" customHeight="1" x14ac:dyDescent="0.2">
      <c r="A15" s="835"/>
      <c r="B15" s="1187" t="s">
        <v>416</v>
      </c>
      <c r="C15" s="1187"/>
      <c r="D15" s="1180"/>
      <c r="E15" s="1178"/>
    </row>
    <row r="16" spans="1:6" ht="15" customHeight="1" x14ac:dyDescent="0.2">
      <c r="A16" s="839" t="s">
        <v>335</v>
      </c>
      <c r="B16" s="1185" t="s">
        <v>339</v>
      </c>
      <c r="C16" s="1186"/>
      <c r="D16" s="946">
        <v>64</v>
      </c>
      <c r="E16" s="828">
        <v>77</v>
      </c>
      <c r="F16" s="294"/>
    </row>
    <row r="17" spans="1:6" ht="15" customHeight="1" x14ac:dyDescent="0.2">
      <c r="A17" s="839" t="s">
        <v>336</v>
      </c>
      <c r="B17" s="1185" t="s">
        <v>340</v>
      </c>
      <c r="C17" s="1186"/>
      <c r="D17" s="946">
        <v>22</v>
      </c>
      <c r="E17" s="828">
        <v>67</v>
      </c>
      <c r="F17" s="294"/>
    </row>
    <row r="18" spans="1:6" ht="15" customHeight="1" x14ac:dyDescent="0.2">
      <c r="A18" s="839" t="s">
        <v>337</v>
      </c>
      <c r="B18" s="1185" t="s">
        <v>341</v>
      </c>
      <c r="C18" s="1186"/>
      <c r="D18" s="946">
        <v>6</v>
      </c>
      <c r="E18" s="828">
        <v>12</v>
      </c>
      <c r="F18" s="294"/>
    </row>
    <row r="19" spans="1:6" ht="15" customHeight="1" thickBot="1" x14ac:dyDescent="0.25">
      <c r="A19" s="959" t="s">
        <v>338</v>
      </c>
      <c r="B19" s="1191" t="s">
        <v>342</v>
      </c>
      <c r="C19" s="1192"/>
      <c r="D19" s="956">
        <v>9</v>
      </c>
      <c r="E19" s="956">
        <v>9</v>
      </c>
      <c r="F19" s="294"/>
    </row>
    <row r="20" spans="1:6" ht="15" customHeight="1" thickTop="1" x14ac:dyDescent="0.2">
      <c r="A20" s="957"/>
      <c r="C20" s="958" t="s">
        <v>2</v>
      </c>
      <c r="D20" s="954">
        <v>101</v>
      </c>
      <c r="E20" s="955">
        <f>SUM(E16:E19)</f>
        <v>165</v>
      </c>
      <c r="F20" s="294"/>
    </row>
    <row r="21" spans="1:6" ht="15" customHeight="1" x14ac:dyDescent="0.2">
      <c r="A21" s="103"/>
      <c r="C21" s="103"/>
      <c r="D21" s="947"/>
      <c r="E21" s="829"/>
    </row>
    <row r="22" spans="1:6" ht="15" customHeight="1" x14ac:dyDescent="0.2">
      <c r="E22" s="830"/>
    </row>
    <row r="23" spans="1:6" ht="15" customHeight="1" x14ac:dyDescent="0.2">
      <c r="C23" s="831"/>
      <c r="D23" s="831"/>
      <c r="E23" s="832"/>
    </row>
    <row r="24" spans="1:6" ht="15" customHeight="1" x14ac:dyDescent="0.2">
      <c r="C24" s="831"/>
      <c r="D24" s="831"/>
      <c r="E24" s="832"/>
    </row>
    <row r="25" spans="1:6" ht="15" customHeight="1" x14ac:dyDescent="0.2">
      <c r="C25" s="831"/>
      <c r="D25" s="831"/>
      <c r="E25" s="832"/>
    </row>
    <row r="26" spans="1:6" ht="15" customHeight="1" x14ac:dyDescent="0.2">
      <c r="C26" s="831"/>
      <c r="D26" s="831"/>
      <c r="E26" s="832"/>
    </row>
    <row r="27" spans="1:6" ht="15" customHeight="1" x14ac:dyDescent="0.2">
      <c r="E27" s="832"/>
    </row>
    <row r="28" spans="1:6" ht="15" customHeight="1" x14ac:dyDescent="0.2">
      <c r="C28" s="831"/>
      <c r="D28" s="831"/>
      <c r="E28" s="832"/>
    </row>
    <row r="29" spans="1:6" ht="15" customHeight="1" x14ac:dyDescent="0.2">
      <c r="C29" s="831"/>
      <c r="D29" s="831"/>
      <c r="E29" s="832"/>
    </row>
    <row r="30" spans="1:6" ht="15" customHeight="1" x14ac:dyDescent="0.2">
      <c r="C30" s="831"/>
      <c r="D30" s="831"/>
      <c r="E30" s="832"/>
    </row>
    <row r="31" spans="1:6" ht="15" customHeight="1" x14ac:dyDescent="0.2">
      <c r="C31" s="831"/>
      <c r="D31" s="831"/>
      <c r="E31" s="832"/>
    </row>
    <row r="32" spans="1:6" ht="15" customHeight="1" x14ac:dyDescent="0.2">
      <c r="C32" s="831"/>
      <c r="D32" s="1179" t="s">
        <v>414</v>
      </c>
      <c r="E32" s="1177" t="s">
        <v>415</v>
      </c>
    </row>
    <row r="33" spans="1:5" ht="15" customHeight="1" x14ac:dyDescent="0.2">
      <c r="A33" s="835"/>
      <c r="B33" s="1187" t="s">
        <v>417</v>
      </c>
      <c r="C33" s="1194"/>
      <c r="D33" s="1193"/>
      <c r="E33" s="1178"/>
    </row>
    <row r="34" spans="1:5" ht="15" customHeight="1" x14ac:dyDescent="0.2">
      <c r="A34" s="839" t="s">
        <v>327</v>
      </c>
      <c r="B34" s="1185" t="s">
        <v>343</v>
      </c>
      <c r="C34" s="1186"/>
      <c r="D34" s="946">
        <v>15</v>
      </c>
      <c r="E34" s="828">
        <v>18</v>
      </c>
    </row>
    <row r="35" spans="1:5" ht="15" customHeight="1" x14ac:dyDescent="0.2">
      <c r="A35" s="839" t="s">
        <v>328</v>
      </c>
      <c r="B35" s="1185" t="s">
        <v>344</v>
      </c>
      <c r="C35" s="1186"/>
      <c r="D35" s="946">
        <v>3</v>
      </c>
      <c r="E35" s="828">
        <v>3</v>
      </c>
    </row>
    <row r="36" spans="1:5" ht="15" customHeight="1" x14ac:dyDescent="0.2">
      <c r="A36" s="839" t="s">
        <v>329</v>
      </c>
      <c r="B36" s="1185" t="s">
        <v>345</v>
      </c>
      <c r="C36" s="1186"/>
      <c r="D36" s="946">
        <v>15</v>
      </c>
      <c r="E36" s="828">
        <v>36</v>
      </c>
    </row>
    <row r="37" spans="1:5" ht="15" customHeight="1" x14ac:dyDescent="0.2">
      <c r="A37" s="839" t="s">
        <v>330</v>
      </c>
      <c r="B37" s="1185" t="s">
        <v>346</v>
      </c>
      <c r="C37" s="1186"/>
      <c r="D37" s="946">
        <v>3</v>
      </c>
      <c r="E37" s="828">
        <v>5</v>
      </c>
    </row>
    <row r="38" spans="1:5" ht="15" customHeight="1" x14ac:dyDescent="0.2">
      <c r="A38" s="839" t="s">
        <v>331</v>
      </c>
      <c r="B38" s="1185" t="s">
        <v>347</v>
      </c>
      <c r="C38" s="1186"/>
      <c r="D38" s="946">
        <v>2</v>
      </c>
      <c r="E38" s="828">
        <v>5</v>
      </c>
    </row>
    <row r="39" spans="1:5" ht="15" customHeight="1" x14ac:dyDescent="0.2">
      <c r="A39" s="839" t="s">
        <v>332</v>
      </c>
      <c r="B39" s="1185" t="s">
        <v>348</v>
      </c>
      <c r="C39" s="1186"/>
      <c r="D39" s="946">
        <v>85</v>
      </c>
      <c r="E39" s="828">
        <v>98</v>
      </c>
    </row>
    <row r="40" spans="1:5" ht="15" customHeight="1" x14ac:dyDescent="0.2">
      <c r="A40" s="835"/>
      <c r="C40" s="835"/>
      <c r="D40" s="103"/>
      <c r="E40" s="833"/>
    </row>
    <row r="41" spans="1:5" ht="15" customHeight="1" x14ac:dyDescent="0.25">
      <c r="C41" s="1190"/>
      <c r="D41" s="1190"/>
      <c r="E41" s="1190"/>
    </row>
    <row r="42" spans="1:5" ht="15" customHeight="1" x14ac:dyDescent="0.2">
      <c r="A42" s="951"/>
      <c r="B42" s="952" t="str">
        <f>D32</f>
        <v>počet
 subjektů</v>
      </c>
      <c r="C42" s="952" t="str">
        <f>E32</f>
        <v>počet
zajištění</v>
      </c>
    </row>
    <row r="43" spans="1:5" ht="15" customHeight="1" x14ac:dyDescent="0.2">
      <c r="A43" s="953" t="str">
        <f>A34</f>
        <v>a)</v>
      </c>
      <c r="B43" s="952">
        <f>D34</f>
        <v>15</v>
      </c>
      <c r="C43" s="952">
        <f>E34</f>
        <v>18</v>
      </c>
      <c r="D43" s="830"/>
      <c r="E43" s="830"/>
    </row>
    <row r="44" spans="1:5" ht="15" customHeight="1" x14ac:dyDescent="0.2">
      <c r="A44" s="953" t="str">
        <f t="shared" ref="A44:A48" si="0">A35</f>
        <v>b)</v>
      </c>
      <c r="B44" s="952">
        <f t="shared" ref="B44:C44" si="1">D35</f>
        <v>3</v>
      </c>
      <c r="C44" s="952">
        <f t="shared" si="1"/>
        <v>3</v>
      </c>
      <c r="D44" s="830"/>
      <c r="E44" s="830"/>
    </row>
    <row r="45" spans="1:5" ht="15" customHeight="1" x14ac:dyDescent="0.2">
      <c r="A45" s="953" t="str">
        <f t="shared" si="0"/>
        <v>c)</v>
      </c>
      <c r="B45" s="952">
        <f t="shared" ref="B45:C45" si="2">D36</f>
        <v>15</v>
      </c>
      <c r="C45" s="952">
        <f t="shared" si="2"/>
        <v>36</v>
      </c>
      <c r="D45" s="830"/>
      <c r="E45" s="830"/>
    </row>
    <row r="46" spans="1:5" ht="15" customHeight="1" x14ac:dyDescent="0.2">
      <c r="A46" s="953" t="str">
        <f t="shared" si="0"/>
        <v>d)</v>
      </c>
      <c r="B46" s="952">
        <f t="shared" ref="B46:C46" si="3">D37</f>
        <v>3</v>
      </c>
      <c r="C46" s="952">
        <f t="shared" si="3"/>
        <v>5</v>
      </c>
      <c r="D46" s="830"/>
      <c r="E46" s="830"/>
    </row>
    <row r="47" spans="1:5" ht="15" customHeight="1" x14ac:dyDescent="0.2">
      <c r="A47" s="953" t="str">
        <f t="shared" si="0"/>
        <v>e)</v>
      </c>
      <c r="B47" s="952">
        <f t="shared" ref="B47:C47" si="4">D38</f>
        <v>2</v>
      </c>
      <c r="C47" s="952">
        <f t="shared" si="4"/>
        <v>5</v>
      </c>
      <c r="D47" s="830"/>
      <c r="E47" s="830"/>
    </row>
    <row r="48" spans="1:5" ht="15" customHeight="1" x14ac:dyDescent="0.2">
      <c r="A48" s="953" t="str">
        <f t="shared" si="0"/>
        <v>f)</v>
      </c>
      <c r="B48" s="952">
        <f t="shared" ref="B48:C48" si="5">D39</f>
        <v>85</v>
      </c>
      <c r="C48" s="952">
        <f t="shared" si="5"/>
        <v>98</v>
      </c>
      <c r="D48" s="830"/>
      <c r="E48" s="830"/>
    </row>
    <row r="49" spans="1:1" ht="15" customHeight="1" x14ac:dyDescent="0.2"/>
    <row r="50" spans="1:1" ht="15" customHeight="1" x14ac:dyDescent="0.2"/>
    <row r="51" spans="1:1" ht="15" customHeight="1" x14ac:dyDescent="0.2">
      <c r="A51" s="294" t="s">
        <v>418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C41:E41"/>
    <mergeCell ref="B19:C19"/>
    <mergeCell ref="B18:C18"/>
    <mergeCell ref="B17:C17"/>
    <mergeCell ref="B39:C39"/>
    <mergeCell ref="D32:D33"/>
    <mergeCell ref="E32:E33"/>
    <mergeCell ref="B33:C33"/>
    <mergeCell ref="B38:C38"/>
    <mergeCell ref="B37:C37"/>
    <mergeCell ref="B36:C36"/>
    <mergeCell ref="B35:C35"/>
    <mergeCell ref="B34:C34"/>
    <mergeCell ref="B16:C16"/>
    <mergeCell ref="B15:C15"/>
    <mergeCell ref="B6:C6"/>
    <mergeCell ref="B7:C7"/>
    <mergeCell ref="B8:C8"/>
    <mergeCell ref="D8:E8"/>
    <mergeCell ref="D9:E9"/>
    <mergeCell ref="E14:E15"/>
    <mergeCell ref="D14:D15"/>
    <mergeCell ref="A3:E3"/>
    <mergeCell ref="B5:C5"/>
    <mergeCell ref="D5:E5"/>
    <mergeCell ref="D6:E6"/>
    <mergeCell ref="D7:E7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0.140625" style="826" customWidth="1"/>
    <col min="2" max="7" width="9.7109375" style="826" customWidth="1"/>
    <col min="8" max="16384" width="9.140625" style="826"/>
  </cols>
  <sheetData>
    <row r="1" spans="1:11" x14ac:dyDescent="0.2">
      <c r="F1" s="1196" t="s">
        <v>365</v>
      </c>
      <c r="G1" s="1196"/>
    </row>
    <row r="2" spans="1:11" ht="15.75" x14ac:dyDescent="0.25">
      <c r="A2" s="1197" t="s">
        <v>349</v>
      </c>
      <c r="B2" s="1197"/>
      <c r="C2" s="1197"/>
      <c r="D2" s="1197"/>
      <c r="E2" s="1197"/>
      <c r="F2" s="1197"/>
      <c r="G2" s="1197"/>
    </row>
    <row r="3" spans="1:11" ht="15.75" x14ac:dyDescent="0.25">
      <c r="A3" s="840"/>
      <c r="B3" s="840"/>
      <c r="C3" s="841" t="str">
        <f>T!I53</f>
        <v>Říjen</v>
      </c>
      <c r="D3" s="842">
        <f>T!G55</f>
        <v>2014</v>
      </c>
      <c r="F3" s="843"/>
      <c r="G3" s="843"/>
    </row>
    <row r="4" spans="1:11" x14ac:dyDescent="0.2">
      <c r="E4" s="103"/>
      <c r="F4" s="103"/>
      <c r="G4" s="103"/>
    </row>
    <row r="5" spans="1:11" s="844" customFormat="1" ht="15" customHeight="1" x14ac:dyDescent="0.2">
      <c r="B5" s="1198" t="s">
        <v>15</v>
      </c>
      <c r="C5" s="1193"/>
      <c r="D5" s="1199"/>
      <c r="E5" s="1198" t="s">
        <v>1</v>
      </c>
      <c r="F5" s="1193"/>
      <c r="G5" s="1178"/>
    </row>
    <row r="6" spans="1:11" s="844" customFormat="1" ht="24" customHeight="1" x14ac:dyDescent="0.2">
      <c r="A6" s="845" t="s">
        <v>419</v>
      </c>
      <c r="B6" s="846"/>
      <c r="C6" s="847"/>
      <c r="D6" s="848"/>
      <c r="E6" s="846"/>
      <c r="F6" s="847"/>
      <c r="G6" s="849"/>
    </row>
    <row r="7" spans="1:11" s="844" customFormat="1" ht="12.95" customHeight="1" x14ac:dyDescent="0.2">
      <c r="A7" s="838" t="s">
        <v>350</v>
      </c>
      <c r="B7" s="850">
        <f>'S19'!B6</f>
        <v>18967.170241405984</v>
      </c>
      <c r="C7" s="851">
        <f>'S19'!B7</f>
        <v>423531.27384956047</v>
      </c>
      <c r="D7" s="852">
        <f>'S19'!B8</f>
        <v>311255.9948964506</v>
      </c>
      <c r="E7" s="850">
        <f>'S19'!C6</f>
        <v>201537.08456494517</v>
      </c>
      <c r="F7" s="851">
        <f>'S19'!C7</f>
        <v>4500263.1951591801</v>
      </c>
      <c r="G7" s="853">
        <f>'S19'!C8</f>
        <v>3307273.8298015152</v>
      </c>
    </row>
    <row r="8" spans="1:11" s="844" customFormat="1" ht="3.95" customHeight="1" x14ac:dyDescent="0.2">
      <c r="A8" s="854"/>
      <c r="B8" s="855"/>
      <c r="C8" s="856"/>
      <c r="D8" s="857"/>
      <c r="E8" s="855"/>
      <c r="F8" s="856"/>
      <c r="G8" s="858"/>
    </row>
    <row r="9" spans="1:11" s="844" customFormat="1" ht="20.100000000000001" customHeight="1" x14ac:dyDescent="0.2">
      <c r="A9" s="854"/>
      <c r="B9" s="150"/>
      <c r="C9" s="150"/>
      <c r="D9" s="150"/>
      <c r="E9" s="150"/>
      <c r="F9" s="150"/>
      <c r="G9" s="150"/>
    </row>
    <row r="10" spans="1:11" s="844" customFormat="1" ht="15" customHeight="1" x14ac:dyDescent="0.2">
      <c r="A10" s="854"/>
      <c r="B10" s="1198" t="s">
        <v>15</v>
      </c>
      <c r="C10" s="1193"/>
      <c r="D10" s="1199"/>
      <c r="E10" s="1198" t="s">
        <v>1</v>
      </c>
      <c r="F10" s="1193"/>
      <c r="G10" s="1178"/>
    </row>
    <row r="11" spans="1:11" s="844" customFormat="1" ht="23.25" customHeight="1" x14ac:dyDescent="0.2">
      <c r="A11" s="824" t="s">
        <v>351</v>
      </c>
      <c r="B11" s="859" t="s">
        <v>182</v>
      </c>
      <c r="C11" s="1200" t="s">
        <v>181</v>
      </c>
      <c r="D11" s="1201"/>
      <c r="E11" s="859" t="s">
        <v>182</v>
      </c>
      <c r="F11" s="1200" t="s">
        <v>181</v>
      </c>
      <c r="G11" s="1202"/>
    </row>
    <row r="12" spans="1:11" s="844" customFormat="1" ht="12.95" customHeight="1" x14ac:dyDescent="0.2">
      <c r="A12" s="860" t="s">
        <v>420</v>
      </c>
      <c r="B12" s="861">
        <f>'S19'!B12</f>
        <v>10113.47906740615</v>
      </c>
      <c r="C12" s="1203">
        <f>'S19'!B11</f>
        <v>303404.37202218449</v>
      </c>
      <c r="D12" s="1204"/>
      <c r="E12" s="861">
        <f>'S19'!C12</f>
        <v>107461.52747678121</v>
      </c>
      <c r="F12" s="1203">
        <f>'S19'!C11</f>
        <v>3223845.8243034361</v>
      </c>
      <c r="G12" s="1205"/>
    </row>
    <row r="13" spans="1:11" s="844" customFormat="1" ht="12.95" customHeight="1" thickBot="1" x14ac:dyDescent="0.25">
      <c r="A13" s="862" t="s">
        <v>352</v>
      </c>
      <c r="B13" s="863">
        <f>B14-B12</f>
        <v>8371.7010489896838</v>
      </c>
      <c r="C13" s="1206">
        <f>C14-C12</f>
        <v>251151.03146969056</v>
      </c>
      <c r="D13" s="1207"/>
      <c r="E13" s="863">
        <f>E14-E12</f>
        <v>88950.803678782759</v>
      </c>
      <c r="F13" s="1206">
        <f>F14-F12</f>
        <v>2668524.1103634825</v>
      </c>
      <c r="G13" s="1208"/>
      <c r="K13" s="864"/>
    </row>
    <row r="14" spans="1:11" s="844" customFormat="1" ht="12.95" customHeight="1" thickTop="1" x14ac:dyDescent="0.2">
      <c r="A14" s="865" t="s">
        <v>353</v>
      </c>
      <c r="B14" s="866">
        <f>C14/30</f>
        <v>18485.180116395833</v>
      </c>
      <c r="C14" s="1210">
        <f>'S5'!E12</f>
        <v>554555.40349187504</v>
      </c>
      <c r="D14" s="1211"/>
      <c r="E14" s="866">
        <f>F14/30</f>
        <v>196412.33115556397</v>
      </c>
      <c r="F14" s="1210">
        <f>'S5'!F12</f>
        <v>5892369.9346669186</v>
      </c>
      <c r="G14" s="1212"/>
      <c r="K14" s="864"/>
    </row>
    <row r="15" spans="1:11" s="844" customFormat="1" ht="3.95" customHeight="1" x14ac:dyDescent="0.2">
      <c r="A15" s="854"/>
      <c r="B15" s="855"/>
      <c r="C15" s="1213"/>
      <c r="D15" s="1214"/>
      <c r="E15" s="855"/>
      <c r="F15" s="867"/>
      <c r="G15" s="868"/>
      <c r="K15" s="864"/>
    </row>
    <row r="16" spans="1:11" s="844" customFormat="1" ht="20.100000000000001" customHeight="1" x14ac:dyDescent="0.2">
      <c r="A16" s="854"/>
      <c r="B16" s="150"/>
      <c r="C16" s="150"/>
      <c r="D16" s="150"/>
      <c r="E16" s="150"/>
      <c r="F16" s="150"/>
      <c r="G16" s="150"/>
      <c r="K16" s="864"/>
    </row>
    <row r="17" spans="1:11" s="844" customFormat="1" ht="15" customHeight="1" x14ac:dyDescent="0.2">
      <c r="A17" s="854"/>
      <c r="B17" s="1198" t="s">
        <v>15</v>
      </c>
      <c r="C17" s="1193"/>
      <c r="D17" s="1199"/>
      <c r="E17" s="1198" t="s">
        <v>1</v>
      </c>
      <c r="F17" s="1193"/>
      <c r="G17" s="1178"/>
      <c r="K17" s="864"/>
    </row>
    <row r="18" spans="1:11" s="844" customFormat="1" ht="24" customHeight="1" thickBot="1" x14ac:dyDescent="0.25">
      <c r="A18" s="869" t="s">
        <v>118</v>
      </c>
      <c r="B18" s="870" t="s">
        <v>354</v>
      </c>
      <c r="C18" s="871" t="s">
        <v>355</v>
      </c>
      <c r="D18" s="872" t="s">
        <v>356</v>
      </c>
      <c r="E18" s="870" t="s">
        <v>354</v>
      </c>
      <c r="F18" s="871" t="s">
        <v>355</v>
      </c>
      <c r="G18" s="871" t="s">
        <v>356</v>
      </c>
    </row>
    <row r="19" spans="1:11" ht="12.95" customHeight="1" x14ac:dyDescent="0.2">
      <c r="A19" s="854" t="s">
        <v>357</v>
      </c>
      <c r="B19" s="873">
        <f>'S9'!C40</f>
        <v>28228.283403935795</v>
      </c>
      <c r="C19" s="874">
        <f>'S10'!B17*1000</f>
        <v>566628.56014040869</v>
      </c>
      <c r="D19" s="875">
        <f>'S10'!G17*1000</f>
        <v>652757.70767701382</v>
      </c>
      <c r="E19" s="873">
        <f>'S9'!D40</f>
        <v>299903.34698645165</v>
      </c>
      <c r="F19" s="874">
        <f>'S10'!C17*1000</f>
        <v>6020761.0624566441</v>
      </c>
      <c r="G19" s="867">
        <f>'S10'!H17*1000</f>
        <v>6935933.8128426783</v>
      </c>
    </row>
    <row r="20" spans="1:11" ht="12.95" customHeight="1" x14ac:dyDescent="0.2">
      <c r="A20" s="860" t="s">
        <v>358</v>
      </c>
      <c r="B20" s="876">
        <f>'S9'!E40</f>
        <v>3.9</v>
      </c>
      <c r="C20" s="877">
        <f>'S10'!L17</f>
        <v>10.261290322580646</v>
      </c>
      <c r="D20" s="878">
        <f>'S10'!M17</f>
        <v>8</v>
      </c>
      <c r="E20" s="876">
        <f>'S9'!E40</f>
        <v>3.9</v>
      </c>
      <c r="F20" s="877">
        <f>'S10'!L17</f>
        <v>10.261290322580646</v>
      </c>
      <c r="G20" s="879">
        <f>'S10'!M17</f>
        <v>8</v>
      </c>
    </row>
    <row r="21" spans="1:11" ht="3.95" customHeight="1" x14ac:dyDescent="0.2">
      <c r="A21" s="854"/>
      <c r="B21" s="880"/>
      <c r="C21" s="881"/>
      <c r="D21" s="882"/>
      <c r="E21" s="880"/>
      <c r="F21" s="881"/>
      <c r="G21" s="883"/>
    </row>
    <row r="22" spans="1:11" ht="20.100000000000001" customHeight="1" x14ac:dyDescent="0.2">
      <c r="A22" s="854"/>
      <c r="B22" s="884"/>
      <c r="C22" s="884"/>
      <c r="D22" s="884"/>
      <c r="E22" s="884"/>
      <c r="F22" s="884"/>
      <c r="G22" s="884"/>
    </row>
    <row r="23" spans="1:11" ht="15" customHeight="1" x14ac:dyDescent="0.2">
      <c r="A23" s="854"/>
      <c r="B23" s="1198" t="s">
        <v>15</v>
      </c>
      <c r="C23" s="1193"/>
      <c r="D23" s="1199"/>
      <c r="E23" s="1198" t="s">
        <v>1</v>
      </c>
      <c r="F23" s="1193"/>
      <c r="G23" s="1178"/>
    </row>
    <row r="24" spans="1:11" ht="24" customHeight="1" thickBot="1" x14ac:dyDescent="0.25">
      <c r="A24" s="869" t="s">
        <v>359</v>
      </c>
      <c r="B24" s="870" t="s">
        <v>354</v>
      </c>
      <c r="C24" s="871" t="s">
        <v>355</v>
      </c>
      <c r="D24" s="872" t="s">
        <v>356</v>
      </c>
      <c r="E24" s="870" t="s">
        <v>354</v>
      </c>
      <c r="F24" s="871" t="s">
        <v>355</v>
      </c>
      <c r="G24" s="871" t="s">
        <v>356</v>
      </c>
    </row>
    <row r="25" spans="1:11" ht="12.95" customHeight="1" x14ac:dyDescent="0.2">
      <c r="A25" s="885" t="s">
        <v>360</v>
      </c>
      <c r="B25" s="886">
        <v>42199</v>
      </c>
      <c r="C25" s="887">
        <v>930011</v>
      </c>
      <c r="D25" s="888">
        <v>870305</v>
      </c>
      <c r="E25" s="886">
        <v>444089.5</v>
      </c>
      <c r="F25" s="887">
        <v>9797222.9010298513</v>
      </c>
      <c r="G25" s="889">
        <v>9161150</v>
      </c>
    </row>
    <row r="26" spans="1:11" ht="12.95" customHeight="1" x14ac:dyDescent="0.2">
      <c r="A26" s="854" t="s">
        <v>358</v>
      </c>
      <c r="B26" s="880">
        <v>-1</v>
      </c>
      <c r="C26" s="881">
        <v>5.3</v>
      </c>
      <c r="D26" s="882">
        <v>8.1</v>
      </c>
      <c r="E26" s="880">
        <v>-1</v>
      </c>
      <c r="F26" s="881">
        <v>5.3</v>
      </c>
      <c r="G26" s="883">
        <v>8.1</v>
      </c>
    </row>
    <row r="27" spans="1:11" ht="12.95" customHeight="1" x14ac:dyDescent="0.2">
      <c r="A27" s="860" t="s">
        <v>361</v>
      </c>
      <c r="B27" s="890">
        <v>35732</v>
      </c>
      <c r="C27" s="891" t="s">
        <v>402</v>
      </c>
      <c r="D27" s="891" t="s">
        <v>403</v>
      </c>
      <c r="E27" s="890">
        <v>35732</v>
      </c>
      <c r="F27" s="891" t="s">
        <v>402</v>
      </c>
      <c r="G27" s="892" t="s">
        <v>403</v>
      </c>
    </row>
    <row r="28" spans="1:11" ht="3.95" customHeight="1" x14ac:dyDescent="0.2">
      <c r="A28" s="854"/>
      <c r="B28" s="855"/>
      <c r="C28" s="856"/>
      <c r="D28" s="857"/>
      <c r="E28" s="855"/>
      <c r="F28" s="856"/>
      <c r="G28" s="858"/>
    </row>
    <row r="29" spans="1:11" ht="15" customHeight="1" x14ac:dyDescent="0.2">
      <c r="A29" s="1209"/>
      <c r="B29" s="1209"/>
      <c r="C29" s="893"/>
      <c r="D29" s="893"/>
      <c r="E29" s="893"/>
      <c r="F29" s="893"/>
      <c r="G29" s="893"/>
    </row>
    <row r="30" spans="1:11" ht="15" customHeight="1" x14ac:dyDescent="0.2">
      <c r="A30" s="893"/>
      <c r="B30" s="893"/>
      <c r="C30" s="893"/>
      <c r="D30" s="893"/>
      <c r="E30" s="893"/>
      <c r="F30" s="893"/>
      <c r="G30" s="893"/>
    </row>
    <row r="31" spans="1:11" ht="15" customHeight="1" x14ac:dyDescent="0.2">
      <c r="A31" s="893"/>
      <c r="B31" s="893"/>
      <c r="C31" s="893"/>
      <c r="D31" s="893"/>
      <c r="E31" s="893"/>
      <c r="F31" s="893"/>
      <c r="G31" s="893"/>
    </row>
    <row r="32" spans="1:11" ht="15" customHeight="1" x14ac:dyDescent="0.2">
      <c r="A32" s="893"/>
      <c r="B32" s="854" t="s">
        <v>210</v>
      </c>
      <c r="C32" s="854" t="s">
        <v>214</v>
      </c>
      <c r="D32" s="893"/>
      <c r="E32" s="854"/>
      <c r="F32" s="150"/>
      <c r="G32" s="893"/>
    </row>
    <row r="33" spans="1:7" ht="15" customHeight="1" x14ac:dyDescent="0.2">
      <c r="A33" s="854" t="s">
        <v>362</v>
      </c>
      <c r="B33" s="894">
        <f>F7/F14</f>
        <v>0.76374417170967546</v>
      </c>
      <c r="C33" s="895">
        <f>$D$33-B33</f>
        <v>0.23625582829032454</v>
      </c>
      <c r="D33" s="896">
        <v>1</v>
      </c>
      <c r="E33" s="854"/>
      <c r="F33" s="150"/>
      <c r="G33" s="893"/>
    </row>
    <row r="34" spans="1:7" ht="18" customHeight="1" x14ac:dyDescent="0.2">
      <c r="A34" s="854" t="s">
        <v>363</v>
      </c>
      <c r="B34" s="894">
        <f>G7/F14</f>
        <v>0.56128075230708807</v>
      </c>
      <c r="C34" s="895">
        <f>$D$33-B34</f>
        <v>0.43871924769291193</v>
      </c>
      <c r="D34" s="897"/>
      <c r="E34" s="893"/>
      <c r="F34" s="893"/>
      <c r="G34" s="893"/>
    </row>
    <row r="35" spans="1:7" ht="18" customHeight="1" x14ac:dyDescent="0.2">
      <c r="A35" s="854" t="s">
        <v>364</v>
      </c>
      <c r="B35" s="894">
        <f>F12/F14</f>
        <v>0.54712210198080036</v>
      </c>
      <c r="C35" s="895">
        <f>$D$33-B35</f>
        <v>0.45287789801919964</v>
      </c>
      <c r="D35" s="897"/>
      <c r="E35" s="893"/>
      <c r="F35" s="893"/>
      <c r="G35" s="893"/>
    </row>
    <row r="36" spans="1:7" ht="9.9499999999999993" customHeight="1" x14ac:dyDescent="0.2">
      <c r="A36" s="893"/>
      <c r="B36" s="893"/>
      <c r="C36" s="893"/>
      <c r="D36" s="893"/>
      <c r="E36" s="893"/>
      <c r="F36" s="893"/>
      <c r="G36" s="893"/>
    </row>
    <row r="37" spans="1:7" ht="20.100000000000001" customHeight="1" x14ac:dyDescent="0.2">
      <c r="A37" s="893"/>
      <c r="B37" s="893"/>
      <c r="C37" s="893"/>
      <c r="D37" s="893"/>
      <c r="E37" s="893"/>
      <c r="F37" s="893"/>
      <c r="G37" s="893"/>
    </row>
    <row r="38" spans="1:7" ht="18" customHeight="1" x14ac:dyDescent="0.2">
      <c r="A38" s="893"/>
      <c r="B38" s="893"/>
      <c r="C38" s="893"/>
      <c r="D38" s="893"/>
      <c r="E38" s="893"/>
      <c r="F38" s="893"/>
      <c r="G38" s="893"/>
    </row>
    <row r="39" spans="1:7" ht="18" customHeight="1" x14ac:dyDescent="0.2">
      <c r="A39" s="893"/>
      <c r="B39" s="893"/>
      <c r="C39" s="893"/>
      <c r="D39" s="893"/>
      <c r="E39" s="893"/>
      <c r="F39" s="893"/>
      <c r="G39" s="893"/>
    </row>
    <row r="40" spans="1:7" ht="12.75" customHeight="1" x14ac:dyDescent="0.2">
      <c r="E40" s="893"/>
      <c r="F40" s="893"/>
      <c r="G40" s="893"/>
    </row>
    <row r="41" spans="1:7" ht="12.75" customHeight="1" x14ac:dyDescent="0.2">
      <c r="E41" s="893"/>
      <c r="F41" s="893"/>
      <c r="G41" s="893"/>
    </row>
    <row r="42" spans="1:7" ht="12.75" customHeight="1" x14ac:dyDescent="0.2">
      <c r="E42" s="893"/>
      <c r="F42" s="893"/>
      <c r="G42" s="893"/>
    </row>
    <row r="43" spans="1:7" ht="12.75" customHeight="1" x14ac:dyDescent="0.2">
      <c r="E43" s="893"/>
      <c r="F43" s="893"/>
      <c r="G43" s="893"/>
    </row>
    <row r="44" spans="1:7" ht="12.75" customHeight="1" x14ac:dyDescent="0.2">
      <c r="A44" s="854"/>
      <c r="B44" s="894"/>
      <c r="C44" s="895"/>
      <c r="D44" s="897"/>
      <c r="E44" s="893"/>
      <c r="F44" s="893"/>
      <c r="G44" s="893"/>
    </row>
    <row r="45" spans="1:7" ht="12.75" customHeight="1" x14ac:dyDescent="0.2">
      <c r="A45" s="854"/>
      <c r="B45" s="150"/>
      <c r="C45" s="898"/>
      <c r="D45" s="897"/>
      <c r="E45" s="893"/>
      <c r="F45" s="893"/>
      <c r="G45" s="893"/>
    </row>
    <row r="46" spans="1:7" ht="12.75" customHeight="1" x14ac:dyDescent="0.2">
      <c r="A46" s="854"/>
      <c r="B46" s="150"/>
      <c r="C46" s="893"/>
      <c r="D46" s="893"/>
      <c r="E46" s="893"/>
      <c r="F46" s="893"/>
      <c r="G46" s="893"/>
    </row>
    <row r="47" spans="1:7" ht="12.75" customHeight="1" x14ac:dyDescent="0.2">
      <c r="A47" s="854"/>
      <c r="B47" s="150"/>
      <c r="C47" s="893"/>
      <c r="D47" s="893"/>
      <c r="E47" s="893"/>
      <c r="F47" s="893"/>
      <c r="G47" s="893"/>
    </row>
    <row r="48" spans="1:7" ht="12.75" customHeight="1" x14ac:dyDescent="0.2">
      <c r="A48" s="893"/>
      <c r="B48" s="893"/>
      <c r="C48" s="893"/>
      <c r="D48" s="893"/>
      <c r="E48" s="893"/>
      <c r="F48" s="893"/>
      <c r="G48" s="893"/>
    </row>
    <row r="49" spans="1:8" ht="12.75" customHeight="1" x14ac:dyDescent="0.2">
      <c r="A49" s="893"/>
      <c r="B49" s="893"/>
      <c r="C49" s="893"/>
      <c r="D49" s="893"/>
      <c r="E49" s="893"/>
      <c r="F49" s="893"/>
      <c r="G49" s="893"/>
    </row>
    <row r="50" spans="1:8" ht="12.75" customHeight="1" x14ac:dyDescent="0.2">
      <c r="A50" s="893"/>
      <c r="B50" s="893"/>
      <c r="C50" s="893"/>
      <c r="D50" s="893"/>
      <c r="E50" s="893"/>
      <c r="F50" s="893"/>
      <c r="G50" s="893"/>
    </row>
    <row r="51" spans="1:8" ht="16.5" customHeight="1" x14ac:dyDescent="0.2">
      <c r="A51" s="1195"/>
      <c r="B51" s="1195"/>
      <c r="C51" s="1195"/>
      <c r="D51" s="1195"/>
      <c r="E51" s="1195"/>
      <c r="F51" s="1195"/>
      <c r="G51" s="1195"/>
    </row>
    <row r="52" spans="1:8" ht="12.75" customHeight="1" x14ac:dyDescent="0.2">
      <c r="A52" s="1195" t="s">
        <v>418</v>
      </c>
      <c r="B52" s="1195"/>
      <c r="C52" s="1195"/>
      <c r="D52" s="1195"/>
      <c r="E52" s="1195"/>
      <c r="F52" s="1195"/>
      <c r="G52" s="1195"/>
      <c r="H52" s="930"/>
    </row>
    <row r="53" spans="1:8" ht="12.75" customHeight="1" x14ac:dyDescent="0.2">
      <c r="A53" s="893"/>
      <c r="B53" s="893"/>
      <c r="C53" s="893"/>
      <c r="D53" s="893"/>
      <c r="E53" s="893"/>
      <c r="F53" s="893"/>
      <c r="G53" s="893"/>
    </row>
  </sheetData>
  <mergeCells count="22">
    <mergeCell ref="F14:G14"/>
    <mergeCell ref="C15:D15"/>
    <mergeCell ref="B17:D17"/>
    <mergeCell ref="E17:G17"/>
    <mergeCell ref="B23:D23"/>
    <mergeCell ref="E23:G23"/>
    <mergeCell ref="A52:G52"/>
    <mergeCell ref="F1:G1"/>
    <mergeCell ref="A2:G2"/>
    <mergeCell ref="B5:D5"/>
    <mergeCell ref="E5:G5"/>
    <mergeCell ref="B10:D10"/>
    <mergeCell ref="E10:G10"/>
    <mergeCell ref="A51:G51"/>
    <mergeCell ref="C11:D11"/>
    <mergeCell ref="F11:G11"/>
    <mergeCell ref="C12:D12"/>
    <mergeCell ref="F12:G12"/>
    <mergeCell ref="C13:D13"/>
    <mergeCell ref="F13:G13"/>
    <mergeCell ref="A29:B29"/>
    <mergeCell ref="C14:D14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topLeftCell="A13" zoomScaleNormal="100" zoomScaleSheetLayoutView="100" workbookViewId="0">
      <selection activeCell="A25" sqref="A25"/>
    </sheetView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85"/>
      <c r="C1" s="801" t="s">
        <v>54</v>
      </c>
    </row>
    <row r="2" spans="1:3" x14ac:dyDescent="0.2">
      <c r="A2" s="794"/>
      <c r="B2" s="285"/>
    </row>
    <row r="3" spans="1:3" x14ac:dyDescent="0.2">
      <c r="A3" s="794"/>
      <c r="B3" s="285"/>
    </row>
    <row r="4" spans="1:3" x14ac:dyDescent="0.2">
      <c r="A4" s="794"/>
      <c r="B4" s="224"/>
    </row>
    <row r="5" spans="1:3" ht="30" customHeight="1" x14ac:dyDescent="0.2">
      <c r="A5" s="796" t="s">
        <v>155</v>
      </c>
      <c r="B5" s="225" t="s">
        <v>55</v>
      </c>
      <c r="C5" s="797" t="s">
        <v>306</v>
      </c>
    </row>
    <row r="6" spans="1:3" ht="30" customHeight="1" x14ac:dyDescent="0.2">
      <c r="A6" s="796" t="s">
        <v>322</v>
      </c>
      <c r="B6" s="225" t="s">
        <v>55</v>
      </c>
      <c r="C6" s="797" t="s">
        <v>307</v>
      </c>
    </row>
    <row r="7" spans="1:3" ht="30" customHeight="1" x14ac:dyDescent="0.2">
      <c r="A7" s="796" t="s">
        <v>273</v>
      </c>
      <c r="B7" s="225" t="s">
        <v>55</v>
      </c>
      <c r="C7" s="797" t="s">
        <v>308</v>
      </c>
    </row>
    <row r="8" spans="1:3" ht="30" customHeight="1" x14ac:dyDescent="0.2">
      <c r="A8" s="796" t="s">
        <v>286</v>
      </c>
      <c r="B8" s="225" t="s">
        <v>55</v>
      </c>
      <c r="C8" s="797" t="s">
        <v>309</v>
      </c>
    </row>
    <row r="9" spans="1:3" ht="30" customHeight="1" x14ac:dyDescent="0.2">
      <c r="A9" s="796" t="s">
        <v>287</v>
      </c>
      <c r="B9" s="225" t="s">
        <v>55</v>
      </c>
      <c r="C9" s="797" t="s">
        <v>310</v>
      </c>
    </row>
    <row r="10" spans="1:3" ht="30" customHeight="1" x14ac:dyDescent="0.2">
      <c r="A10" s="796" t="s">
        <v>288</v>
      </c>
      <c r="B10" s="225" t="s">
        <v>55</v>
      </c>
      <c r="C10" s="797" t="s">
        <v>311</v>
      </c>
    </row>
    <row r="11" spans="1:3" ht="30" customHeight="1" x14ac:dyDescent="0.2">
      <c r="A11" s="796" t="s">
        <v>289</v>
      </c>
      <c r="B11" s="225" t="s">
        <v>55</v>
      </c>
      <c r="C11" s="797" t="s">
        <v>312</v>
      </c>
    </row>
    <row r="12" spans="1:3" ht="30" customHeight="1" x14ac:dyDescent="0.2">
      <c r="A12" s="796" t="s">
        <v>290</v>
      </c>
      <c r="B12" s="225" t="s">
        <v>55</v>
      </c>
      <c r="C12" s="797" t="s">
        <v>313</v>
      </c>
    </row>
    <row r="13" spans="1:3" ht="30" customHeight="1" x14ac:dyDescent="0.2">
      <c r="A13" s="796" t="s">
        <v>291</v>
      </c>
      <c r="B13" s="225" t="s">
        <v>55</v>
      </c>
      <c r="C13" s="797" t="s">
        <v>314</v>
      </c>
    </row>
    <row r="14" spans="1:3" ht="30" customHeight="1" x14ac:dyDescent="0.2">
      <c r="A14" s="796" t="s">
        <v>292</v>
      </c>
      <c r="B14" s="225" t="s">
        <v>55</v>
      </c>
      <c r="C14" s="797" t="s">
        <v>315</v>
      </c>
    </row>
    <row r="15" spans="1:3" ht="30" customHeight="1" x14ac:dyDescent="0.2">
      <c r="A15" s="796" t="s">
        <v>323</v>
      </c>
      <c r="B15" s="225" t="s">
        <v>55</v>
      </c>
      <c r="C15" s="797" t="s">
        <v>315</v>
      </c>
    </row>
    <row r="16" spans="1:3" ht="30" customHeight="1" x14ac:dyDescent="0.2">
      <c r="A16" s="796" t="s">
        <v>293</v>
      </c>
      <c r="B16" s="225" t="s">
        <v>55</v>
      </c>
      <c r="C16" s="797" t="s">
        <v>316</v>
      </c>
    </row>
    <row r="17" spans="1:3" ht="30" customHeight="1" x14ac:dyDescent="0.2">
      <c r="A17" s="796" t="s">
        <v>294</v>
      </c>
      <c r="B17" s="225" t="s">
        <v>55</v>
      </c>
      <c r="C17" s="797" t="s">
        <v>317</v>
      </c>
    </row>
    <row r="18" spans="1:3" ht="30" customHeight="1" x14ac:dyDescent="0.2">
      <c r="A18" s="796" t="s">
        <v>115</v>
      </c>
      <c r="B18" s="225" t="s">
        <v>55</v>
      </c>
      <c r="C18" s="797" t="s">
        <v>318</v>
      </c>
    </row>
    <row r="19" spans="1:3" ht="30" customHeight="1" x14ac:dyDescent="0.2">
      <c r="A19" s="796" t="s">
        <v>122</v>
      </c>
      <c r="B19" s="225" t="s">
        <v>55</v>
      </c>
      <c r="C19" s="797" t="s">
        <v>319</v>
      </c>
    </row>
    <row r="20" spans="1:3" ht="30" customHeight="1" x14ac:dyDescent="0.2">
      <c r="A20" s="796" t="s">
        <v>216</v>
      </c>
      <c r="B20" s="225" t="s">
        <v>55</v>
      </c>
      <c r="C20" s="797" t="s">
        <v>320</v>
      </c>
    </row>
    <row r="21" spans="1:3" ht="30" customHeight="1" x14ac:dyDescent="0.2">
      <c r="A21" s="825" t="s">
        <v>334</v>
      </c>
      <c r="B21" s="225" t="s">
        <v>55</v>
      </c>
      <c r="C21" s="797" t="s">
        <v>321</v>
      </c>
    </row>
    <row r="22" spans="1:3" ht="30" customHeight="1" x14ac:dyDescent="0.2">
      <c r="A22" s="825" t="s">
        <v>401</v>
      </c>
      <c r="B22" s="225"/>
      <c r="C22" s="797" t="s">
        <v>398</v>
      </c>
    </row>
    <row r="23" spans="1:3" ht="30" customHeight="1" x14ac:dyDescent="0.2">
      <c r="A23" s="825" t="s">
        <v>366</v>
      </c>
      <c r="B23" s="225"/>
      <c r="C23" s="797" t="s">
        <v>399</v>
      </c>
    </row>
    <row r="24" spans="1:3" ht="30" customHeight="1" x14ac:dyDescent="0.2">
      <c r="A24" s="796" t="s">
        <v>300</v>
      </c>
      <c r="B24" s="661"/>
      <c r="C24" s="797" t="s">
        <v>400</v>
      </c>
    </row>
    <row r="25" spans="1:3" ht="23.1" customHeight="1" x14ac:dyDescent="0.2">
      <c r="B25" s="661"/>
    </row>
    <row r="26" spans="1:3" ht="23.1" customHeight="1" x14ac:dyDescent="0.2">
      <c r="A26" s="222"/>
      <c r="B26" s="281"/>
    </row>
    <row r="27" spans="1:3" ht="23.1" customHeight="1" x14ac:dyDescent="0.2">
      <c r="A27" s="222"/>
      <c r="B27" s="281"/>
    </row>
    <row r="28" spans="1:3" ht="23.1" customHeight="1" x14ac:dyDescent="0.2">
      <c r="A28" s="220"/>
      <c r="B28" s="283"/>
    </row>
    <row r="29" spans="1:3" ht="23.1" customHeight="1" x14ac:dyDescent="0.2">
      <c r="A29" s="218"/>
      <c r="B29" s="284"/>
    </row>
    <row r="30" spans="1:3" ht="23.1" customHeight="1" x14ac:dyDescent="0.2">
      <c r="A30" s="222"/>
      <c r="B30" s="282"/>
    </row>
    <row r="31" spans="1:3" ht="23.1" customHeight="1" x14ac:dyDescent="0.2">
      <c r="A31" s="222"/>
      <c r="B31" s="282"/>
    </row>
    <row r="32" spans="1:3" ht="23.1" customHeight="1" x14ac:dyDescent="0.2">
      <c r="A32" s="222"/>
      <c r="B32" s="282"/>
    </row>
    <row r="33" spans="1:2" ht="23.1" customHeight="1" x14ac:dyDescent="0.2">
      <c r="A33" s="973"/>
      <c r="B33" s="973"/>
    </row>
    <row r="34" spans="1:2" ht="23.1" customHeight="1" x14ac:dyDescent="0.2">
      <c r="A34" s="973"/>
      <c r="B34" s="973"/>
    </row>
    <row r="35" spans="1:2" ht="23.1" customHeight="1" x14ac:dyDescent="0.2">
      <c r="A35" s="973"/>
      <c r="B35" s="973"/>
    </row>
    <row r="36" spans="1:2" ht="23.1" customHeight="1" x14ac:dyDescent="0.2">
      <c r="A36" s="973"/>
      <c r="B36" s="973"/>
    </row>
    <row r="37" spans="1:2" ht="30" customHeight="1" x14ac:dyDescent="0.2">
      <c r="A37" s="972"/>
      <c r="B37" s="972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4" width="9.140625" style="106"/>
    <col min="15" max="15" width="16.42578125" style="106" bestFit="1" customWidth="1"/>
    <col min="16" max="16384" width="9.140625" style="106"/>
  </cols>
  <sheetData>
    <row r="1" spans="1:21" x14ac:dyDescent="0.2">
      <c r="L1" s="1071" t="s">
        <v>391</v>
      </c>
      <c r="M1" s="1071"/>
    </row>
    <row r="2" spans="1:21" ht="15.75" x14ac:dyDescent="0.25">
      <c r="A2" s="1215" t="s">
        <v>366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215"/>
    </row>
    <row r="4" spans="1:21" s="288" customFormat="1" ht="15" customHeight="1" x14ac:dyDescent="0.2">
      <c r="A4" s="1220" t="s">
        <v>421</v>
      </c>
      <c r="B4" s="1216" t="s">
        <v>392</v>
      </c>
      <c r="C4" s="1217"/>
      <c r="D4" s="1218" t="s">
        <v>393</v>
      </c>
      <c r="E4" s="1217"/>
      <c r="F4" s="1218" t="s">
        <v>394</v>
      </c>
      <c r="G4" s="1217"/>
      <c r="H4" s="1218" t="s">
        <v>395</v>
      </c>
      <c r="I4" s="1217"/>
      <c r="J4" s="1218" t="s">
        <v>396</v>
      </c>
      <c r="K4" s="1217"/>
      <c r="L4" s="1218" t="s">
        <v>397</v>
      </c>
      <c r="M4" s="1219"/>
    </row>
    <row r="5" spans="1:21" s="288" customFormat="1" ht="12" customHeight="1" thickBot="1" x14ac:dyDescent="0.25">
      <c r="A5" s="1221"/>
      <c r="B5" s="899" t="s">
        <v>15</v>
      </c>
      <c r="C5" s="900" t="s">
        <v>1</v>
      </c>
      <c r="D5" s="900" t="s">
        <v>15</v>
      </c>
      <c r="E5" s="900" t="s">
        <v>1</v>
      </c>
      <c r="F5" s="900" t="s">
        <v>15</v>
      </c>
      <c r="G5" s="900" t="s">
        <v>1</v>
      </c>
      <c r="H5" s="900" t="s">
        <v>15</v>
      </c>
      <c r="I5" s="900" t="s">
        <v>1</v>
      </c>
      <c r="J5" s="900" t="s">
        <v>15</v>
      </c>
      <c r="K5" s="900" t="s">
        <v>1</v>
      </c>
      <c r="L5" s="900" t="s">
        <v>15</v>
      </c>
      <c r="M5" s="901" t="s">
        <v>1</v>
      </c>
    </row>
    <row r="6" spans="1:21" s="288" customFormat="1" ht="21.95" customHeight="1" x14ac:dyDescent="0.2">
      <c r="A6" s="902"/>
      <c r="B6" s="926">
        <f>C6/$I$30</f>
        <v>18967.170241405984</v>
      </c>
      <c r="C6" s="904">
        <v>201537.08456494517</v>
      </c>
      <c r="D6" s="903"/>
      <c r="E6" s="903"/>
      <c r="F6" s="903"/>
      <c r="G6" s="903"/>
      <c r="H6" s="903"/>
      <c r="I6" s="903"/>
      <c r="J6" s="903"/>
      <c r="K6" s="903"/>
      <c r="L6" s="903"/>
      <c r="M6" s="927"/>
      <c r="Q6" s="905"/>
      <c r="U6" s="905"/>
    </row>
    <row r="7" spans="1:21" s="288" customFormat="1" ht="21.95" customHeight="1" x14ac:dyDescent="0.2">
      <c r="A7" s="906"/>
      <c r="B7" s="926">
        <f>C7/$I$30</f>
        <v>423531.27384956047</v>
      </c>
      <c r="C7" s="908">
        <v>4500263.1951591801</v>
      </c>
      <c r="D7" s="903"/>
      <c r="E7" s="907"/>
      <c r="F7" s="907"/>
      <c r="G7" s="907"/>
      <c r="H7" s="907"/>
      <c r="I7" s="907"/>
      <c r="J7" s="907"/>
      <c r="K7" s="907"/>
      <c r="L7" s="907"/>
      <c r="M7" s="928"/>
      <c r="Q7" s="905"/>
      <c r="U7" s="905"/>
    </row>
    <row r="8" spans="1:21" s="288" customFormat="1" ht="21.95" customHeight="1" x14ac:dyDescent="0.2">
      <c r="A8" s="906"/>
      <c r="B8" s="926">
        <f>C8/$I$30</f>
        <v>311255.9948964506</v>
      </c>
      <c r="C8" s="908">
        <v>3307273.8298015152</v>
      </c>
      <c r="D8" s="903"/>
      <c r="E8" s="907"/>
      <c r="F8" s="907"/>
      <c r="G8" s="907"/>
      <c r="H8" s="907"/>
      <c r="I8" s="907"/>
      <c r="J8" s="907"/>
      <c r="K8" s="907"/>
      <c r="L8" s="907"/>
      <c r="M8" s="928"/>
      <c r="Q8" s="905"/>
      <c r="U8" s="905"/>
    </row>
    <row r="9" spans="1:21" s="288" customFormat="1" ht="12" customHeight="1" x14ac:dyDescent="0.2">
      <c r="A9" s="963"/>
      <c r="B9" s="964"/>
      <c r="C9" s="960"/>
      <c r="D9" s="620"/>
      <c r="E9" s="290"/>
      <c r="F9" s="290"/>
      <c r="G9" s="290"/>
      <c r="H9" s="290"/>
      <c r="I9" s="290"/>
      <c r="J9" s="290"/>
      <c r="K9" s="290"/>
      <c r="L9" s="290"/>
      <c r="M9" s="929"/>
      <c r="Q9" s="905"/>
      <c r="U9" s="905"/>
    </row>
    <row r="10" spans="1:21" s="288" customFormat="1" ht="12" customHeight="1" x14ac:dyDescent="0.2">
      <c r="A10" s="950"/>
      <c r="B10" s="375"/>
      <c r="C10" s="375"/>
      <c r="D10" s="763"/>
      <c r="E10" s="763"/>
      <c r="F10" s="763"/>
      <c r="G10" s="763"/>
      <c r="H10" s="763"/>
      <c r="I10" s="763"/>
      <c r="J10" s="763"/>
      <c r="K10" s="763"/>
      <c r="L10" s="763"/>
      <c r="M10" s="763"/>
      <c r="Q10" s="905"/>
      <c r="U10" s="905"/>
    </row>
    <row r="11" spans="1:21" s="288" customFormat="1" ht="20.100000000000001" customHeight="1" x14ac:dyDescent="0.2">
      <c r="A11" s="949" t="s">
        <v>422</v>
      </c>
      <c r="B11" s="961">
        <f>C11/$I$30</f>
        <v>303404.37202218449</v>
      </c>
      <c r="C11" s="620">
        <v>3223845.8243034361</v>
      </c>
      <c r="D11" s="903"/>
      <c r="E11" s="620"/>
      <c r="F11" s="620"/>
      <c r="G11" s="620"/>
      <c r="H11" s="620"/>
      <c r="I11" s="620"/>
      <c r="J11" s="620"/>
      <c r="K11" s="620"/>
      <c r="L11" s="620"/>
      <c r="M11" s="965"/>
      <c r="Q11" s="905"/>
      <c r="U11" s="905"/>
    </row>
    <row r="12" spans="1:21" s="288" customFormat="1" ht="20.100000000000001" customHeight="1" x14ac:dyDescent="0.2">
      <c r="A12" s="948" t="s">
        <v>182</v>
      </c>
      <c r="B12" s="962">
        <f>C12/$I$30</f>
        <v>10113.47906740615</v>
      </c>
      <c r="C12" s="290">
        <v>107461.52747678121</v>
      </c>
      <c r="D12" s="290"/>
      <c r="E12" s="290"/>
      <c r="F12" s="290"/>
      <c r="G12" s="290"/>
      <c r="H12" s="290"/>
      <c r="I12" s="290"/>
      <c r="J12" s="290"/>
      <c r="K12" s="290"/>
      <c r="L12" s="290"/>
      <c r="M12" s="929"/>
      <c r="Q12" s="905"/>
      <c r="U12" s="905"/>
    </row>
    <row r="13" spans="1:21" ht="24" customHeight="1" x14ac:dyDescent="0.2">
      <c r="A13" s="1222" t="s">
        <v>367</v>
      </c>
      <c r="B13" s="1222"/>
      <c r="C13" s="1222"/>
      <c r="D13" s="1222"/>
      <c r="E13" s="1222"/>
      <c r="F13" s="1222"/>
      <c r="G13" s="1222"/>
      <c r="H13" s="1222"/>
      <c r="I13" s="1222"/>
      <c r="J13" s="1222"/>
      <c r="K13" s="1222"/>
      <c r="L13" s="1222"/>
      <c r="M13" s="1222"/>
      <c r="S13" s="288"/>
    </row>
    <row r="14" spans="1:21" ht="20.100000000000001" customHeight="1" x14ac:dyDescent="0.2">
      <c r="A14" s="909" t="s">
        <v>368</v>
      </c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</row>
    <row r="15" spans="1:21" ht="12.95" customHeight="1" x14ac:dyDescent="0.2">
      <c r="A15" s="1223" t="s">
        <v>369</v>
      </c>
      <c r="B15" s="911">
        <v>1</v>
      </c>
      <c r="C15" s="911">
        <v>2</v>
      </c>
      <c r="D15" s="911">
        <v>3</v>
      </c>
      <c r="E15" s="911">
        <v>4</v>
      </c>
      <c r="F15" s="911">
        <v>5</v>
      </c>
      <c r="G15" s="911">
        <v>6</v>
      </c>
      <c r="H15" s="911">
        <v>7</v>
      </c>
      <c r="I15" s="911">
        <v>8</v>
      </c>
      <c r="J15" s="911">
        <v>9</v>
      </c>
      <c r="K15" s="911">
        <v>10</v>
      </c>
      <c r="L15" s="911">
        <v>11</v>
      </c>
      <c r="M15" s="912">
        <v>12</v>
      </c>
    </row>
    <row r="16" spans="1:21" ht="12.95" customHeight="1" x14ac:dyDescent="0.2">
      <c r="A16" s="1224"/>
      <c r="B16" s="913" t="s">
        <v>370</v>
      </c>
      <c r="C16" s="913" t="s">
        <v>371</v>
      </c>
      <c r="D16" s="913" t="s">
        <v>372</v>
      </c>
      <c r="E16" s="913" t="s">
        <v>373</v>
      </c>
      <c r="F16" s="913" t="s">
        <v>374</v>
      </c>
      <c r="G16" s="913" t="s">
        <v>375</v>
      </c>
      <c r="H16" s="913" t="s">
        <v>376</v>
      </c>
      <c r="I16" s="913" t="s">
        <v>377</v>
      </c>
      <c r="J16" s="913" t="s">
        <v>378</v>
      </c>
      <c r="K16" s="913" t="s">
        <v>379</v>
      </c>
      <c r="L16" s="913" t="s">
        <v>380</v>
      </c>
      <c r="M16" s="914" t="s">
        <v>381</v>
      </c>
    </row>
    <row r="17" spans="1:13" ht="18" customHeight="1" x14ac:dyDescent="0.2">
      <c r="A17" s="915" t="s">
        <v>382</v>
      </c>
      <c r="B17" s="916">
        <v>7.5879168679824412E-3</v>
      </c>
      <c r="C17" s="916">
        <v>9.9213908561849133E-3</v>
      </c>
      <c r="D17" s="916">
        <v>9.2517113717469294E-3</v>
      </c>
      <c r="E17" s="916">
        <v>1.0315286353309075E-2</v>
      </c>
      <c r="F17" s="916">
        <v>7.8724124630453318E-3</v>
      </c>
      <c r="G17" s="916">
        <v>9.169534848460021E-3</v>
      </c>
      <c r="H17" s="916">
        <v>8.7501177140999181E-3</v>
      </c>
      <c r="I17" s="916">
        <v>9.5334466600738629E-3</v>
      </c>
      <c r="J17" s="916">
        <v>7.6957879336573675E-3</v>
      </c>
      <c r="K17" s="916">
        <v>8.957764553813365E-3</v>
      </c>
      <c r="L17" s="916">
        <v>1.0547796446752007E-2</v>
      </c>
      <c r="M17" s="917">
        <v>6.1360948964735576E-3</v>
      </c>
    </row>
    <row r="18" spans="1:13" ht="18" customHeight="1" x14ac:dyDescent="0.2">
      <c r="A18" s="915" t="s">
        <v>383</v>
      </c>
      <c r="B18" s="916">
        <v>0.17838451306032638</v>
      </c>
      <c r="C18" s="916">
        <v>0.23322087098961905</v>
      </c>
      <c r="D18" s="916">
        <v>0.22790469358923013</v>
      </c>
      <c r="E18" s="916">
        <v>0.2410479323490535</v>
      </c>
      <c r="F18" s="916">
        <v>0.19606864588265258</v>
      </c>
      <c r="G18" s="916">
        <v>0.21699065771156845</v>
      </c>
      <c r="H18" s="916">
        <v>0.21858970887377513</v>
      </c>
      <c r="I18" s="916">
        <v>0.23156107128186976</v>
      </c>
      <c r="J18" s="916">
        <v>0.18326942107533048</v>
      </c>
      <c r="K18" s="916">
        <v>0.21761555033697624</v>
      </c>
      <c r="L18" s="916">
        <v>0.24043124925008516</v>
      </c>
      <c r="M18" s="917">
        <v>0.17304638254057195</v>
      </c>
    </row>
    <row r="19" spans="1:13" ht="18" customHeight="1" x14ac:dyDescent="0.2">
      <c r="A19" s="918" t="s">
        <v>384</v>
      </c>
      <c r="B19" s="919">
        <v>0.13275827345724461</v>
      </c>
      <c r="C19" s="919">
        <v>0.17184516925560528</v>
      </c>
      <c r="D19" s="919">
        <v>0.17153673779608417</v>
      </c>
      <c r="E19" s="919">
        <v>0.17951853549002891</v>
      </c>
      <c r="F19" s="919">
        <v>0.15059838790977903</v>
      </c>
      <c r="G19" s="919">
        <v>0.16233311074021575</v>
      </c>
      <c r="H19" s="919">
        <v>0.17004196692609586</v>
      </c>
      <c r="I19" s="919">
        <v>0.18074732372464078</v>
      </c>
      <c r="J19" s="919">
        <v>0.14571971457125713</v>
      </c>
      <c r="K19" s="919">
        <v>0.16744305503251139</v>
      </c>
      <c r="L19" s="919">
        <v>0.17846893135765182</v>
      </c>
      <c r="M19" s="920">
        <v>0.15215410681153427</v>
      </c>
    </row>
    <row r="20" spans="1:13" ht="9.9499999999999993" customHeight="1" x14ac:dyDescent="0.2">
      <c r="A20" s="910"/>
      <c r="B20" s="910"/>
      <c r="C20" s="910"/>
      <c r="D20" s="910"/>
      <c r="E20" s="910"/>
      <c r="F20" s="910"/>
      <c r="G20" s="910"/>
      <c r="H20" s="910"/>
      <c r="I20" s="910"/>
      <c r="J20" s="910"/>
      <c r="K20" s="910"/>
      <c r="L20" s="910"/>
      <c r="M20" s="910"/>
    </row>
    <row r="21" spans="1:13" ht="20.100000000000001" customHeight="1" x14ac:dyDescent="0.2">
      <c r="A21" s="909" t="s">
        <v>385</v>
      </c>
      <c r="B21" s="910"/>
      <c r="C21" s="910"/>
      <c r="D21" s="910"/>
      <c r="E21" s="910"/>
      <c r="F21" s="910"/>
      <c r="G21" s="910"/>
      <c r="H21" s="910"/>
      <c r="I21" s="910"/>
      <c r="J21" s="910"/>
      <c r="K21" s="910"/>
      <c r="L21" s="910"/>
      <c r="M21" s="910"/>
    </row>
    <row r="22" spans="1:13" ht="18" customHeight="1" x14ac:dyDescent="0.2">
      <c r="A22" s="921" t="s">
        <v>386</v>
      </c>
      <c r="B22" s="922">
        <v>3.357210626287888</v>
      </c>
      <c r="C22" s="910"/>
      <c r="D22" s="1226"/>
      <c r="E22" s="1226"/>
      <c r="F22" s="1226"/>
      <c r="G22" s="1226"/>
      <c r="H22" s="1226"/>
      <c r="I22" s="1226"/>
      <c r="J22" s="1226"/>
      <c r="K22" s="1226"/>
      <c r="L22" s="1226"/>
      <c r="M22" s="910"/>
    </row>
    <row r="23" spans="1:13" ht="18" customHeight="1" x14ac:dyDescent="0.2">
      <c r="A23" s="915" t="s">
        <v>387</v>
      </c>
      <c r="B23" s="917">
        <v>1.906720520402311</v>
      </c>
      <c r="C23" s="910"/>
      <c r="D23" s="1226"/>
      <c r="E23" s="1226"/>
      <c r="F23" s="1226"/>
      <c r="G23" s="1226"/>
      <c r="H23" s="1226"/>
      <c r="I23" s="1226"/>
      <c r="J23" s="1226"/>
      <c r="K23" s="1226"/>
      <c r="L23" s="1226"/>
      <c r="M23" s="910"/>
    </row>
    <row r="24" spans="1:13" ht="18" customHeight="1" x14ac:dyDescent="0.2">
      <c r="A24" s="918" t="s">
        <v>388</v>
      </c>
      <c r="B24" s="920">
        <v>1.1859137284761181</v>
      </c>
      <c r="C24" s="910"/>
      <c r="D24" s="1226"/>
      <c r="E24" s="1226"/>
      <c r="F24" s="1226"/>
      <c r="G24" s="1226"/>
      <c r="H24" s="1226"/>
      <c r="I24" s="1226"/>
      <c r="J24" s="1226"/>
      <c r="K24" s="1226"/>
      <c r="L24" s="1226"/>
      <c r="M24" s="910"/>
    </row>
    <row r="25" spans="1:13" ht="9.9499999999999993" customHeight="1" x14ac:dyDescent="0.2">
      <c r="A25" s="289"/>
      <c r="B25" s="910"/>
      <c r="C25" s="910"/>
      <c r="D25" s="910"/>
      <c r="E25" s="910"/>
      <c r="F25" s="910"/>
      <c r="G25" s="910"/>
      <c r="H25" s="910"/>
      <c r="I25" s="910"/>
      <c r="J25" s="910"/>
      <c r="K25" s="910"/>
      <c r="L25" s="910"/>
      <c r="M25" s="910"/>
    </row>
    <row r="26" spans="1:13" ht="20.100000000000001" customHeight="1" x14ac:dyDescent="0.2">
      <c r="A26" s="909" t="s">
        <v>389</v>
      </c>
      <c r="B26" s="910"/>
      <c r="C26" s="910"/>
      <c r="D26" s="910"/>
      <c r="E26" s="910"/>
      <c r="F26" s="910"/>
      <c r="G26" s="910"/>
      <c r="H26" s="910"/>
      <c r="I26" s="910"/>
      <c r="J26" s="910"/>
      <c r="K26" s="910"/>
      <c r="L26" s="910"/>
      <c r="M26" s="910"/>
    </row>
    <row r="27" spans="1:13" ht="15" customHeight="1" x14ac:dyDescent="0.2">
      <c r="A27" s="921"/>
      <c r="B27" s="913" t="s">
        <v>13</v>
      </c>
      <c r="C27" s="913" t="s">
        <v>72</v>
      </c>
      <c r="D27" s="913" t="s">
        <v>73</v>
      </c>
      <c r="E27" s="913" t="s">
        <v>74</v>
      </c>
      <c r="F27" s="913" t="s">
        <v>75</v>
      </c>
      <c r="G27" s="913" t="s">
        <v>76</v>
      </c>
      <c r="H27" s="913" t="s">
        <v>77</v>
      </c>
      <c r="I27" s="913" t="s">
        <v>78</v>
      </c>
      <c r="J27" s="913" t="s">
        <v>79</v>
      </c>
      <c r="K27" s="913" t="s">
        <v>80</v>
      </c>
      <c r="L27" s="913" t="s">
        <v>81</v>
      </c>
      <c r="M27" s="914" t="s">
        <v>82</v>
      </c>
    </row>
    <row r="28" spans="1:13" ht="15" customHeight="1" x14ac:dyDescent="0.2">
      <c r="A28" s="918" t="s">
        <v>389</v>
      </c>
      <c r="B28" s="924">
        <v>1</v>
      </c>
      <c r="C28" s="924">
        <v>0.9</v>
      </c>
      <c r="D28" s="924">
        <v>0.7</v>
      </c>
      <c r="E28" s="924">
        <v>0</v>
      </c>
      <c r="F28" s="924">
        <v>0</v>
      </c>
      <c r="G28" s="924">
        <v>0</v>
      </c>
      <c r="H28" s="924">
        <v>0</v>
      </c>
      <c r="I28" s="924">
        <v>0</v>
      </c>
      <c r="J28" s="924">
        <v>0</v>
      </c>
      <c r="K28" s="925">
        <v>0.4</v>
      </c>
      <c r="L28" s="924">
        <v>0.7</v>
      </c>
      <c r="M28" s="923">
        <v>0.9</v>
      </c>
    </row>
    <row r="30" spans="1:13" x14ac:dyDescent="0.2">
      <c r="A30" s="1225" t="s">
        <v>423</v>
      </c>
      <c r="B30" s="1225"/>
      <c r="C30" s="1225"/>
      <c r="D30" s="1225"/>
      <c r="E30" s="1225"/>
      <c r="F30" s="1225"/>
      <c r="G30" s="1225"/>
      <c r="H30" s="1225"/>
      <c r="I30" s="931">
        <f>'S5'!F14/'S5'!E14</f>
        <v>10.625574716727263</v>
      </c>
      <c r="J30" s="930" t="s">
        <v>404</v>
      </c>
      <c r="K30" s="1225" t="s">
        <v>390</v>
      </c>
      <c r="L30" s="1225"/>
      <c r="M30" s="1225"/>
    </row>
  </sheetData>
  <mergeCells count="14">
    <mergeCell ref="A13:M13"/>
    <mergeCell ref="A15:A16"/>
    <mergeCell ref="K30:M30"/>
    <mergeCell ref="A30:H30"/>
    <mergeCell ref="D22:L24"/>
    <mergeCell ref="L1:M1"/>
    <mergeCell ref="A2:M2"/>
    <mergeCell ref="B4:C4"/>
    <mergeCell ref="D4:E4"/>
    <mergeCell ref="F4:G4"/>
    <mergeCell ref="H4:I4"/>
    <mergeCell ref="J4:K4"/>
    <mergeCell ref="L4:M4"/>
    <mergeCell ref="A4:A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6384" width="9.140625" style="106"/>
  </cols>
  <sheetData>
    <row r="1" spans="1:19" x14ac:dyDescent="0.2">
      <c r="L1" s="1071"/>
      <c r="M1" s="1071"/>
    </row>
    <row r="2" spans="1:19" ht="15.75" x14ac:dyDescent="0.25">
      <c r="A2" s="1215" t="s">
        <v>299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215"/>
    </row>
    <row r="4" spans="1:19" s="288" customFormat="1" ht="15" customHeight="1" x14ac:dyDescent="0.2">
      <c r="A4" s="478"/>
      <c r="B4" s="1219"/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</row>
    <row r="5" spans="1:19" s="288" customFormat="1" ht="12" customHeight="1" x14ac:dyDescent="0.2">
      <c r="A5" s="760"/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</row>
    <row r="6" spans="1:19" s="288" customFormat="1" ht="21.95" customHeight="1" x14ac:dyDescent="0.2">
      <c r="A6" s="762"/>
      <c r="B6" s="763"/>
      <c r="C6" s="763"/>
      <c r="D6" s="763"/>
      <c r="E6" s="763"/>
      <c r="F6" s="763"/>
      <c r="G6" s="763"/>
      <c r="H6" s="375"/>
      <c r="I6" s="375"/>
      <c r="J6" s="763"/>
      <c r="K6" s="763"/>
      <c r="L6" s="763"/>
      <c r="M6" s="763"/>
    </row>
    <row r="7" spans="1:19" s="288" customFormat="1" ht="21.95" customHeight="1" x14ac:dyDescent="0.2">
      <c r="A7" s="762"/>
      <c r="B7" s="763"/>
      <c r="C7" s="763"/>
      <c r="D7" s="763"/>
      <c r="E7" s="763"/>
      <c r="F7" s="763"/>
      <c r="G7" s="763"/>
      <c r="H7" s="375"/>
      <c r="I7" s="375"/>
      <c r="J7" s="763"/>
      <c r="K7" s="763"/>
      <c r="L7" s="763"/>
      <c r="M7" s="763"/>
    </row>
    <row r="8" spans="1:19" s="288" customFormat="1" ht="21.95" customHeight="1" x14ac:dyDescent="0.2">
      <c r="A8" s="762"/>
      <c r="B8" s="763"/>
      <c r="C8" s="763"/>
      <c r="D8" s="763"/>
      <c r="E8" s="763"/>
      <c r="F8" s="763"/>
      <c r="G8" s="763"/>
      <c r="H8" s="375"/>
      <c r="I8" s="375"/>
      <c r="J8" s="763"/>
      <c r="K8" s="763"/>
      <c r="L8" s="763"/>
      <c r="M8" s="763"/>
    </row>
    <row r="9" spans="1:19" s="288" customFormat="1" ht="21.95" customHeight="1" x14ac:dyDescent="0.2">
      <c r="A9" s="764"/>
      <c r="B9" s="763"/>
      <c r="C9" s="763"/>
      <c r="D9" s="763"/>
      <c r="E9" s="763"/>
      <c r="F9" s="763"/>
      <c r="G9" s="763"/>
      <c r="H9" s="375"/>
      <c r="I9" s="375"/>
      <c r="J9" s="763"/>
      <c r="K9" s="763"/>
      <c r="L9" s="763"/>
      <c r="M9" s="763"/>
    </row>
    <row r="10" spans="1:19" s="288" customFormat="1" ht="21.95" customHeight="1" x14ac:dyDescent="0.2">
      <c r="A10" s="764"/>
      <c r="B10" s="763"/>
      <c r="C10" s="763"/>
      <c r="D10" s="763"/>
      <c r="E10" s="763"/>
      <c r="F10" s="763"/>
      <c r="G10" s="763"/>
      <c r="H10" s="375"/>
      <c r="I10" s="375"/>
      <c r="J10" s="763"/>
      <c r="K10" s="763"/>
      <c r="L10" s="763"/>
      <c r="M10" s="763"/>
    </row>
    <row r="11" spans="1:19" ht="5.25" customHeight="1" x14ac:dyDescent="0.2">
      <c r="A11" s="307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S11" s="288"/>
    </row>
    <row r="12" spans="1:19" ht="24" customHeight="1" x14ac:dyDescent="0.2">
      <c r="A12" s="1227"/>
      <c r="B12" s="1227"/>
      <c r="C12" s="1227"/>
      <c r="D12" s="1227"/>
      <c r="E12" s="1227"/>
      <c r="F12" s="1227"/>
      <c r="G12" s="1227"/>
      <c r="H12" s="1227"/>
      <c r="I12" s="1227"/>
      <c r="J12" s="1227"/>
      <c r="K12" s="1227"/>
      <c r="L12" s="1227"/>
      <c r="M12" s="1227"/>
      <c r="S12" s="288"/>
    </row>
    <row r="13" spans="1:19" ht="20.100000000000001" customHeight="1" x14ac:dyDescent="0.2">
      <c r="A13" s="765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</row>
    <row r="14" spans="1:19" ht="20.100000000000001" customHeight="1" x14ac:dyDescent="0.2">
      <c r="A14" s="1228"/>
      <c r="B14" s="761"/>
      <c r="C14" s="761"/>
      <c r="D14" s="761"/>
      <c r="E14" s="761"/>
      <c r="F14" s="761"/>
      <c r="G14" s="761"/>
      <c r="H14" s="761"/>
      <c r="I14" s="761"/>
      <c r="J14" s="761"/>
      <c r="K14" s="761"/>
      <c r="L14" s="761"/>
      <c r="M14" s="761"/>
    </row>
    <row r="15" spans="1:19" ht="18" customHeight="1" x14ac:dyDescent="0.2">
      <c r="A15" s="1228"/>
      <c r="B15" s="761"/>
      <c r="C15" s="761"/>
      <c r="D15" s="761"/>
      <c r="E15" s="761"/>
      <c r="F15" s="761"/>
      <c r="G15" s="761"/>
      <c r="H15" s="761"/>
      <c r="I15" s="761"/>
      <c r="J15" s="761"/>
      <c r="K15" s="761"/>
      <c r="L15" s="761"/>
      <c r="M15" s="761"/>
    </row>
    <row r="16" spans="1:19" ht="18" customHeight="1" x14ac:dyDescent="0.2">
      <c r="A16" s="762"/>
      <c r="B16" s="766"/>
      <c r="C16" s="766"/>
      <c r="D16" s="766"/>
      <c r="E16" s="766"/>
      <c r="F16" s="766"/>
      <c r="G16" s="766"/>
      <c r="H16" s="766"/>
      <c r="I16" s="766"/>
      <c r="J16" s="766"/>
      <c r="K16" s="766"/>
      <c r="L16" s="766"/>
      <c r="M16" s="766"/>
    </row>
    <row r="17" spans="1:13" ht="18" customHeight="1" x14ac:dyDescent="0.2">
      <c r="A17" s="762"/>
      <c r="B17" s="766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</row>
    <row r="18" spans="1:13" ht="18" customHeight="1" x14ac:dyDescent="0.2">
      <c r="A18" s="762"/>
      <c r="B18" s="766"/>
      <c r="C18" s="766"/>
      <c r="D18" s="766"/>
      <c r="E18" s="766"/>
      <c r="F18" s="766"/>
      <c r="G18" s="766"/>
      <c r="H18" s="766"/>
      <c r="I18" s="766"/>
      <c r="J18" s="766"/>
      <c r="K18" s="766"/>
      <c r="L18" s="766"/>
      <c r="M18" s="766"/>
    </row>
    <row r="19" spans="1:13" ht="9.9499999999999993" customHeight="1" x14ac:dyDescent="0.2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</row>
    <row r="20" spans="1:13" ht="20.100000000000001" customHeight="1" x14ac:dyDescent="0.2">
      <c r="A20" s="765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</row>
    <row r="21" spans="1:13" ht="18" customHeight="1" x14ac:dyDescent="0.2">
      <c r="A21" s="762"/>
      <c r="B21" s="766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</row>
    <row r="22" spans="1:13" ht="18" customHeight="1" x14ac:dyDescent="0.2">
      <c r="A22" s="762"/>
      <c r="B22" s="766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</row>
    <row r="23" spans="1:13" ht="18" customHeight="1" x14ac:dyDescent="0.2">
      <c r="A23" s="762"/>
      <c r="B23" s="761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</row>
    <row r="24" spans="1:13" ht="9.9499999999999993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</row>
    <row r="25" spans="1:13" ht="20.100000000000001" customHeight="1" x14ac:dyDescent="0.2">
      <c r="A25" s="765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</row>
    <row r="26" spans="1:13" ht="18" customHeight="1" x14ac:dyDescent="0.2">
      <c r="A26" s="762"/>
      <c r="B26" s="761"/>
      <c r="C26" s="761"/>
      <c r="D26" s="761"/>
      <c r="E26" s="761"/>
      <c r="F26" s="761"/>
      <c r="G26" s="761"/>
      <c r="H26" s="761"/>
      <c r="I26" s="761"/>
      <c r="J26" s="761"/>
      <c r="K26" s="761"/>
      <c r="L26" s="761"/>
      <c r="M26" s="761"/>
    </row>
    <row r="27" spans="1:13" ht="18" customHeight="1" x14ac:dyDescent="0.2">
      <c r="A27" s="762"/>
      <c r="B27" s="767"/>
      <c r="C27" s="761"/>
      <c r="D27" s="761"/>
      <c r="E27" s="761"/>
      <c r="F27" s="761"/>
      <c r="G27" s="761"/>
      <c r="H27" s="761"/>
      <c r="I27" s="761"/>
      <c r="J27" s="761"/>
      <c r="K27" s="761"/>
      <c r="L27" s="761"/>
      <c r="M27" s="761"/>
    </row>
    <row r="28" spans="1:13" x14ac:dyDescent="0.2">
      <c r="A28" s="307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</row>
    <row r="29" spans="1:13" x14ac:dyDescent="0.2">
      <c r="A29" s="1229"/>
      <c r="B29" s="1229"/>
      <c r="C29" s="1229"/>
      <c r="D29" s="1229"/>
      <c r="E29" s="1229"/>
      <c r="F29" s="1229"/>
      <c r="G29" s="1229"/>
      <c r="H29" s="1229"/>
      <c r="I29" s="1229"/>
      <c r="J29" s="1229"/>
      <c r="K29" s="1230"/>
      <c r="L29" s="1230"/>
      <c r="M29" s="1230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>
      <selection activeCell="F23" sqref="F23"/>
    </sheetView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85"/>
      <c r="C1" s="974"/>
      <c r="D1" s="974"/>
    </row>
    <row r="2" spans="1:4" x14ac:dyDescent="0.2">
      <c r="B2" s="285"/>
    </row>
    <row r="3" spans="1:4" x14ac:dyDescent="0.2">
      <c r="A3" s="798" t="s">
        <v>157</v>
      </c>
      <c r="B3" s="799"/>
      <c r="C3" s="800" t="s">
        <v>158</v>
      </c>
    </row>
    <row r="4" spans="1:4" x14ac:dyDescent="0.2">
      <c r="A4" s="2"/>
      <c r="B4" s="224"/>
    </row>
    <row r="5" spans="1:4" ht="18" customHeight="1" x14ac:dyDescent="0.2">
      <c r="A5" s="219" t="s">
        <v>156</v>
      </c>
      <c r="B5" s="225" t="s">
        <v>55</v>
      </c>
      <c r="C5" s="573" t="s">
        <v>159</v>
      </c>
      <c r="D5" s="573"/>
    </row>
    <row r="6" spans="1:4" ht="18" customHeight="1" x14ac:dyDescent="0.2">
      <c r="A6" s="219" t="s">
        <v>160</v>
      </c>
      <c r="B6" s="225" t="s">
        <v>55</v>
      </c>
      <c r="C6" s="573" t="s">
        <v>4</v>
      </c>
      <c r="D6" s="573"/>
    </row>
    <row r="7" spans="1:4" ht="18" customHeight="1" x14ac:dyDescent="0.2">
      <c r="A7" s="219" t="s">
        <v>9</v>
      </c>
      <c r="B7" s="225" t="s">
        <v>55</v>
      </c>
      <c r="C7" s="573" t="s">
        <v>176</v>
      </c>
      <c r="D7" s="573"/>
    </row>
    <row r="8" spans="1:4" ht="18" customHeight="1" x14ac:dyDescent="0.2">
      <c r="A8" s="219" t="s">
        <v>182</v>
      </c>
      <c r="B8" s="225" t="s">
        <v>55</v>
      </c>
      <c r="C8" s="573" t="s">
        <v>186</v>
      </c>
      <c r="D8" s="573"/>
    </row>
    <row r="9" spans="1:4" ht="18" customHeight="1" x14ac:dyDescent="0.2">
      <c r="A9" s="219" t="s">
        <v>226</v>
      </c>
      <c r="B9" s="225" t="s">
        <v>55</v>
      </c>
      <c r="C9" s="573" t="s">
        <v>227</v>
      </c>
      <c r="D9" s="573"/>
    </row>
    <row r="10" spans="1:4" ht="18" customHeight="1" x14ac:dyDescent="0.2">
      <c r="A10" s="219" t="s">
        <v>200</v>
      </c>
      <c r="B10" s="225" t="s">
        <v>55</v>
      </c>
      <c r="C10" s="573" t="s">
        <v>201</v>
      </c>
      <c r="D10" s="573"/>
    </row>
    <row r="11" spans="1:4" ht="18" customHeight="1" x14ac:dyDescent="0.2">
      <c r="A11" s="219" t="s">
        <v>206</v>
      </c>
      <c r="B11" s="225" t="s">
        <v>55</v>
      </c>
      <c r="C11" s="573" t="s">
        <v>207</v>
      </c>
      <c r="D11" s="573"/>
    </row>
    <row r="12" spans="1:4" ht="18" customHeight="1" x14ac:dyDescent="0.2">
      <c r="A12" s="219" t="s">
        <v>169</v>
      </c>
      <c r="B12" s="225" t="s">
        <v>55</v>
      </c>
      <c r="C12" s="573" t="s">
        <v>170</v>
      </c>
      <c r="D12" s="299"/>
    </row>
    <row r="13" spans="1:4" ht="18" customHeight="1" x14ac:dyDescent="0.2">
      <c r="A13" s="219" t="s">
        <v>210</v>
      </c>
      <c r="B13" s="225" t="s">
        <v>55</v>
      </c>
      <c r="C13" s="299" t="s">
        <v>211</v>
      </c>
      <c r="D13" s="573"/>
    </row>
    <row r="14" spans="1:4" ht="18" customHeight="1" x14ac:dyDescent="0.2">
      <c r="A14" s="219" t="s">
        <v>228</v>
      </c>
      <c r="B14" s="225" t="s">
        <v>55</v>
      </c>
      <c r="C14" s="573" t="s">
        <v>229</v>
      </c>
      <c r="D14" s="573"/>
    </row>
    <row r="15" spans="1:4" ht="18" customHeight="1" x14ac:dyDescent="0.2">
      <c r="A15" s="219" t="s">
        <v>165</v>
      </c>
      <c r="B15" s="225" t="s">
        <v>55</v>
      </c>
      <c r="C15" s="573" t="s">
        <v>166</v>
      </c>
      <c r="D15" s="573"/>
    </row>
    <row r="16" spans="1:4" ht="18" customHeight="1" x14ac:dyDescent="0.2">
      <c r="A16" s="219" t="s">
        <v>8</v>
      </c>
      <c r="B16" s="225" t="s">
        <v>55</v>
      </c>
      <c r="C16" s="573" t="s">
        <v>173</v>
      </c>
      <c r="D16" s="573"/>
    </row>
    <row r="17" spans="1:4" ht="18" customHeight="1" x14ac:dyDescent="0.2">
      <c r="A17" s="219" t="s">
        <v>181</v>
      </c>
      <c r="B17" s="225" t="s">
        <v>55</v>
      </c>
      <c r="C17" s="573" t="s">
        <v>180</v>
      </c>
      <c r="D17" s="573"/>
    </row>
    <row r="18" spans="1:4" ht="18" customHeight="1" x14ac:dyDescent="0.2">
      <c r="A18" s="219" t="s">
        <v>214</v>
      </c>
      <c r="B18" s="225" t="s">
        <v>55</v>
      </c>
      <c r="C18" s="573" t="s">
        <v>215</v>
      </c>
      <c r="D18" s="573"/>
    </row>
    <row r="19" spans="1:4" ht="18" customHeight="1" x14ac:dyDescent="0.2">
      <c r="A19" s="219" t="s">
        <v>177</v>
      </c>
      <c r="B19" s="225" t="s">
        <v>55</v>
      </c>
      <c r="C19" s="573" t="s">
        <v>178</v>
      </c>
      <c r="D19" s="573"/>
    </row>
    <row r="20" spans="1:4" ht="18" customHeight="1" x14ac:dyDescent="0.2">
      <c r="A20" s="219" t="s">
        <v>208</v>
      </c>
      <c r="B20" s="225" t="s">
        <v>55</v>
      </c>
      <c r="C20" s="573" t="s">
        <v>209</v>
      </c>
      <c r="D20" s="299"/>
    </row>
    <row r="21" spans="1:4" ht="18" customHeight="1" x14ac:dyDescent="0.2">
      <c r="A21" s="219" t="s">
        <v>172</v>
      </c>
      <c r="B21" s="225" t="s">
        <v>55</v>
      </c>
      <c r="C21" s="573" t="s">
        <v>171</v>
      </c>
      <c r="D21" s="299"/>
    </row>
    <row r="22" spans="1:4" ht="18" customHeight="1" x14ac:dyDescent="0.2">
      <c r="A22" s="219" t="s">
        <v>162</v>
      </c>
      <c r="B22" s="225" t="s">
        <v>55</v>
      </c>
      <c r="C22" s="573" t="s">
        <v>161</v>
      </c>
      <c r="D22" s="299"/>
    </row>
    <row r="23" spans="1:4" ht="18" customHeight="1" x14ac:dyDescent="0.2">
      <c r="A23" s="660" t="s">
        <v>270</v>
      </c>
      <c r="B23" s="225" t="s">
        <v>55</v>
      </c>
      <c r="C23" s="573" t="s">
        <v>184</v>
      </c>
      <c r="D23" s="299"/>
    </row>
    <row r="24" spans="1:4" ht="18" customHeight="1" x14ac:dyDescent="0.2">
      <c r="A24" s="219" t="s">
        <v>164</v>
      </c>
      <c r="B24" s="225" t="s">
        <v>55</v>
      </c>
      <c r="C24" s="573" t="s">
        <v>163</v>
      </c>
      <c r="D24" s="299"/>
    </row>
    <row r="25" spans="1:4" ht="18" customHeight="1" x14ac:dyDescent="0.2">
      <c r="A25" s="660" t="s">
        <v>271</v>
      </c>
      <c r="B25" s="225" t="s">
        <v>55</v>
      </c>
      <c r="C25" s="975" t="s">
        <v>183</v>
      </c>
      <c r="D25" s="975"/>
    </row>
    <row r="26" spans="1:4" ht="18" customHeight="1" x14ac:dyDescent="0.2">
      <c r="A26" s="660" t="s">
        <v>272</v>
      </c>
      <c r="B26" s="225" t="s">
        <v>55</v>
      </c>
      <c r="C26" s="975" t="s">
        <v>185</v>
      </c>
      <c r="D26" s="975"/>
    </row>
    <row r="27" spans="1:4" ht="18" customHeight="1" x14ac:dyDescent="0.2">
      <c r="A27" s="219" t="s">
        <v>7</v>
      </c>
      <c r="B27" s="225" t="s">
        <v>55</v>
      </c>
      <c r="C27" s="573" t="s">
        <v>175</v>
      </c>
      <c r="D27" s="573"/>
    </row>
    <row r="28" spans="1:4" ht="18" customHeight="1" x14ac:dyDescent="0.2">
      <c r="A28" s="219" t="s">
        <v>202</v>
      </c>
      <c r="B28" s="225" t="s">
        <v>55</v>
      </c>
      <c r="C28" s="573" t="s">
        <v>203</v>
      </c>
      <c r="D28" s="573"/>
    </row>
    <row r="29" spans="1:4" ht="18" customHeight="1" x14ac:dyDescent="0.2">
      <c r="A29" s="219" t="s">
        <v>204</v>
      </c>
      <c r="B29" s="225" t="s">
        <v>55</v>
      </c>
      <c r="C29" s="573" t="s">
        <v>205</v>
      </c>
      <c r="D29" s="573"/>
    </row>
    <row r="30" spans="1:4" ht="18" customHeight="1" x14ac:dyDescent="0.2">
      <c r="A30" s="219" t="s">
        <v>6</v>
      </c>
      <c r="B30" s="225" t="s">
        <v>55</v>
      </c>
      <c r="C30" s="573" t="s">
        <v>174</v>
      </c>
      <c r="D30" s="573"/>
    </row>
    <row r="31" spans="1:4" ht="18" customHeight="1" x14ac:dyDescent="0.2">
      <c r="A31" s="219" t="s">
        <v>224</v>
      </c>
      <c r="B31" s="225" t="s">
        <v>55</v>
      </c>
      <c r="C31" s="573" t="s">
        <v>225</v>
      </c>
      <c r="D31" s="573"/>
    </row>
    <row r="32" spans="1:4" ht="18" customHeight="1" x14ac:dyDescent="0.2">
      <c r="A32" s="219" t="s">
        <v>263</v>
      </c>
      <c r="B32" s="225" t="s">
        <v>55</v>
      </c>
      <c r="C32" s="573" t="s">
        <v>261</v>
      </c>
      <c r="D32" s="573"/>
    </row>
    <row r="33" spans="1:4" ht="18" customHeight="1" x14ac:dyDescent="0.2">
      <c r="A33" s="219" t="s">
        <v>168</v>
      </c>
      <c r="B33" s="225" t="s">
        <v>55</v>
      </c>
      <c r="C33" s="573" t="s">
        <v>167</v>
      </c>
      <c r="D33" s="573"/>
    </row>
    <row r="34" spans="1:4" ht="18" customHeight="1" x14ac:dyDescent="0.2">
      <c r="A34" s="219"/>
      <c r="B34" s="225"/>
      <c r="C34" s="713"/>
      <c r="D34" s="713"/>
    </row>
    <row r="35" spans="1:4" ht="23.1" customHeight="1" x14ac:dyDescent="0.2">
      <c r="A35" s="221"/>
      <c r="B35" s="661"/>
      <c r="C35" s="222"/>
      <c r="D35" s="222"/>
    </row>
    <row r="36" spans="1:4" ht="23.1" customHeight="1" x14ac:dyDescent="0.2">
      <c r="A36" s="221"/>
      <c r="B36" s="281"/>
      <c r="C36" s="222"/>
      <c r="D36" s="222"/>
    </row>
    <row r="37" spans="1:4" ht="23.1" customHeight="1" x14ac:dyDescent="0.2">
      <c r="A37" s="221"/>
      <c r="B37" s="281"/>
      <c r="C37" s="292"/>
      <c r="D37" s="292"/>
    </row>
    <row r="38" spans="1:4" ht="23.1" customHeight="1" x14ac:dyDescent="0.2">
      <c r="A38" s="218"/>
      <c r="B38" s="284"/>
      <c r="C38" s="218"/>
      <c r="D38" s="218"/>
    </row>
    <row r="39" spans="1:4" ht="23.1" customHeight="1" x14ac:dyDescent="0.2">
      <c r="A39" s="221"/>
      <c r="B39" s="283"/>
      <c r="C39" s="222"/>
      <c r="D39" s="222"/>
    </row>
    <row r="40" spans="1:4" ht="23.1" customHeight="1" x14ac:dyDescent="0.2">
      <c r="A40" s="221"/>
      <c r="B40" s="283"/>
      <c r="C40" s="222"/>
      <c r="D40" s="222"/>
    </row>
    <row r="41" spans="1:4" ht="23.1" customHeight="1" x14ac:dyDescent="0.2">
      <c r="A41" s="221"/>
      <c r="B41" s="282"/>
      <c r="C41" s="222"/>
      <c r="D41" s="222"/>
    </row>
    <row r="42" spans="1:4" ht="23.1" customHeight="1" x14ac:dyDescent="0.2">
      <c r="A42" s="221"/>
      <c r="B42" s="291"/>
      <c r="C42" s="973"/>
      <c r="D42" s="973"/>
    </row>
    <row r="43" spans="1:4" ht="21.75" customHeight="1" x14ac:dyDescent="0.2">
      <c r="A43" s="221"/>
      <c r="B43" s="291"/>
      <c r="C43" s="973"/>
      <c r="D43" s="973"/>
    </row>
    <row r="44" spans="1:4" ht="23.1" customHeight="1" x14ac:dyDescent="0.2">
      <c r="A44" s="221"/>
      <c r="B44" s="223"/>
      <c r="C44" s="973"/>
      <c r="D44" s="973"/>
    </row>
    <row r="45" spans="1:4" ht="23.1" customHeight="1" x14ac:dyDescent="0.2">
      <c r="A45" s="221"/>
      <c r="B45" s="223"/>
      <c r="C45" s="973"/>
      <c r="D45" s="973"/>
    </row>
    <row r="46" spans="1:4" ht="23.1" customHeight="1" x14ac:dyDescent="0.2">
      <c r="A46" s="221"/>
      <c r="B46" s="223"/>
      <c r="C46" s="973"/>
      <c r="D46" s="973"/>
    </row>
    <row r="47" spans="1:4" ht="30" customHeight="1" x14ac:dyDescent="0.2">
      <c r="A47" s="972"/>
      <c r="B47" s="972"/>
      <c r="C47" s="972"/>
      <c r="D47" s="972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10" zoomScaleNormal="100" zoomScaleSheetLayoutView="100" workbookViewId="0">
      <selection activeCell="F14" sqref="F14"/>
    </sheetView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42"/>
    </row>
    <row r="5" spans="1:4" ht="30" customHeight="1" x14ac:dyDescent="0.2">
      <c r="A5" s="54"/>
      <c r="B5" s="51"/>
      <c r="C5" s="976"/>
      <c r="D5" s="977"/>
    </row>
    <row r="6" spans="1:4" ht="30" customHeight="1" x14ac:dyDescent="0.2">
      <c r="A6" s="54"/>
      <c r="B6" s="51"/>
      <c r="C6" s="976"/>
      <c r="D6" s="977"/>
    </row>
    <row r="7" spans="1:4" ht="30" customHeight="1" x14ac:dyDescent="0.2">
      <c r="A7" s="54"/>
      <c r="B7" s="51"/>
      <c r="C7" s="976"/>
      <c r="D7" s="977"/>
    </row>
    <row r="8" spans="1:4" ht="30" customHeight="1" x14ac:dyDescent="0.2">
      <c r="A8" s="54"/>
      <c r="B8" s="51"/>
      <c r="C8" s="976"/>
      <c r="D8" s="977"/>
    </row>
    <row r="9" spans="1:4" ht="30" customHeight="1" x14ac:dyDescent="0.2">
      <c r="A9" s="54"/>
      <c r="B9" s="51"/>
      <c r="C9" s="976"/>
      <c r="D9" s="977"/>
    </row>
    <row r="10" spans="1:4" ht="30" customHeight="1" x14ac:dyDescent="0.2">
      <c r="A10" s="54"/>
      <c r="B10" s="51"/>
      <c r="C10" s="976"/>
      <c r="D10" s="977"/>
    </row>
    <row r="11" spans="1:4" ht="30" customHeight="1" x14ac:dyDescent="0.2">
      <c r="A11" s="54"/>
      <c r="B11" s="51"/>
      <c r="C11" s="976"/>
      <c r="D11" s="977"/>
    </row>
    <row r="12" spans="1:4" ht="30" customHeight="1" x14ac:dyDescent="0.2">
      <c r="A12" s="54"/>
      <c r="B12" s="51"/>
      <c r="C12" s="976"/>
      <c r="D12" s="977"/>
    </row>
    <row r="13" spans="1:4" ht="30" customHeight="1" x14ac:dyDescent="0.2">
      <c r="A13" s="54"/>
      <c r="B13" s="51"/>
      <c r="C13" s="80"/>
      <c r="D13" s="79"/>
    </row>
    <row r="14" spans="1:4" ht="30" customHeight="1" x14ac:dyDescent="0.2">
      <c r="A14" s="54"/>
      <c r="B14" s="51"/>
      <c r="C14" s="80"/>
      <c r="D14" s="79"/>
    </row>
    <row r="15" spans="1:4" ht="30" customHeight="1" x14ac:dyDescent="0.2">
      <c r="A15" s="54"/>
      <c r="B15" s="51"/>
      <c r="C15" s="80"/>
      <c r="D15" s="79"/>
    </row>
    <row r="16" spans="1:4" ht="30" customHeight="1" x14ac:dyDescent="0.2">
      <c r="A16" s="54"/>
      <c r="B16" s="51"/>
      <c r="C16" s="80"/>
      <c r="D16" s="79"/>
    </row>
    <row r="17" spans="1:4" ht="30" customHeight="1" x14ac:dyDescent="0.2">
      <c r="A17" s="54"/>
      <c r="B17" s="51"/>
      <c r="C17" s="80"/>
      <c r="D17" s="79"/>
    </row>
    <row r="18" spans="1:4" ht="23.1" customHeight="1" x14ac:dyDescent="0.2">
      <c r="A18" s="11"/>
      <c r="B18" s="53"/>
      <c r="C18" s="79"/>
      <c r="D18" s="79"/>
    </row>
    <row r="19" spans="1:4" ht="23.1" customHeight="1" x14ac:dyDescent="0.2">
      <c r="A19" s="11"/>
      <c r="B19" s="53"/>
      <c r="C19" s="79"/>
      <c r="D19" s="79"/>
    </row>
    <row r="20" spans="1:4" ht="23.1" customHeight="1" x14ac:dyDescent="0.2">
      <c r="A20" s="11"/>
      <c r="B20" s="53"/>
      <c r="C20" s="79"/>
      <c r="D20" s="79"/>
    </row>
    <row r="21" spans="1:4" ht="23.1" customHeight="1" x14ac:dyDescent="0.2">
      <c r="A21" s="11"/>
      <c r="B21" s="53"/>
      <c r="C21" s="79"/>
      <c r="D21" s="79"/>
    </row>
    <row r="22" spans="1:4" ht="23.1" customHeight="1" x14ac:dyDescent="0.2">
      <c r="A22" s="11"/>
      <c r="B22" s="144"/>
      <c r="C22" s="143"/>
      <c r="D22" s="143"/>
    </row>
    <row r="23" spans="1:4" ht="23.1" customHeight="1" x14ac:dyDescent="0.2">
      <c r="A23" s="11"/>
      <c r="B23" s="144"/>
      <c r="C23" s="143"/>
      <c r="D23" s="143"/>
    </row>
    <row r="24" spans="1:4" ht="23.1" customHeight="1" x14ac:dyDescent="0.2">
      <c r="A24" s="11"/>
      <c r="B24" s="144"/>
      <c r="C24" s="143"/>
      <c r="D24" s="143"/>
    </row>
    <row r="25" spans="1:4" ht="23.1" customHeight="1" x14ac:dyDescent="0.2">
      <c r="A25" s="11"/>
      <c r="B25" s="144"/>
      <c r="C25" s="145"/>
      <c r="D25" s="145"/>
    </row>
    <row r="26" spans="1:4" ht="23.1" customHeight="1" x14ac:dyDescent="0.2">
      <c r="A26" s="11"/>
      <c r="B26" s="144"/>
      <c r="C26" s="145"/>
      <c r="D26" s="145"/>
    </row>
    <row r="27" spans="1:4" ht="23.1" customHeight="1" x14ac:dyDescent="0.2">
      <c r="A27" s="11"/>
      <c r="B27" s="144"/>
      <c r="C27" s="143"/>
      <c r="D27" s="143"/>
    </row>
    <row r="28" spans="1:4" ht="23.1" customHeight="1" x14ac:dyDescent="0.2">
      <c r="A28" s="98"/>
    </row>
    <row r="29" spans="1:4" ht="23.1" customHeight="1" x14ac:dyDescent="0.2">
      <c r="A29" s="11"/>
    </row>
    <row r="30" spans="1:4" ht="23.1" customHeight="1" x14ac:dyDescent="0.2">
      <c r="A30" s="501"/>
      <c r="B30" s="502"/>
      <c r="C30" s="503"/>
      <c r="D30" s="503"/>
    </row>
    <row r="31" spans="1:4" ht="23.1" customHeight="1" x14ac:dyDescent="0.2">
      <c r="A31" s="501"/>
      <c r="B31" s="504"/>
      <c r="C31" s="218"/>
      <c r="D31" s="218"/>
    </row>
    <row r="32" spans="1:4" ht="23.1" customHeight="1" x14ac:dyDescent="0.2">
      <c r="A32" s="501"/>
      <c r="B32" s="144"/>
      <c r="C32" s="145"/>
      <c r="D32" s="145"/>
    </row>
    <row r="33" spans="1:4" ht="23.1" customHeight="1" x14ac:dyDescent="0.2">
      <c r="A33" s="11"/>
      <c r="B33" s="53"/>
      <c r="C33" s="977"/>
      <c r="D33" s="977"/>
    </row>
    <row r="34" spans="1:4" ht="23.1" customHeight="1" x14ac:dyDescent="0.2">
      <c r="A34" s="11"/>
      <c r="B34" s="53"/>
      <c r="C34" s="977"/>
      <c r="D34" s="977"/>
    </row>
    <row r="35" spans="1:4" ht="23.1" customHeight="1" x14ac:dyDescent="0.2">
      <c r="A35" s="11"/>
      <c r="B35" s="53"/>
      <c r="C35" s="977"/>
      <c r="D35" s="977"/>
    </row>
    <row r="36" spans="1:4" ht="30" customHeight="1" x14ac:dyDescent="0.2">
      <c r="A36" s="972"/>
      <c r="B36" s="972"/>
      <c r="C36" s="972"/>
      <c r="D36" s="972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2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979" t="s">
        <v>56</v>
      </c>
      <c r="I1" s="979"/>
    </row>
    <row r="2" spans="1:18" ht="15.75" customHeight="1" x14ac:dyDescent="0.25">
      <c r="A2" s="980" t="s">
        <v>325</v>
      </c>
      <c r="B2" s="980"/>
      <c r="C2" s="980"/>
      <c r="D2" s="980"/>
      <c r="E2" s="980"/>
      <c r="F2" s="980"/>
      <c r="G2" s="980"/>
      <c r="H2" s="980"/>
      <c r="I2" s="980"/>
    </row>
    <row r="3" spans="1:18" ht="19.5" customHeight="1" x14ac:dyDescent="0.2">
      <c r="A3" s="589"/>
      <c r="B3" s="589"/>
      <c r="D3" s="740" t="str">
        <f>T!I53</f>
        <v>Říjen</v>
      </c>
      <c r="E3" s="741">
        <v>2014</v>
      </c>
      <c r="F3" s="589"/>
      <c r="G3" s="589"/>
      <c r="H3" s="589"/>
      <c r="Q3" s="92"/>
      <c r="R3" s="777"/>
    </row>
    <row r="4" spans="1:18" ht="3.75" customHeight="1" x14ac:dyDescent="0.25">
      <c r="A4" s="102"/>
      <c r="B4" s="102"/>
      <c r="C4" s="101"/>
      <c r="D4" s="83"/>
      <c r="E4" s="83"/>
      <c r="F4" s="83"/>
      <c r="Q4" s="92"/>
      <c r="R4" s="777"/>
    </row>
    <row r="5" spans="1:18" ht="15" customHeight="1" x14ac:dyDescent="0.2">
      <c r="A5" s="981"/>
      <c r="B5" s="981"/>
      <c r="C5" s="590"/>
      <c r="D5" s="982" t="s">
        <v>15</v>
      </c>
      <c r="E5" s="983"/>
      <c r="F5" s="984"/>
      <c r="G5" s="982" t="s">
        <v>1</v>
      </c>
      <c r="H5" s="983"/>
      <c r="I5" s="983"/>
      <c r="Q5" s="92"/>
      <c r="R5" s="777"/>
    </row>
    <row r="6" spans="1:18" ht="15" customHeight="1" x14ac:dyDescent="0.2">
      <c r="A6" s="985" t="s">
        <v>230</v>
      </c>
      <c r="B6" s="986"/>
      <c r="C6" s="591"/>
      <c r="D6" s="592" t="s">
        <v>231</v>
      </c>
      <c r="E6" s="592" t="s">
        <v>232</v>
      </c>
      <c r="F6" s="592" t="s">
        <v>233</v>
      </c>
      <c r="G6" s="592" t="s">
        <v>231</v>
      </c>
      <c r="H6" s="593" t="s">
        <v>232</v>
      </c>
      <c r="I6" s="593" t="s">
        <v>233</v>
      </c>
      <c r="Q6" s="92"/>
      <c r="R6" s="777"/>
    </row>
    <row r="7" spans="1:18" ht="15" customHeight="1" x14ac:dyDescent="0.2">
      <c r="A7" s="987"/>
      <c r="B7" s="988"/>
      <c r="C7" s="85" t="s">
        <v>234</v>
      </c>
      <c r="D7" s="155">
        <v>3526107.3265925888</v>
      </c>
      <c r="E7" s="155">
        <v>-2933977.8470499101</v>
      </c>
      <c r="F7" s="155">
        <f>D7+E7</f>
        <v>592129.47954267869</v>
      </c>
      <c r="G7" s="155">
        <v>37482168.218999997</v>
      </c>
      <c r="H7" s="156">
        <v>-31206481.407000002</v>
      </c>
      <c r="I7" s="156">
        <f>G7+H7</f>
        <v>6275686.8119999953</v>
      </c>
      <c r="J7" s="81"/>
      <c r="K7" s="92"/>
      <c r="L7" s="92"/>
      <c r="M7" s="92"/>
      <c r="N7" s="777"/>
      <c r="O7" s="777"/>
      <c r="P7" s="777"/>
      <c r="Q7" s="92"/>
      <c r="R7" s="777"/>
    </row>
    <row r="8" spans="1:18" ht="15" customHeight="1" x14ac:dyDescent="0.2">
      <c r="A8" s="987"/>
      <c r="B8" s="988"/>
      <c r="C8" s="361" t="s">
        <v>235</v>
      </c>
      <c r="D8" s="155">
        <v>113.65672758132915</v>
      </c>
      <c r="E8" s="155">
        <v>-16.9295214516054</v>
      </c>
      <c r="F8" s="155">
        <f>D8+E8</f>
        <v>96.727206129723754</v>
      </c>
      <c r="G8" s="155">
        <v>1193.4372869999997</v>
      </c>
      <c r="H8" s="156">
        <v>-179.92354900000001</v>
      </c>
      <c r="I8" s="156">
        <f>G8+H8</f>
        <v>1013.5137379999998</v>
      </c>
      <c r="J8" s="81"/>
      <c r="K8" s="92"/>
      <c r="L8" s="92"/>
      <c r="M8" s="92"/>
      <c r="N8" s="777"/>
      <c r="O8" s="777"/>
      <c r="P8" s="777"/>
      <c r="Q8" s="92"/>
      <c r="R8" s="777"/>
    </row>
    <row r="9" spans="1:18" ht="15" customHeight="1" x14ac:dyDescent="0.2">
      <c r="A9" s="983"/>
      <c r="B9" s="984"/>
      <c r="C9" s="157" t="s">
        <v>236</v>
      </c>
      <c r="D9" s="227">
        <f>SUM(D7:D8)</f>
        <v>3526220.9833201701</v>
      </c>
      <c r="E9" s="226">
        <f t="shared" ref="E9:I9" si="0">SUM(E7:E8)</f>
        <v>-2933994.7765713618</v>
      </c>
      <c r="F9" s="226">
        <f t="shared" si="0"/>
        <v>592226.20674880838</v>
      </c>
      <c r="G9" s="226">
        <f t="shared" si="0"/>
        <v>37483361.656287</v>
      </c>
      <c r="H9" s="226">
        <f t="shared" si="0"/>
        <v>-31206661.330549002</v>
      </c>
      <c r="I9" s="594">
        <f t="shared" si="0"/>
        <v>6276700.3257379951</v>
      </c>
      <c r="J9" s="81"/>
      <c r="K9" s="92"/>
      <c r="L9" s="92"/>
      <c r="M9" s="92"/>
      <c r="N9" s="92"/>
      <c r="O9" s="92"/>
      <c r="P9" s="92"/>
      <c r="Q9" s="92"/>
      <c r="R9" s="777"/>
    </row>
    <row r="10" spans="1:18" ht="15" customHeight="1" x14ac:dyDescent="0.2">
      <c r="A10" s="985" t="s">
        <v>237</v>
      </c>
      <c r="B10" s="986"/>
      <c r="C10" s="595"/>
      <c r="D10" s="596" t="s">
        <v>238</v>
      </c>
      <c r="E10" s="596" t="s">
        <v>239</v>
      </c>
      <c r="F10" s="596" t="s">
        <v>240</v>
      </c>
      <c r="G10" s="596" t="s">
        <v>238</v>
      </c>
      <c r="H10" s="583" t="s">
        <v>239</v>
      </c>
      <c r="I10" s="583" t="s">
        <v>240</v>
      </c>
      <c r="J10" s="81"/>
      <c r="K10" s="92"/>
      <c r="L10" s="92"/>
      <c r="M10" s="92"/>
      <c r="N10" s="92"/>
      <c r="O10" s="92"/>
      <c r="P10" s="92"/>
      <c r="Q10" s="92"/>
      <c r="R10" s="777"/>
    </row>
    <row r="11" spans="1:18" ht="15" customHeight="1" x14ac:dyDescent="0.2">
      <c r="A11" s="987"/>
      <c r="B11" s="988"/>
      <c r="C11" s="156" t="s">
        <v>101</v>
      </c>
      <c r="D11" s="597">
        <v>33462.150999999998</v>
      </c>
      <c r="E11" s="66">
        <v>-44954.96</v>
      </c>
      <c r="F11" s="66">
        <f>D11+E11</f>
        <v>-11492.809000000001</v>
      </c>
      <c r="G11" s="597">
        <v>356573.00900000002</v>
      </c>
      <c r="H11" s="158">
        <v>-478231.37099999998</v>
      </c>
      <c r="I11" s="158">
        <f>G11+H11</f>
        <v>-121658.36199999996</v>
      </c>
      <c r="J11" s="81"/>
      <c r="K11" s="92"/>
      <c r="L11" s="92"/>
      <c r="M11" s="92"/>
      <c r="N11" s="92"/>
      <c r="O11" s="92"/>
      <c r="P11" s="777"/>
      <c r="Q11" s="92"/>
      <c r="R11" s="777"/>
    </row>
    <row r="12" spans="1:18" ht="15" customHeight="1" x14ac:dyDescent="0.2">
      <c r="A12" s="987"/>
      <c r="B12" s="988"/>
      <c r="C12" s="363" t="s">
        <v>102</v>
      </c>
      <c r="D12" s="66">
        <v>1245.7629999999999</v>
      </c>
      <c r="E12" s="66">
        <v>-2179.3510000000001</v>
      </c>
      <c r="F12" s="66">
        <f>D12+E12</f>
        <v>-933.58800000000019</v>
      </c>
      <c r="G12" s="66">
        <v>13253.184999999999</v>
      </c>
      <c r="H12" s="158">
        <v>-23174.672999999999</v>
      </c>
      <c r="I12" s="158">
        <f>G12+H12</f>
        <v>-9921.4879999999994</v>
      </c>
      <c r="J12" s="81"/>
      <c r="K12" s="92"/>
      <c r="L12" s="92"/>
      <c r="M12" s="92"/>
      <c r="N12" s="92"/>
      <c r="O12" s="92"/>
      <c r="P12" s="777"/>
      <c r="Q12" s="92"/>
      <c r="R12" s="777"/>
    </row>
    <row r="13" spans="1:18" ht="15" customHeight="1" x14ac:dyDescent="0.2">
      <c r="A13" s="983"/>
      <c r="B13" s="984"/>
      <c r="C13" s="364" t="s">
        <v>236</v>
      </c>
      <c r="D13" s="228">
        <f t="shared" ref="D13:H13" si="1">SUM(D11:D12)</f>
        <v>34707.913999999997</v>
      </c>
      <c r="E13" s="229">
        <f t="shared" si="1"/>
        <v>-47134.311000000002</v>
      </c>
      <c r="F13" s="228">
        <f t="shared" si="1"/>
        <v>-12426.397000000001</v>
      </c>
      <c r="G13" s="229">
        <f t="shared" si="1"/>
        <v>369826.19400000002</v>
      </c>
      <c r="H13" s="229">
        <f t="shared" si="1"/>
        <v>-501406.04399999999</v>
      </c>
      <c r="I13" s="229">
        <f>SUM(I11:I12)</f>
        <v>-131579.84999999998</v>
      </c>
      <c r="J13" s="81"/>
      <c r="K13" s="92"/>
      <c r="L13" s="92"/>
      <c r="M13" s="92"/>
      <c r="N13" s="92"/>
      <c r="O13" s="92"/>
      <c r="P13" s="92"/>
      <c r="Q13" s="92"/>
      <c r="R13" s="777"/>
    </row>
    <row r="14" spans="1:18" ht="15" customHeight="1" x14ac:dyDescent="0.2">
      <c r="A14" s="985" t="s">
        <v>116</v>
      </c>
      <c r="B14" s="986"/>
      <c r="C14" s="362"/>
      <c r="D14" s="598" t="s">
        <v>241</v>
      </c>
      <c r="E14" s="599" t="s">
        <v>242</v>
      </c>
      <c r="F14" s="599" t="s">
        <v>266</v>
      </c>
      <c r="G14" s="598" t="s">
        <v>241</v>
      </c>
      <c r="H14" s="598" t="s">
        <v>242</v>
      </c>
      <c r="I14" s="598" t="s">
        <v>266</v>
      </c>
      <c r="J14" s="81"/>
      <c r="K14" s="92"/>
      <c r="L14" s="92"/>
      <c r="M14" s="92"/>
      <c r="N14" s="92"/>
      <c r="O14" s="92"/>
      <c r="P14" s="92"/>
      <c r="Q14" s="92"/>
      <c r="R14" s="777"/>
    </row>
    <row r="15" spans="1:18" ht="15" customHeight="1" x14ac:dyDescent="0.2">
      <c r="A15" s="987"/>
      <c r="B15" s="988"/>
      <c r="C15" s="156" t="s">
        <v>243</v>
      </c>
      <c r="D15" s="155">
        <v>9987.9399999999987</v>
      </c>
      <c r="E15" s="66">
        <v>593.82500000000073</v>
      </c>
      <c r="F15" s="66">
        <f>D15+E15</f>
        <v>10581.764999999999</v>
      </c>
      <c r="G15" s="155">
        <v>107594.67754799999</v>
      </c>
      <c r="H15" s="49">
        <v>6417.3715800000209</v>
      </c>
      <c r="I15" s="158">
        <f>G15+H15</f>
        <v>114012.04912800001</v>
      </c>
      <c r="J15" s="81"/>
      <c r="K15" s="92"/>
      <c r="L15" s="92"/>
      <c r="M15" s="92"/>
      <c r="N15" s="92"/>
      <c r="O15" s="92"/>
      <c r="P15" s="777"/>
      <c r="Q15" s="92"/>
      <c r="R15" s="777"/>
    </row>
    <row r="16" spans="1:18" ht="15" customHeight="1" x14ac:dyDescent="0.2">
      <c r="A16" s="987"/>
      <c r="B16" s="988"/>
      <c r="C16" s="156" t="s">
        <v>244</v>
      </c>
      <c r="D16" s="63">
        <v>832</v>
      </c>
      <c r="E16" s="66">
        <v>0</v>
      </c>
      <c r="F16" s="66">
        <f>D16+E16</f>
        <v>832</v>
      </c>
      <c r="G16" s="155">
        <v>8708</v>
      </c>
      <c r="H16" s="49">
        <v>0</v>
      </c>
      <c r="I16" s="158">
        <f>G16+H16</f>
        <v>8708</v>
      </c>
      <c r="J16" s="81"/>
      <c r="K16" s="92"/>
      <c r="L16" s="92"/>
      <c r="M16" s="92"/>
      <c r="N16" s="92"/>
      <c r="O16" s="92"/>
      <c r="P16" s="777"/>
      <c r="Q16" s="92"/>
      <c r="R16" s="777"/>
    </row>
    <row r="17" spans="1:18" ht="15" customHeight="1" x14ac:dyDescent="0.2">
      <c r="A17" s="983"/>
      <c r="B17" s="984"/>
      <c r="C17" s="364" t="s">
        <v>236</v>
      </c>
      <c r="D17" s="231">
        <f t="shared" ref="D17:I17" si="2">SUM(D15:D16)</f>
        <v>10819.939999999999</v>
      </c>
      <c r="E17" s="230">
        <f t="shared" si="2"/>
        <v>593.82500000000073</v>
      </c>
      <c r="F17" s="230">
        <f t="shared" si="2"/>
        <v>11413.764999999999</v>
      </c>
      <c r="G17" s="230">
        <f t="shared" si="2"/>
        <v>116302.67754799999</v>
      </c>
      <c r="H17" s="230">
        <f t="shared" si="2"/>
        <v>6417.3715800000209</v>
      </c>
      <c r="I17" s="231">
        <f t="shared" si="2"/>
        <v>122720.04912800001</v>
      </c>
      <c r="J17" s="81"/>
      <c r="K17" s="92"/>
      <c r="L17" s="92"/>
      <c r="M17" s="92"/>
      <c r="N17" s="92"/>
      <c r="O17" s="92"/>
      <c r="P17" s="92"/>
      <c r="Q17" s="92"/>
      <c r="R17" s="777"/>
    </row>
    <row r="18" spans="1:18" ht="15" customHeight="1" x14ac:dyDescent="0.2">
      <c r="A18" s="989" t="s">
        <v>117</v>
      </c>
      <c r="B18" s="990"/>
      <c r="C18" s="362"/>
      <c r="D18" s="599" t="s">
        <v>245</v>
      </c>
      <c r="E18" s="600" t="s">
        <v>246</v>
      </c>
      <c r="F18" s="600" t="s">
        <v>247</v>
      </c>
      <c r="G18" s="599" t="s">
        <v>245</v>
      </c>
      <c r="H18" s="600" t="s">
        <v>246</v>
      </c>
      <c r="I18" s="598" t="s">
        <v>247</v>
      </c>
      <c r="J18" s="81"/>
      <c r="K18" s="92"/>
      <c r="L18" s="92"/>
      <c r="M18" s="92"/>
      <c r="N18" s="92"/>
      <c r="O18" s="92"/>
      <c r="P18" s="92"/>
      <c r="Q18" s="92"/>
      <c r="R18" s="777"/>
    </row>
    <row r="19" spans="1:18" ht="15" customHeight="1" x14ac:dyDescent="0.2">
      <c r="A19" s="991"/>
      <c r="B19" s="992"/>
      <c r="C19" s="363" t="s">
        <v>248</v>
      </c>
      <c r="D19" s="66">
        <v>-1906.423</v>
      </c>
      <c r="E19" s="66">
        <v>0</v>
      </c>
      <c r="F19" s="66">
        <f>D19+E19</f>
        <v>-1906.423</v>
      </c>
      <c r="G19" s="63">
        <v>-20235.914000000001</v>
      </c>
      <c r="H19" s="49">
        <v>0</v>
      </c>
      <c r="I19" s="158">
        <f>G19+H19</f>
        <v>-20235.914000000001</v>
      </c>
      <c r="J19" s="81"/>
      <c r="K19" s="92"/>
      <c r="L19" s="92"/>
      <c r="M19" s="92"/>
      <c r="N19" s="92"/>
      <c r="O19" s="92"/>
      <c r="P19" s="777"/>
      <c r="Q19" s="92"/>
      <c r="R19" s="777"/>
    </row>
    <row r="20" spans="1:18" ht="15" customHeight="1" x14ac:dyDescent="0.2">
      <c r="A20" s="991"/>
      <c r="B20" s="992"/>
      <c r="C20" s="363" t="s">
        <v>249</v>
      </c>
      <c r="D20" s="63">
        <v>-551816.98049187497</v>
      </c>
      <c r="E20" s="63">
        <v>-11479.984378724999</v>
      </c>
      <c r="F20" s="66">
        <f t="shared" ref="F20:F22" si="3">D20+E20</f>
        <v>-563296.96487060003</v>
      </c>
      <c r="G20" s="100">
        <v>-5863426.0206669196</v>
      </c>
      <c r="H20" s="159">
        <v>-121973.73179000001</v>
      </c>
      <c r="I20" s="158">
        <f t="shared" ref="I20:I22" si="4">G20+H20</f>
        <v>-5985399.7524569193</v>
      </c>
      <c r="J20" s="81"/>
      <c r="K20" s="92"/>
      <c r="L20" s="92"/>
      <c r="M20" s="92"/>
      <c r="N20" s="92"/>
      <c r="O20" s="92"/>
      <c r="P20" s="777"/>
      <c r="Q20" s="92"/>
      <c r="R20" s="777"/>
    </row>
    <row r="21" spans="1:18" ht="15" customHeight="1" x14ac:dyDescent="0.2">
      <c r="A21" s="991"/>
      <c r="B21" s="992"/>
      <c r="C21" s="156" t="s">
        <v>250</v>
      </c>
      <c r="D21" s="63">
        <v>-832</v>
      </c>
      <c r="E21" s="63">
        <v>0</v>
      </c>
      <c r="F21" s="66">
        <f t="shared" si="3"/>
        <v>-832</v>
      </c>
      <c r="G21" s="100">
        <v>-8708</v>
      </c>
      <c r="H21" s="159">
        <v>0</v>
      </c>
      <c r="I21" s="158">
        <f t="shared" si="4"/>
        <v>-8708</v>
      </c>
      <c r="J21" s="81"/>
      <c r="K21" s="92"/>
      <c r="L21" s="92"/>
      <c r="M21" s="92"/>
      <c r="N21" s="92"/>
      <c r="O21" s="92"/>
      <c r="P21" s="777"/>
      <c r="Q21" s="92"/>
      <c r="R21" s="777"/>
    </row>
    <row r="22" spans="1:18" ht="15" customHeight="1" x14ac:dyDescent="0.2">
      <c r="A22" s="991"/>
      <c r="B22" s="992"/>
      <c r="C22" s="156" t="s">
        <v>251</v>
      </c>
      <c r="D22" s="63">
        <v>0</v>
      </c>
      <c r="E22" s="63">
        <f>E15*-1</f>
        <v>-593.82500000000073</v>
      </c>
      <c r="F22" s="66">
        <f t="shared" si="3"/>
        <v>-593.82500000000073</v>
      </c>
      <c r="G22" s="100">
        <v>0</v>
      </c>
      <c r="H22" s="159">
        <f>H15*-1</f>
        <v>-6417.3715800000209</v>
      </c>
      <c r="I22" s="158">
        <f t="shared" si="4"/>
        <v>-6417.3715800000209</v>
      </c>
      <c r="J22" s="81"/>
      <c r="K22" s="92"/>
      <c r="L22" s="92"/>
      <c r="M22" s="92"/>
      <c r="N22" s="92"/>
      <c r="O22" s="92"/>
      <c r="P22" s="777"/>
      <c r="Q22" s="92"/>
      <c r="R22" s="777"/>
    </row>
    <row r="23" spans="1:18" ht="15" customHeight="1" x14ac:dyDescent="0.2">
      <c r="A23" s="993"/>
      <c r="B23" s="994"/>
      <c r="C23" s="364" t="s">
        <v>236</v>
      </c>
      <c r="D23" s="232">
        <f>SUM(D19:D22)</f>
        <v>-554555.40349187492</v>
      </c>
      <c r="E23" s="232">
        <f t="shared" ref="E23:G23" si="5">SUM(E19:E22)</f>
        <v>-12073.809378725</v>
      </c>
      <c r="F23" s="232">
        <f t="shared" si="5"/>
        <v>-566629.21287059993</v>
      </c>
      <c r="G23" s="232">
        <f t="shared" si="5"/>
        <v>-5892369.9346669195</v>
      </c>
      <c r="H23" s="232">
        <f>SUM(H19:H22)</f>
        <v>-128391.10337000003</v>
      </c>
      <c r="I23" s="601">
        <f>SUM(I19:I22)</f>
        <v>-6020761.0380369192</v>
      </c>
      <c r="J23" s="81"/>
      <c r="K23" s="92"/>
      <c r="L23" s="92"/>
      <c r="M23" s="92"/>
      <c r="N23" s="92"/>
      <c r="O23" s="92"/>
      <c r="P23" s="92"/>
      <c r="Q23" s="92"/>
      <c r="R23" s="777"/>
    </row>
    <row r="24" spans="1:18" ht="15" customHeight="1" x14ac:dyDescent="0.2">
      <c r="A24" s="995" t="s">
        <v>10</v>
      </c>
      <c r="B24" s="996"/>
      <c r="C24" s="602" t="s">
        <v>252</v>
      </c>
      <c r="D24" s="603"/>
      <c r="E24" s="604"/>
      <c r="F24" s="605">
        <f>(F9+F13+F17+F23)*-1</f>
        <v>-24584.361878208467</v>
      </c>
      <c r="G24" s="606"/>
      <c r="H24" s="607"/>
      <c r="I24" s="608">
        <f>(I9+I13+I17+I23)*-1</f>
        <v>-247079.48682907596</v>
      </c>
      <c r="J24" s="81"/>
      <c r="K24" s="92"/>
      <c r="L24" s="92"/>
      <c r="M24" s="92"/>
      <c r="N24" s="92"/>
      <c r="O24" s="92"/>
      <c r="P24" s="777"/>
      <c r="Q24" s="92"/>
      <c r="R24" s="777"/>
    </row>
    <row r="25" spans="1:18" ht="12" customHeight="1" x14ac:dyDescent="0.2">
      <c r="A25" s="85"/>
      <c r="B25" s="85"/>
      <c r="C25" s="609"/>
      <c r="D25" s="610"/>
      <c r="E25" s="84"/>
      <c r="F25" s="611"/>
      <c r="I25" s="20"/>
      <c r="J25" s="81"/>
      <c r="K25" s="92"/>
      <c r="L25" s="92"/>
      <c r="M25" s="92"/>
      <c r="N25" s="92"/>
      <c r="O25" s="92"/>
      <c r="P25" s="92"/>
    </row>
    <row r="26" spans="1:18" ht="12" customHeight="1" x14ac:dyDescent="0.2">
      <c r="A26" s="85"/>
      <c r="B26" s="85"/>
      <c r="E26" s="84"/>
      <c r="F26" s="84"/>
      <c r="G26" s="81"/>
      <c r="I26" s="795"/>
    </row>
    <row r="27" spans="1:18" ht="15" customHeight="1" x14ac:dyDescent="0.2">
      <c r="A27" s="85"/>
      <c r="B27" s="85"/>
      <c r="C27" s="84" t="s">
        <v>253</v>
      </c>
      <c r="D27" s="612">
        <f>D9/1000</f>
        <v>3526.22098332017</v>
      </c>
      <c r="E27" s="575"/>
      <c r="F27" s="575"/>
      <c r="I27" s="81"/>
    </row>
    <row r="28" spans="1:18" ht="15" customHeight="1" x14ac:dyDescent="0.2">
      <c r="A28" s="85"/>
      <c r="B28" s="85"/>
      <c r="C28" s="84" t="s">
        <v>254</v>
      </c>
      <c r="D28" s="612">
        <f>E9/1000</f>
        <v>-2933.9947765713619</v>
      </c>
      <c r="E28" s="575"/>
      <c r="F28" s="575"/>
    </row>
    <row r="29" spans="1:18" ht="15" customHeight="1" x14ac:dyDescent="0.2">
      <c r="A29" s="85"/>
      <c r="B29" s="85"/>
      <c r="C29" s="84" t="s">
        <v>255</v>
      </c>
      <c r="D29" s="612">
        <f>D13/1000</f>
        <v>34.707913999999995</v>
      </c>
      <c r="E29" s="575"/>
      <c r="F29" s="575"/>
    </row>
    <row r="30" spans="1:18" ht="15" customHeight="1" x14ac:dyDescent="0.2">
      <c r="A30" s="997"/>
      <c r="B30" s="574"/>
      <c r="C30" s="84" t="s">
        <v>256</v>
      </c>
      <c r="D30" s="612">
        <f>E13/1000</f>
        <v>-47.134311000000004</v>
      </c>
      <c r="E30" s="575"/>
      <c r="F30" s="575"/>
      <c r="L30" s="81"/>
    </row>
    <row r="31" spans="1:18" ht="15" customHeight="1" x14ac:dyDescent="0.2">
      <c r="A31" s="997"/>
      <c r="B31" s="574"/>
      <c r="C31" s="84" t="s">
        <v>225</v>
      </c>
      <c r="D31" s="612">
        <f>F17/1000</f>
        <v>11.413765</v>
      </c>
      <c r="E31" s="575"/>
      <c r="F31" s="575"/>
    </row>
    <row r="32" spans="1:18" ht="15" customHeight="1" x14ac:dyDescent="0.2">
      <c r="A32" s="50"/>
      <c r="B32" s="50"/>
      <c r="C32" s="86" t="s">
        <v>10</v>
      </c>
      <c r="D32" s="612">
        <f>F24/1000</f>
        <v>-24.584361878208465</v>
      </c>
      <c r="E32" s="194"/>
      <c r="F32" s="194"/>
    </row>
    <row r="33" spans="1:8" ht="15" customHeight="1" x14ac:dyDescent="0.2">
      <c r="A33" s="50"/>
      <c r="B33" s="50"/>
      <c r="C33" s="87" t="s">
        <v>118</v>
      </c>
      <c r="D33" s="612">
        <f>F23/1000</f>
        <v>-566.62921287059999</v>
      </c>
      <c r="E33" s="194"/>
      <c r="F33" s="194"/>
    </row>
    <row r="34" spans="1:8" ht="15" customHeight="1" x14ac:dyDescent="0.2">
      <c r="A34" s="50"/>
      <c r="B34" s="50"/>
      <c r="C34" s="88"/>
      <c r="D34" s="84"/>
      <c r="E34" s="39"/>
      <c r="F34" s="39"/>
    </row>
    <row r="35" spans="1:8" ht="15" customHeight="1" x14ac:dyDescent="0.2">
      <c r="A35" s="50"/>
      <c r="B35" s="50"/>
      <c r="C35" s="88"/>
      <c r="D35" s="84"/>
      <c r="E35" s="39"/>
      <c r="F35" s="39"/>
    </row>
    <row r="36" spans="1:8" ht="24" customHeight="1" x14ac:dyDescent="0.2">
      <c r="A36" s="50"/>
      <c r="B36" s="50"/>
      <c r="C36" s="88"/>
      <c r="D36" s="84"/>
      <c r="E36" s="39"/>
      <c r="F36" s="39"/>
    </row>
    <row r="37" spans="1:8" ht="15" customHeight="1" x14ac:dyDescent="0.2">
      <c r="A37" s="50"/>
      <c r="B37" s="50"/>
      <c r="C37" s="88"/>
      <c r="D37" s="84"/>
      <c r="E37" s="39"/>
      <c r="F37" s="39"/>
    </row>
    <row r="38" spans="1:8" ht="20.25" customHeight="1" x14ac:dyDescent="0.2">
      <c r="A38" s="978"/>
      <c r="B38" s="978"/>
      <c r="C38" s="978"/>
      <c r="D38" s="978"/>
      <c r="E38" s="978"/>
      <c r="F38" s="978"/>
      <c r="G38" s="978"/>
      <c r="H38" s="978"/>
    </row>
    <row r="39" spans="1:8" ht="15" customHeight="1" x14ac:dyDescent="0.2">
      <c r="A39" s="90"/>
      <c r="B39" s="90"/>
      <c r="C39" s="20"/>
      <c r="D39" s="89"/>
      <c r="E39" s="89"/>
      <c r="F39" s="89"/>
      <c r="G39" s="89"/>
      <c r="H39" s="89"/>
    </row>
    <row r="40" spans="1:8" ht="15" customHeight="1" x14ac:dyDescent="0.2">
      <c r="A40" s="90"/>
      <c r="B40" s="90"/>
      <c r="C40" s="20"/>
      <c r="D40" s="89"/>
      <c r="E40" s="89"/>
      <c r="F40" s="89"/>
    </row>
    <row r="41" spans="1:8" ht="15" customHeight="1" x14ac:dyDescent="0.2">
      <c r="A41" s="90"/>
      <c r="B41" s="90"/>
      <c r="C41" s="20"/>
      <c r="D41" s="89"/>
      <c r="E41" s="89"/>
      <c r="F41" s="89"/>
    </row>
    <row r="42" spans="1:8" ht="15" customHeight="1" x14ac:dyDescent="0.2">
      <c r="A42" s="90"/>
      <c r="B42" s="90"/>
      <c r="C42" s="20"/>
      <c r="D42" s="89"/>
      <c r="E42" s="89"/>
      <c r="F42" s="89"/>
    </row>
    <row r="43" spans="1:8" ht="15" customHeight="1" x14ac:dyDescent="0.2">
      <c r="A43" s="90"/>
      <c r="B43" s="90"/>
      <c r="C43" s="20"/>
      <c r="D43" s="89"/>
      <c r="E43" s="89"/>
      <c r="F43" s="89"/>
    </row>
    <row r="44" spans="1:8" ht="15" customHeight="1" x14ac:dyDescent="0.2">
      <c r="D44" s="91"/>
      <c r="E44" s="91"/>
      <c r="F44" s="91"/>
    </row>
    <row r="45" spans="1:8" ht="15" customHeight="1" x14ac:dyDescent="0.2">
      <c r="D45" s="91"/>
      <c r="E45" s="91"/>
      <c r="F45" s="91"/>
    </row>
    <row r="46" spans="1:8" ht="15" customHeight="1" x14ac:dyDescent="0.2">
      <c r="D46" s="91"/>
      <c r="E46" s="91"/>
      <c r="F46" s="91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2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2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2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2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2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2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2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2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2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2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2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topLeftCell="A10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1011" t="s">
        <v>95</v>
      </c>
      <c r="H1" s="1011"/>
    </row>
    <row r="2" spans="1:16" ht="6.75" customHeight="1" x14ac:dyDescent="0.2"/>
    <row r="3" spans="1:16" ht="30" customHeight="1" x14ac:dyDescent="0.2">
      <c r="A3" s="1012" t="s">
        <v>279</v>
      </c>
      <c r="B3" s="1012"/>
      <c r="C3" s="1012"/>
      <c r="D3" s="1012"/>
      <c r="E3" s="1012"/>
      <c r="F3" s="1012"/>
      <c r="G3" s="1012"/>
      <c r="H3" s="1012"/>
    </row>
    <row r="4" spans="1:16" ht="16.5" customHeight="1" x14ac:dyDescent="0.2">
      <c r="A4" s="1013" t="str">
        <f>T!I53</f>
        <v>Říjen</v>
      </c>
      <c r="B4" s="1013"/>
      <c r="C4" s="1013"/>
      <c r="D4" s="1013"/>
      <c r="E4" s="1014">
        <f>T!G55</f>
        <v>2014</v>
      </c>
      <c r="F4" s="1014"/>
      <c r="G4" s="1014"/>
      <c r="H4" s="1014"/>
    </row>
    <row r="5" spans="1:16" ht="16.5" customHeight="1" thickBot="1" x14ac:dyDescent="0.25">
      <c r="A5" s="373"/>
      <c r="B5" s="373"/>
      <c r="C5" s="578"/>
      <c r="D5" s="578"/>
      <c r="E5" s="578"/>
      <c r="F5" s="578"/>
      <c r="G5" s="303"/>
      <c r="H5" s="260"/>
    </row>
    <row r="6" spans="1:16" ht="16.5" customHeight="1" x14ac:dyDescent="0.2">
      <c r="A6" s="1004" t="s">
        <v>4</v>
      </c>
      <c r="B6" s="1004"/>
      <c r="C6" s="1015" t="s">
        <v>132</v>
      </c>
      <c r="D6" s="1005" t="s">
        <v>0</v>
      </c>
      <c r="E6" s="1018" t="s">
        <v>96</v>
      </c>
      <c r="F6" s="1019"/>
      <c r="G6" s="1004" t="s">
        <v>179</v>
      </c>
      <c r="H6" s="1004"/>
    </row>
    <row r="7" spans="1:16" ht="14.1" customHeight="1" thickBot="1" x14ac:dyDescent="0.25">
      <c r="A7" s="1004"/>
      <c r="B7" s="1004"/>
      <c r="C7" s="1016"/>
      <c r="D7" s="1017"/>
      <c r="E7" s="484" t="s">
        <v>15</v>
      </c>
      <c r="F7" s="579" t="s">
        <v>1</v>
      </c>
      <c r="G7" s="1004"/>
      <c r="H7" s="1004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1020"/>
      <c r="C8" s="479" t="s">
        <v>6</v>
      </c>
      <c r="D8" s="372">
        <v>1602</v>
      </c>
      <c r="E8" s="374">
        <v>289894.23645800509</v>
      </c>
      <c r="F8" s="372">
        <v>3080369.8886100007</v>
      </c>
      <c r="G8" s="586" t="str">
        <f>C8</f>
        <v>VO</v>
      </c>
      <c r="H8" s="587">
        <f>E8</f>
        <v>289894.23645800509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1021"/>
      <c r="C9" s="480" t="s">
        <v>7</v>
      </c>
      <c r="D9" s="242">
        <v>6790</v>
      </c>
      <c r="E9" s="300">
        <v>59463.581471537618</v>
      </c>
      <c r="F9" s="242">
        <v>631767.88889700011</v>
      </c>
      <c r="G9" s="588" t="str">
        <f t="shared" ref="G9:G11" si="0">C9</f>
        <v>SO</v>
      </c>
      <c r="H9" s="587">
        <f t="shared" ref="H9:H11" si="1">E9</f>
        <v>59463.581471537618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1021"/>
      <c r="C10" s="480" t="s">
        <v>8</v>
      </c>
      <c r="D10" s="242">
        <v>199126</v>
      </c>
      <c r="E10" s="300">
        <v>67327.34330493056</v>
      </c>
      <c r="F10" s="242">
        <v>715330.69248816802</v>
      </c>
      <c r="G10" s="588" t="str">
        <f t="shared" si="0"/>
        <v>MO</v>
      </c>
      <c r="H10" s="587">
        <f t="shared" si="1"/>
        <v>67327.34330493056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1021"/>
      <c r="C11" s="480" t="s">
        <v>9</v>
      </c>
      <c r="D11" s="242">
        <v>2638262</v>
      </c>
      <c r="E11" s="300">
        <v>137870.24225740173</v>
      </c>
      <c r="F11" s="242">
        <v>1464901.4646717499</v>
      </c>
      <c r="G11" s="588" t="str">
        <f t="shared" si="0"/>
        <v>DOM</v>
      </c>
      <c r="H11" s="587">
        <f t="shared" si="1"/>
        <v>137870.24225740173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1021"/>
      <c r="C12" s="584" t="s">
        <v>2</v>
      </c>
      <c r="D12" s="585">
        <f>SUM(D8:D11)</f>
        <v>2845780</v>
      </c>
      <c r="E12" s="585">
        <f t="shared" ref="E12:F12" si="2">SUM(E8:E11)</f>
        <v>554555.40349187504</v>
      </c>
      <c r="F12" s="585">
        <f t="shared" si="2"/>
        <v>5892369.9346669186</v>
      </c>
      <c r="G12" s="588" t="str">
        <f>C13</f>
        <v>OP+VS</v>
      </c>
      <c r="H12" s="587">
        <f>E13</f>
        <v>12073.809378725022</v>
      </c>
      <c r="J12" s="38"/>
      <c r="K12" s="38"/>
      <c r="L12" s="38"/>
    </row>
    <row r="13" spans="1:16" ht="14.1" customHeight="1" x14ac:dyDescent="0.2">
      <c r="A13" s="4"/>
      <c r="B13" s="1021"/>
      <c r="C13" s="481" t="s">
        <v>262</v>
      </c>
      <c r="D13" s="270"/>
      <c r="E13" s="301">
        <v>12073.809378725022</v>
      </c>
      <c r="F13" s="270">
        <v>128391.10337000003</v>
      </c>
      <c r="G13" s="301"/>
      <c r="H13" s="4"/>
      <c r="J13" s="38"/>
      <c r="K13" s="38"/>
      <c r="L13" s="38"/>
    </row>
    <row r="14" spans="1:16" ht="14.1" customHeight="1" x14ac:dyDescent="0.2">
      <c r="A14" s="4"/>
      <c r="B14" s="1021"/>
      <c r="C14" s="482" t="s">
        <v>5</v>
      </c>
      <c r="D14" s="245"/>
      <c r="E14" s="245">
        <f>SUM(E12:E13)</f>
        <v>566629.21287060005</v>
      </c>
      <c r="F14" s="245">
        <f>SUM(F12:F13)</f>
        <v>6020761.0380369183</v>
      </c>
      <c r="G14" s="375"/>
      <c r="H14" s="4"/>
      <c r="J14" s="38"/>
      <c r="K14" s="38"/>
      <c r="L14" s="38"/>
    </row>
    <row r="15" spans="1:16" ht="5.0999999999999996" customHeight="1" x14ac:dyDescent="0.2">
      <c r="A15" s="4"/>
      <c r="B15" s="235"/>
      <c r="C15" s="483"/>
      <c r="D15" s="234"/>
      <c r="E15" s="237"/>
      <c r="F15" s="234"/>
      <c r="G15" s="237"/>
      <c r="H15" s="4"/>
      <c r="J15" s="38"/>
      <c r="K15" s="38"/>
      <c r="L15" s="38"/>
    </row>
    <row r="16" spans="1:16" ht="27.95" customHeight="1" x14ac:dyDescent="0.2">
      <c r="J16" s="790"/>
      <c r="K16" s="38"/>
      <c r="L16" s="38"/>
      <c r="M16" s="38"/>
    </row>
    <row r="17" spans="1:15" ht="13.5" customHeight="1" x14ac:dyDescent="0.2">
      <c r="A17" s="1003" t="s">
        <v>11</v>
      </c>
      <c r="B17" s="1010"/>
      <c r="C17" s="1005" t="s">
        <v>132</v>
      </c>
      <c r="D17" s="1005" t="s">
        <v>0</v>
      </c>
      <c r="E17" s="1007" t="s">
        <v>96</v>
      </c>
      <c r="F17" s="1008"/>
      <c r="G17" s="1009" t="s">
        <v>179</v>
      </c>
      <c r="H17" s="1003"/>
      <c r="K17" s="38"/>
      <c r="L17" s="38"/>
      <c r="M17" s="38"/>
    </row>
    <row r="18" spans="1:15" ht="13.5" customHeight="1" x14ac:dyDescent="0.2">
      <c r="A18" s="1004"/>
      <c r="B18" s="1008"/>
      <c r="C18" s="1006"/>
      <c r="D18" s="1006"/>
      <c r="E18" s="295" t="s">
        <v>15</v>
      </c>
      <c r="F18" s="577" t="s">
        <v>1</v>
      </c>
      <c r="G18" s="1007"/>
      <c r="H18" s="1004"/>
      <c r="I18" s="233"/>
      <c r="J18" s="233"/>
      <c r="K18" s="233"/>
      <c r="L18" s="233"/>
      <c r="M18" s="38"/>
    </row>
    <row r="19" spans="1:15" ht="13.5" customHeight="1" x14ac:dyDescent="0.2">
      <c r="A19" s="4"/>
      <c r="B19" s="1001"/>
      <c r="C19" s="238" t="s">
        <v>6</v>
      </c>
      <c r="D19" s="239">
        <v>183</v>
      </c>
      <c r="E19" s="239">
        <v>16631.464458005074</v>
      </c>
      <c r="F19" s="240">
        <v>176523.52799999999</v>
      </c>
      <c r="G19" s="240"/>
      <c r="H19" s="4"/>
      <c r="I19" s="233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1002"/>
      <c r="C20" s="241" t="s">
        <v>7</v>
      </c>
      <c r="D20" s="242">
        <v>1609</v>
      </c>
      <c r="E20" s="242">
        <v>10848.14447153762</v>
      </c>
      <c r="F20" s="243">
        <v>115140.067</v>
      </c>
      <c r="G20" s="243"/>
      <c r="H20" s="4"/>
      <c r="I20" s="233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1002"/>
      <c r="C21" s="241" t="s">
        <v>8</v>
      </c>
      <c r="D21" s="242">
        <v>38818</v>
      </c>
      <c r="E21" s="242">
        <v>11620.720616930566</v>
      </c>
      <c r="F21" s="243">
        <v>123340.45001816805</v>
      </c>
      <c r="G21" s="243"/>
      <c r="H21" s="4"/>
      <c r="I21" s="233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1002"/>
      <c r="C22" s="241" t="s">
        <v>9</v>
      </c>
      <c r="D22" s="242">
        <v>390485</v>
      </c>
      <c r="E22" s="242">
        <v>18360.274945401692</v>
      </c>
      <c r="F22" s="243">
        <v>194872.99014174991</v>
      </c>
      <c r="G22" s="243"/>
      <c r="H22" s="4"/>
      <c r="I22" s="233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1002"/>
      <c r="C23" s="269" t="s">
        <v>177</v>
      </c>
      <c r="D23" s="270"/>
      <c r="E23" s="270">
        <v>1855.3231366322691</v>
      </c>
      <c r="F23" s="271">
        <v>19692.099840000003</v>
      </c>
      <c r="G23" s="271"/>
      <c r="H23" s="4"/>
      <c r="I23" s="233"/>
      <c r="K23" s="38"/>
      <c r="L23" s="38"/>
      <c r="M23" s="38"/>
      <c r="N23" s="38"/>
      <c r="O23" s="38"/>
    </row>
    <row r="24" spans="1:15" ht="13.5" customHeight="1" x14ac:dyDescent="0.2">
      <c r="A24" s="4"/>
      <c r="B24" s="1002"/>
      <c r="C24" s="244" t="s">
        <v>2</v>
      </c>
      <c r="D24" s="245">
        <f>SUM(D19:D23)</f>
        <v>431095</v>
      </c>
      <c r="E24" s="245">
        <f>SUM(E19:E23)</f>
        <v>59315.927628507226</v>
      </c>
      <c r="F24" s="245">
        <f t="shared" ref="F24" si="3">SUM(F19:F23)</f>
        <v>629569.13499991805</v>
      </c>
      <c r="G24" s="302"/>
      <c r="H24" s="4"/>
      <c r="I24" s="233"/>
      <c r="J24" s="233"/>
      <c r="K24" s="233"/>
      <c r="M24" s="38"/>
      <c r="N24" s="38"/>
      <c r="O24" s="38"/>
    </row>
    <row r="25" spans="1:15" ht="5.0999999999999996" customHeight="1" x14ac:dyDescent="0.2">
      <c r="A25" s="4"/>
      <c r="B25" s="235"/>
      <c r="C25" s="236"/>
      <c r="D25" s="234"/>
      <c r="E25" s="234"/>
      <c r="F25" s="234"/>
      <c r="G25" s="237"/>
      <c r="H25" s="4"/>
    </row>
    <row r="26" spans="1:15" ht="27.95" customHeight="1" x14ac:dyDescent="0.2">
      <c r="A26" s="299"/>
      <c r="B26" s="299"/>
      <c r="C26" s="299"/>
      <c r="D26" s="299"/>
      <c r="E26" s="299"/>
      <c r="F26" s="299"/>
      <c r="G26" s="299"/>
      <c r="H26" s="299"/>
      <c r="J26" s="38"/>
      <c r="K26" s="38"/>
    </row>
    <row r="27" spans="1:15" ht="13.5" customHeight="1" x14ac:dyDescent="0.2">
      <c r="A27" s="1003" t="s">
        <v>12</v>
      </c>
      <c r="B27" s="1010"/>
      <c r="C27" s="1005" t="s">
        <v>132</v>
      </c>
      <c r="D27" s="1005" t="s">
        <v>0</v>
      </c>
      <c r="E27" s="1007" t="s">
        <v>96</v>
      </c>
      <c r="F27" s="1008"/>
      <c r="G27" s="1009" t="s">
        <v>179</v>
      </c>
      <c r="H27" s="1003"/>
    </row>
    <row r="28" spans="1:15" ht="13.5" customHeight="1" x14ac:dyDescent="0.2">
      <c r="A28" s="1004"/>
      <c r="B28" s="1008"/>
      <c r="C28" s="1006"/>
      <c r="D28" s="1006"/>
      <c r="E28" s="295" t="s">
        <v>15</v>
      </c>
      <c r="F28" s="577" t="s">
        <v>1</v>
      </c>
      <c r="G28" s="1007"/>
      <c r="H28" s="1004"/>
    </row>
    <row r="29" spans="1:15" ht="13.5" customHeight="1" x14ac:dyDescent="0.2">
      <c r="A29" s="4"/>
      <c r="B29" s="1001"/>
      <c r="C29" s="238" t="s">
        <v>6</v>
      </c>
      <c r="D29" s="239">
        <v>1264</v>
      </c>
      <c r="E29" s="239">
        <v>259752.39999999997</v>
      </c>
      <c r="F29" s="240">
        <v>2760596.0486100009</v>
      </c>
      <c r="G29" s="240"/>
      <c r="H29" s="4"/>
    </row>
    <row r="30" spans="1:15" ht="13.5" customHeight="1" x14ac:dyDescent="0.2">
      <c r="A30" s="4"/>
      <c r="B30" s="1002"/>
      <c r="C30" s="241" t="s">
        <v>7</v>
      </c>
      <c r="D30" s="242">
        <v>4854</v>
      </c>
      <c r="E30" s="242">
        <v>46409</v>
      </c>
      <c r="F30" s="243">
        <v>493224.73189700017</v>
      </c>
      <c r="G30" s="243"/>
      <c r="H30" s="4"/>
    </row>
    <row r="31" spans="1:15" ht="13.5" customHeight="1" x14ac:dyDescent="0.2">
      <c r="A31" s="4"/>
      <c r="B31" s="1002"/>
      <c r="C31" s="241" t="s">
        <v>8</v>
      </c>
      <c r="D31" s="242">
        <v>150301</v>
      </c>
      <c r="E31" s="242">
        <v>52783.686000000002</v>
      </c>
      <c r="F31" s="243">
        <v>560977.48199999996</v>
      </c>
      <c r="G31" s="243"/>
      <c r="H31" s="4"/>
    </row>
    <row r="32" spans="1:15" ht="13.5" customHeight="1" x14ac:dyDescent="0.2">
      <c r="A32" s="4"/>
      <c r="B32" s="1002"/>
      <c r="C32" s="241" t="s">
        <v>9</v>
      </c>
      <c r="D32" s="242">
        <v>2144205</v>
      </c>
      <c r="E32" s="242">
        <v>113370.20000000001</v>
      </c>
      <c r="F32" s="243">
        <v>1204873.6000000001</v>
      </c>
      <c r="G32" s="243"/>
      <c r="H32" s="4"/>
    </row>
    <row r="33" spans="1:8" ht="13.5" customHeight="1" x14ac:dyDescent="0.2">
      <c r="A33" s="4"/>
      <c r="B33" s="1002"/>
      <c r="C33" s="269" t="s">
        <v>177</v>
      </c>
      <c r="D33" s="270"/>
      <c r="E33" s="270">
        <v>9193.3002420927514</v>
      </c>
      <c r="F33" s="271">
        <v>97704.54595</v>
      </c>
      <c r="G33" s="271"/>
      <c r="H33" s="4"/>
    </row>
    <row r="34" spans="1:8" ht="13.5" customHeight="1" x14ac:dyDescent="0.2">
      <c r="A34" s="4"/>
      <c r="B34" s="1002"/>
      <c r="C34" s="244" t="s">
        <v>2</v>
      </c>
      <c r="D34" s="245">
        <f>SUM(D29:D33)</f>
        <v>2300624</v>
      </c>
      <c r="E34" s="245">
        <f>SUM(E29:E33)</f>
        <v>481508.58624209272</v>
      </c>
      <c r="F34" s="245">
        <f t="shared" ref="F34" si="4">SUM(F29:F33)</f>
        <v>5117376.4084570007</v>
      </c>
      <c r="G34" s="302"/>
      <c r="H34" s="4"/>
    </row>
    <row r="35" spans="1:8" ht="5.0999999999999996" customHeight="1" x14ac:dyDescent="0.2">
      <c r="A35" s="4"/>
      <c r="B35" s="235"/>
      <c r="C35" s="236"/>
      <c r="D35" s="234"/>
      <c r="E35" s="234"/>
      <c r="F35" s="234"/>
      <c r="G35" s="237"/>
      <c r="H35" s="4"/>
    </row>
    <row r="36" spans="1:8" ht="27.95" customHeight="1" x14ac:dyDescent="0.2">
      <c r="A36" s="299"/>
      <c r="B36" s="299"/>
      <c r="C36" s="299"/>
      <c r="D36" s="299"/>
      <c r="E36" s="299"/>
      <c r="F36" s="299"/>
      <c r="G36" s="299"/>
      <c r="H36" s="299"/>
    </row>
    <row r="37" spans="1:8" ht="13.5" customHeight="1" x14ac:dyDescent="0.2">
      <c r="A37" s="1003" t="s">
        <v>119</v>
      </c>
      <c r="B37" s="1010"/>
      <c r="C37" s="1005" t="s">
        <v>132</v>
      </c>
      <c r="D37" s="1005" t="s">
        <v>0</v>
      </c>
      <c r="E37" s="1007" t="s">
        <v>96</v>
      </c>
      <c r="F37" s="1008"/>
      <c r="G37" s="1009" t="s">
        <v>179</v>
      </c>
      <c r="H37" s="1003"/>
    </row>
    <row r="38" spans="1:8" ht="13.5" customHeight="1" x14ac:dyDescent="0.2">
      <c r="A38" s="1004"/>
      <c r="B38" s="1008"/>
      <c r="C38" s="1006"/>
      <c r="D38" s="1006"/>
      <c r="E38" s="295" t="s">
        <v>15</v>
      </c>
      <c r="F38" s="577" t="s">
        <v>1</v>
      </c>
      <c r="G38" s="1007"/>
      <c r="H38" s="1004"/>
    </row>
    <row r="39" spans="1:8" ht="13.5" customHeight="1" x14ac:dyDescent="0.2">
      <c r="A39" s="4"/>
      <c r="B39" s="1001"/>
      <c r="C39" s="238" t="s">
        <v>6</v>
      </c>
      <c r="D39" s="239">
        <v>142</v>
      </c>
      <c r="E39" s="239">
        <v>10855.949000000001</v>
      </c>
      <c r="F39" s="240">
        <v>115183.398</v>
      </c>
      <c r="G39" s="240"/>
      <c r="H39" s="4"/>
    </row>
    <row r="40" spans="1:8" ht="13.5" customHeight="1" x14ac:dyDescent="0.2">
      <c r="A40" s="4"/>
      <c r="B40" s="1002"/>
      <c r="C40" s="241" t="s">
        <v>7</v>
      </c>
      <c r="D40" s="242">
        <v>321</v>
      </c>
      <c r="E40" s="242">
        <v>2129.4369999999999</v>
      </c>
      <c r="F40" s="243">
        <v>22595.09</v>
      </c>
      <c r="G40" s="243"/>
      <c r="H40" s="4"/>
    </row>
    <row r="41" spans="1:8" ht="13.5" customHeight="1" x14ac:dyDescent="0.2">
      <c r="A41" s="4"/>
      <c r="B41" s="1002"/>
      <c r="C41" s="241" t="s">
        <v>8</v>
      </c>
      <c r="D41" s="242">
        <v>9999</v>
      </c>
      <c r="E41" s="242">
        <v>2915.9366880000002</v>
      </c>
      <c r="F41" s="243">
        <v>30943.760470000001</v>
      </c>
      <c r="G41" s="243"/>
      <c r="H41" s="4"/>
    </row>
    <row r="42" spans="1:8" ht="13.5" customHeight="1" x14ac:dyDescent="0.2">
      <c r="A42" s="4"/>
      <c r="B42" s="1002"/>
      <c r="C42" s="241" t="s">
        <v>9</v>
      </c>
      <c r="D42" s="242">
        <v>103433</v>
      </c>
      <c r="E42" s="242">
        <v>6139.7673119999999</v>
      </c>
      <c r="F42" s="243">
        <v>65154.874530000001</v>
      </c>
      <c r="G42" s="243"/>
      <c r="H42" s="4"/>
    </row>
    <row r="43" spans="1:8" ht="13.5" customHeight="1" x14ac:dyDescent="0.2">
      <c r="A43" s="4"/>
      <c r="B43" s="1002"/>
      <c r="C43" s="269" t="s">
        <v>177</v>
      </c>
      <c r="D43" s="270"/>
      <c r="E43" s="270">
        <v>431.36099999999999</v>
      </c>
      <c r="F43" s="271">
        <v>4577.0860000000002</v>
      </c>
      <c r="G43" s="271"/>
      <c r="H43" s="4"/>
    </row>
    <row r="44" spans="1:8" ht="13.5" customHeight="1" x14ac:dyDescent="0.2">
      <c r="A44" s="4"/>
      <c r="B44" s="1002"/>
      <c r="C44" s="244" t="s">
        <v>2</v>
      </c>
      <c r="D44" s="245">
        <f>SUM(D39:D43)</f>
        <v>113895</v>
      </c>
      <c r="E44" s="245">
        <f>SUM(E39:E43)</f>
        <v>22472.451000000001</v>
      </c>
      <c r="F44" s="245">
        <f t="shared" ref="F44" si="5">SUM(F39:F43)</f>
        <v>238454.20900000003</v>
      </c>
      <c r="G44" s="302"/>
      <c r="H44" s="4"/>
    </row>
    <row r="45" spans="1:8" ht="5.0999999999999996" customHeight="1" x14ac:dyDescent="0.2">
      <c r="A45" s="4"/>
      <c r="B45" s="235"/>
      <c r="C45" s="236"/>
      <c r="D45" s="234"/>
      <c r="E45" s="234"/>
      <c r="F45" s="234"/>
      <c r="G45" s="237"/>
      <c r="H45" s="4"/>
    </row>
    <row r="46" spans="1:8" ht="27.95" customHeight="1" x14ac:dyDescent="0.2">
      <c r="A46" s="299"/>
      <c r="B46" s="299"/>
      <c r="C46" s="299"/>
      <c r="D46" s="299"/>
      <c r="E46" s="299"/>
      <c r="F46" s="299"/>
      <c r="G46" s="299"/>
      <c r="H46" s="299"/>
    </row>
    <row r="47" spans="1:8" ht="13.5" customHeight="1" x14ac:dyDescent="0.2">
      <c r="A47" s="1003" t="s">
        <v>264</v>
      </c>
      <c r="B47" s="1003"/>
      <c r="C47" s="621"/>
      <c r="D47" s="1005" t="s">
        <v>0</v>
      </c>
      <c r="E47" s="1007" t="s">
        <v>96</v>
      </c>
      <c r="F47" s="1008"/>
      <c r="G47" s="1009"/>
      <c r="H47" s="1003"/>
    </row>
    <row r="48" spans="1:8" ht="13.5" customHeight="1" x14ac:dyDescent="0.2">
      <c r="A48" s="1004"/>
      <c r="B48" s="1004"/>
      <c r="C48" s="622"/>
      <c r="D48" s="1006"/>
      <c r="E48" s="295" t="s">
        <v>15</v>
      </c>
      <c r="F48" s="577" t="s">
        <v>1</v>
      </c>
      <c r="G48" s="1007"/>
      <c r="H48" s="1004"/>
    </row>
    <row r="49" spans="1:9" ht="13.5" customHeight="1" x14ac:dyDescent="0.2">
      <c r="A49" s="998" t="s">
        <v>258</v>
      </c>
      <c r="B49" s="998"/>
      <c r="C49" s="999"/>
      <c r="D49" s="290">
        <v>8</v>
      </c>
      <c r="E49" s="290">
        <f>'S4'!F19*-1</f>
        <v>1906.423</v>
      </c>
      <c r="F49" s="290">
        <f>'S4'!I19*-1</f>
        <v>20235.914000000001</v>
      </c>
      <c r="G49" s="624"/>
      <c r="H49" s="4"/>
    </row>
    <row r="50" spans="1:9" ht="13.5" customHeight="1" x14ac:dyDescent="0.2">
      <c r="A50" s="998" t="s">
        <v>259</v>
      </c>
      <c r="B50" s="998"/>
      <c r="C50" s="998"/>
      <c r="D50" s="620">
        <v>158</v>
      </c>
      <c r="E50" s="620">
        <f>'S4'!F21*-1</f>
        <v>832</v>
      </c>
      <c r="F50" s="620">
        <f>'S4'!I21*-1</f>
        <v>8708</v>
      </c>
      <c r="G50" s="237"/>
      <c r="H50" s="4"/>
    </row>
    <row r="51" spans="1:9" ht="13.5" customHeight="1" x14ac:dyDescent="0.2">
      <c r="A51" s="1000" t="s">
        <v>326</v>
      </c>
      <c r="B51" s="1000"/>
      <c r="C51" s="1000"/>
      <c r="D51" s="627"/>
      <c r="E51" s="627">
        <f>'S4'!F22*-1</f>
        <v>593.82500000000073</v>
      </c>
      <c r="F51" s="627">
        <f>'S4'!I22*-1</f>
        <v>6417.3715800000209</v>
      </c>
      <c r="G51" s="237"/>
      <c r="H51" s="4"/>
    </row>
    <row r="52" spans="1:9" ht="13.5" customHeight="1" x14ac:dyDescent="0.2">
      <c r="A52" s="623"/>
      <c r="B52" s="623"/>
      <c r="C52" s="370" t="s">
        <v>2</v>
      </c>
      <c r="D52" s="245">
        <f>SUM(D49:D51)</f>
        <v>166</v>
      </c>
      <c r="E52" s="245">
        <f t="shared" ref="E52:F52" si="6">SUM(E49:E51)</f>
        <v>3332.2480000000005</v>
      </c>
      <c r="F52" s="245">
        <f t="shared" si="6"/>
        <v>35361.285580000025</v>
      </c>
      <c r="G52" s="299"/>
      <c r="H52" s="299"/>
    </row>
    <row r="53" spans="1:9" ht="4.5" customHeight="1" x14ac:dyDescent="0.2">
      <c r="A53" s="623"/>
      <c r="B53" s="623"/>
      <c r="C53" s="625"/>
      <c r="D53" s="619"/>
      <c r="E53" s="619"/>
      <c r="F53" s="619"/>
      <c r="G53" s="299"/>
      <c r="H53" s="299"/>
    </row>
    <row r="54" spans="1:9" ht="23.25" customHeight="1" x14ac:dyDescent="0.2">
      <c r="A54" s="623"/>
      <c r="B54" s="623"/>
      <c r="C54" s="625"/>
      <c r="D54" s="375"/>
      <c r="E54" s="375"/>
      <c r="F54" s="375"/>
      <c r="G54" s="299"/>
      <c r="H54" s="299"/>
    </row>
    <row r="55" spans="1:9" ht="15" customHeight="1" x14ac:dyDescent="0.2">
      <c r="A55" s="154" t="s">
        <v>260</v>
      </c>
      <c r="B55" s="268"/>
      <c r="C55" s="268"/>
      <c r="D55" s="626"/>
      <c r="E55" s="626"/>
      <c r="F55" s="626"/>
      <c r="G55" s="268"/>
      <c r="H55" s="268"/>
      <c r="I55" s="268"/>
    </row>
    <row r="56" spans="1:9" ht="13.5" customHeight="1" x14ac:dyDescent="0.2">
      <c r="A56" s="976" t="s">
        <v>265</v>
      </c>
      <c r="B56" s="976"/>
      <c r="C56" s="976"/>
      <c r="D56" s="976"/>
      <c r="E56" s="976"/>
      <c r="F56" s="976"/>
      <c r="G56" s="976"/>
      <c r="H56" s="976"/>
      <c r="I56" s="268"/>
    </row>
    <row r="57" spans="1:9" ht="15.75" customHeight="1" x14ac:dyDescent="0.2">
      <c r="A57" s="268"/>
      <c r="B57" s="268"/>
      <c r="C57" s="268"/>
      <c r="D57" s="268"/>
      <c r="E57" s="268"/>
      <c r="F57" s="268"/>
      <c r="G57" s="268"/>
      <c r="H57" s="268"/>
      <c r="I57" s="26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1035" t="s">
        <v>64</v>
      </c>
      <c r="N1" s="1035"/>
    </row>
    <row r="2" spans="1:14" ht="6.75" customHeight="1" x14ac:dyDescent="0.2"/>
    <row r="3" spans="1:14" ht="28.5" customHeight="1" x14ac:dyDescent="0.25">
      <c r="A3" s="1036" t="s">
        <v>274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</row>
    <row r="4" spans="1:14" ht="17.25" customHeight="1" x14ac:dyDescent="0.25">
      <c r="A4" s="1037" t="str">
        <f>T!I53</f>
        <v>Říjen</v>
      </c>
      <c r="B4" s="1037"/>
      <c r="C4" s="1037"/>
      <c r="D4" s="1037"/>
      <c r="E4" s="1037"/>
      <c r="F4" s="1037"/>
      <c r="G4" s="1037"/>
      <c r="H4" s="1052">
        <f>T!G55</f>
        <v>2014</v>
      </c>
      <c r="I4" s="1052"/>
      <c r="J4" s="1052"/>
      <c r="K4" s="1052"/>
      <c r="L4" s="1052"/>
      <c r="M4" s="1052"/>
      <c r="N4" s="1052"/>
    </row>
    <row r="5" spans="1:14" ht="17.25" customHeight="1" x14ac:dyDescent="0.25">
      <c r="A5" s="499"/>
      <c r="B5" s="499"/>
      <c r="C5" s="499"/>
      <c r="D5" s="499"/>
      <c r="E5" s="499"/>
      <c r="F5" s="499"/>
      <c r="G5" s="499"/>
      <c r="H5" s="500"/>
      <c r="I5" s="500"/>
      <c r="J5" s="500"/>
      <c r="K5" s="500"/>
      <c r="L5" s="500"/>
      <c r="M5" s="500"/>
      <c r="N5" s="500"/>
    </row>
    <row r="6" spans="1:14" ht="4.5" customHeight="1" x14ac:dyDescent="0.25">
      <c r="A6" s="272"/>
      <c r="B6" s="530"/>
      <c r="C6" s="272"/>
      <c r="D6" s="272"/>
      <c r="E6" s="272"/>
      <c r="F6" s="272"/>
      <c r="G6" s="272"/>
      <c r="H6" s="529"/>
      <c r="I6" s="273"/>
      <c r="J6" s="273"/>
      <c r="K6" s="273"/>
      <c r="L6" s="273"/>
      <c r="M6" s="273"/>
      <c r="N6" s="273"/>
    </row>
    <row r="7" spans="1:14" ht="12" customHeight="1" x14ac:dyDescent="0.2">
      <c r="A7" s="4"/>
      <c r="B7" s="1038" t="str">
        <f>T!I53</f>
        <v>Říjen</v>
      </c>
      <c r="C7" s="1039"/>
      <c r="D7" s="1039"/>
      <c r="E7" s="1040">
        <f>T!G55</f>
        <v>2014</v>
      </c>
      <c r="F7" s="1040"/>
      <c r="G7" s="1041"/>
      <c r="H7" s="1042" t="s">
        <v>212</v>
      </c>
      <c r="I7" s="1044" t="str">
        <f>B7</f>
        <v>Říjen</v>
      </c>
      <c r="J7" s="1045"/>
      <c r="K7" s="1045"/>
      <c r="L7" s="1046">
        <f>E7-1</f>
        <v>2013</v>
      </c>
      <c r="M7" s="1046"/>
      <c r="N7" s="1046"/>
    </row>
    <row r="8" spans="1:14" ht="15" customHeight="1" x14ac:dyDescent="0.2">
      <c r="A8" s="1050" t="s">
        <v>152</v>
      </c>
      <c r="B8" s="1047" t="s">
        <v>96</v>
      </c>
      <c r="C8" s="1048"/>
      <c r="D8" s="1049"/>
      <c r="E8" s="1025" t="s">
        <v>223</v>
      </c>
      <c r="F8" s="1026"/>
      <c r="G8" s="1027"/>
      <c r="H8" s="1042"/>
      <c r="I8" s="1028" t="s">
        <v>96</v>
      </c>
      <c r="J8" s="1029"/>
      <c r="K8" s="1030"/>
      <c r="L8" s="1031" t="s">
        <v>223</v>
      </c>
      <c r="M8" s="1032"/>
      <c r="N8" s="1032"/>
    </row>
    <row r="9" spans="1:14" ht="15" customHeight="1" thickBot="1" x14ac:dyDescent="0.25">
      <c r="A9" s="1051"/>
      <c r="B9" s="517" t="s">
        <v>15</v>
      </c>
      <c r="C9" s="518" t="s">
        <v>1</v>
      </c>
      <c r="D9" s="519" t="s">
        <v>148</v>
      </c>
      <c r="E9" s="366" t="s">
        <v>84</v>
      </c>
      <c r="F9" s="580" t="s">
        <v>218</v>
      </c>
      <c r="G9" s="581" t="s">
        <v>219</v>
      </c>
      <c r="H9" s="1043"/>
      <c r="I9" s="520" t="s">
        <v>149</v>
      </c>
      <c r="J9" s="526" t="s">
        <v>1</v>
      </c>
      <c r="K9" s="524" t="s">
        <v>148</v>
      </c>
      <c r="L9" s="638" t="s">
        <v>84</v>
      </c>
      <c r="M9" s="639" t="s">
        <v>218</v>
      </c>
      <c r="N9" s="639" t="s">
        <v>219</v>
      </c>
    </row>
    <row r="10" spans="1:14" ht="15" customHeight="1" x14ac:dyDescent="0.2">
      <c r="A10" s="368" t="s">
        <v>97</v>
      </c>
      <c r="B10" s="507">
        <f>'S5'!E24</f>
        <v>59315.927628507226</v>
      </c>
      <c r="C10" s="628">
        <f>'S5'!F24</f>
        <v>629569.13499991805</v>
      </c>
      <c r="D10" s="514">
        <f>B10/$B$14</f>
        <v>0.10468208535879546</v>
      </c>
      <c r="E10" s="629">
        <v>11.174193548387104</v>
      </c>
      <c r="F10" s="630">
        <v>15.4</v>
      </c>
      <c r="G10" s="631">
        <v>4.0999999999999996</v>
      </c>
      <c r="H10" s="663">
        <f>(B10-I10)/I10</f>
        <v>-0.18126372519861489</v>
      </c>
      <c r="I10" s="521">
        <v>72448.148999989658</v>
      </c>
      <c r="J10" s="527">
        <v>770381.23799988988</v>
      </c>
      <c r="K10" s="525">
        <f>I10/$I$14</f>
        <v>0.11308819871908271</v>
      </c>
      <c r="L10" s="640">
        <v>9.8419354838709676</v>
      </c>
      <c r="M10" s="641">
        <v>16.2</v>
      </c>
      <c r="N10" s="641">
        <v>3</v>
      </c>
    </row>
    <row r="11" spans="1:14" ht="15" customHeight="1" x14ac:dyDescent="0.2">
      <c r="A11" s="369" t="s">
        <v>98</v>
      </c>
      <c r="B11" s="508">
        <f>'S5'!E34</f>
        <v>481508.58624209272</v>
      </c>
      <c r="C11" s="512">
        <f>'S5'!F34</f>
        <v>5117376.4084570007</v>
      </c>
      <c r="D11" s="515">
        <f>B11/$B$14</f>
        <v>0.84977720051305217</v>
      </c>
      <c r="E11" s="632">
        <v>10.308064516129033</v>
      </c>
      <c r="F11" s="633">
        <v>14.583333333333334</v>
      </c>
      <c r="G11" s="634">
        <v>3.0666666666666664</v>
      </c>
      <c r="H11" s="664">
        <f t="shared" ref="H11:H13" si="0">(B11-I11)/I11</f>
        <v>-8.8275289963642117E-2</v>
      </c>
      <c r="I11" s="522">
        <v>528129.35850218544</v>
      </c>
      <c r="J11" s="528">
        <v>5620045.0629292</v>
      </c>
      <c r="K11" s="525">
        <f>I11/$I$14</f>
        <v>0.82438542140925286</v>
      </c>
      <c r="L11" s="642">
        <v>9.2182795698924718</v>
      </c>
      <c r="M11" s="643">
        <v>15.049999999999999</v>
      </c>
      <c r="N11" s="643">
        <v>3.4166666666666661</v>
      </c>
    </row>
    <row r="12" spans="1:14" ht="15" customHeight="1" x14ac:dyDescent="0.2">
      <c r="A12" s="369" t="s">
        <v>99</v>
      </c>
      <c r="B12" s="508">
        <f>'S5'!E44</f>
        <v>22472.451000000001</v>
      </c>
      <c r="C12" s="512">
        <f>'S5'!F44</f>
        <v>238454.20900000003</v>
      </c>
      <c r="D12" s="515">
        <f>B12/$B$14</f>
        <v>3.9659887788263383E-2</v>
      </c>
      <c r="E12" s="632">
        <v>9.8774193548387128</v>
      </c>
      <c r="F12" s="633">
        <v>13.9</v>
      </c>
      <c r="G12" s="634">
        <v>3</v>
      </c>
      <c r="H12" s="664">
        <f t="shared" si="0"/>
        <v>-5.1123776333351786E-2</v>
      </c>
      <c r="I12" s="522">
        <v>23683.226999999999</v>
      </c>
      <c r="J12" s="528">
        <v>251796.37200000003</v>
      </c>
      <c r="K12" s="525">
        <f t="shared" ref="K12" si="1">I12/$I$14</f>
        <v>3.6968418355112526E-2</v>
      </c>
      <c r="L12" s="642">
        <v>8.7096774193548381</v>
      </c>
      <c r="M12" s="643">
        <v>13.4</v>
      </c>
      <c r="N12" s="643">
        <v>3.3</v>
      </c>
    </row>
    <row r="13" spans="1:14" ht="15" customHeight="1" x14ac:dyDescent="0.2">
      <c r="A13" s="369" t="s">
        <v>264</v>
      </c>
      <c r="B13" s="508">
        <f>'S5'!E52</f>
        <v>3332.2480000000005</v>
      </c>
      <c r="C13" s="512">
        <f>'S5'!F52</f>
        <v>35361.285580000025</v>
      </c>
      <c r="D13" s="515">
        <f>B13/$B$14</f>
        <v>5.8808263398890089E-3</v>
      </c>
      <c r="E13" s="632">
        <v>10.261290322580646</v>
      </c>
      <c r="F13" s="633">
        <v>14.5</v>
      </c>
      <c r="G13" s="634">
        <v>3.2</v>
      </c>
      <c r="H13" s="664">
        <f t="shared" si="0"/>
        <v>-0.79648281042917424</v>
      </c>
      <c r="I13" s="522">
        <v>16373.300000000001</v>
      </c>
      <c r="J13" s="528">
        <v>173568.8</v>
      </c>
      <c r="K13" s="525">
        <f>I13/$I$14</f>
        <v>2.5557961516551944E-2</v>
      </c>
      <c r="L13" s="642">
        <v>9.2032258064516128</v>
      </c>
      <c r="M13" s="643">
        <v>14.7</v>
      </c>
      <c r="N13" s="643">
        <v>3.5</v>
      </c>
    </row>
    <row r="14" spans="1:14" ht="15" customHeight="1" x14ac:dyDescent="0.2">
      <c r="A14" s="370" t="s">
        <v>5</v>
      </c>
      <c r="B14" s="509">
        <f>SUM(B10:B13)</f>
        <v>566629.21287059993</v>
      </c>
      <c r="C14" s="513">
        <f>SUM(C10:C13)</f>
        <v>6020761.0380369183</v>
      </c>
      <c r="D14" s="516">
        <f>SUM(D10:D13)</f>
        <v>0.99999999999999989</v>
      </c>
      <c r="E14" s="635">
        <v>10.261290322580646</v>
      </c>
      <c r="F14" s="636">
        <v>14.5</v>
      </c>
      <c r="G14" s="637">
        <v>3.2</v>
      </c>
      <c r="H14" s="662">
        <f>(B14-I14)/I14</f>
        <v>-0.11551809246145174</v>
      </c>
      <c r="I14" s="693">
        <f>SUM(I10:I13)</f>
        <v>640634.03450217505</v>
      </c>
      <c r="J14" s="788">
        <f>SUM(J10:J13)</f>
        <v>6815791.4729290903</v>
      </c>
      <c r="K14" s="516">
        <f>SUM(K10:K13)</f>
        <v>1</v>
      </c>
      <c r="L14" s="694">
        <v>9.2032258064516128</v>
      </c>
      <c r="M14" s="695">
        <v>14.7</v>
      </c>
      <c r="N14" s="695">
        <v>3.5</v>
      </c>
    </row>
    <row r="15" spans="1:14" ht="4.5" customHeight="1" x14ac:dyDescent="0.2">
      <c r="A15" s="34"/>
      <c r="B15" s="510"/>
      <c r="C15" s="4"/>
      <c r="D15" s="511"/>
      <c r="E15" s="277"/>
      <c r="F15" s="280"/>
      <c r="G15" s="511"/>
      <c r="H15" s="280"/>
      <c r="I15" s="523"/>
      <c r="J15" s="4"/>
      <c r="K15" s="381"/>
      <c r="L15" s="277"/>
      <c r="M15" s="280"/>
      <c r="N15" s="280"/>
    </row>
    <row r="16" spans="1:14" ht="4.5" customHeight="1" x14ac:dyDescent="0.2">
      <c r="A16" s="34"/>
      <c r="B16" s="4"/>
      <c r="C16" s="4"/>
      <c r="D16" s="280"/>
      <c r="E16" s="280"/>
      <c r="F16" s="280"/>
      <c r="G16" s="280"/>
      <c r="H16" s="280"/>
      <c r="I16" s="4"/>
      <c r="J16" s="4"/>
      <c r="K16" s="4"/>
      <c r="L16" s="280"/>
      <c r="M16" s="280"/>
      <c r="N16" s="28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1023" t="s">
        <v>217</v>
      </c>
      <c r="B18" s="1023"/>
      <c r="C18" s="1023"/>
      <c r="D18" s="1023"/>
      <c r="E18" s="1023"/>
      <c r="F18" s="1023"/>
      <c r="G18" s="279"/>
      <c r="H18" s="1023" t="s">
        <v>154</v>
      </c>
      <c r="I18" s="1023"/>
      <c r="J18" s="1023"/>
      <c r="K18" s="1023"/>
      <c r="L18" s="1023"/>
      <c r="M18" s="1023"/>
      <c r="N18" s="1023"/>
      <c r="O18" s="279"/>
    </row>
    <row r="19" spans="1:15" ht="12" customHeight="1" x14ac:dyDescent="0.2">
      <c r="A19" s="1023" t="str">
        <f>A4</f>
        <v>Říjen</v>
      </c>
      <c r="B19" s="1023"/>
      <c r="C19" s="1023"/>
      <c r="D19" s="1024">
        <f>T!G55</f>
        <v>2014</v>
      </c>
      <c r="E19" s="1024"/>
      <c r="F19" s="1024"/>
      <c r="G19" s="1024"/>
      <c r="I19" s="1023" t="str">
        <f>A19</f>
        <v>Říjen</v>
      </c>
      <c r="J19" s="1023"/>
      <c r="K19" s="1023"/>
      <c r="L19" s="1024">
        <f>D19</f>
        <v>2014</v>
      </c>
      <c r="M19" s="1024"/>
      <c r="N19" s="1024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1033"/>
      <c r="B28" s="30"/>
      <c r="C28" s="31"/>
      <c r="D28" s="31"/>
      <c r="E28" s="25"/>
      <c r="F28" s="26"/>
      <c r="G28" s="26"/>
      <c r="H28" s="26"/>
      <c r="I28" s="1034"/>
    </row>
    <row r="29" spans="1:15" ht="12" customHeight="1" x14ac:dyDescent="0.2">
      <c r="A29" s="1033"/>
      <c r="B29" s="274"/>
      <c r="C29" s="274"/>
      <c r="D29" s="274"/>
      <c r="E29" s="46"/>
      <c r="F29" s="46"/>
      <c r="G29" s="46"/>
      <c r="H29" s="46"/>
      <c r="I29" s="1034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1022"/>
      <c r="B42" s="1022"/>
      <c r="C42" s="1022"/>
      <c r="D42" s="1022"/>
      <c r="E42" s="1022"/>
      <c r="F42" s="1022"/>
      <c r="G42" s="1022"/>
      <c r="H42" s="1022"/>
      <c r="I42" s="1022"/>
      <c r="J42" s="1022"/>
      <c r="K42" s="1022"/>
      <c r="L42" s="1022"/>
      <c r="M42" s="1022"/>
      <c r="N42" s="1022"/>
    </row>
    <row r="43" spans="1:14" ht="12" customHeight="1" x14ac:dyDescent="0.2">
      <c r="A43" s="1022"/>
      <c r="B43" s="1022"/>
      <c r="C43" s="1022"/>
      <c r="D43" s="1022"/>
      <c r="E43" s="1022"/>
      <c r="F43" s="1022"/>
      <c r="G43" s="1022"/>
      <c r="H43" s="1022"/>
      <c r="I43" s="1022"/>
      <c r="J43" s="1022"/>
      <c r="K43" s="1022"/>
      <c r="L43" s="1022"/>
      <c r="M43" s="1022"/>
      <c r="N43" s="1022"/>
    </row>
    <row r="44" spans="1:14" ht="12" customHeight="1" x14ac:dyDescent="0.2">
      <c r="A44" s="1022"/>
      <c r="B44" s="1022"/>
      <c r="C44" s="1022"/>
      <c r="D44" s="1022"/>
      <c r="E44" s="1022"/>
      <c r="F44" s="1022"/>
      <c r="G44" s="1022"/>
      <c r="H44" s="1022"/>
      <c r="I44" s="1022"/>
      <c r="J44" s="1022"/>
      <c r="K44" s="1022"/>
      <c r="L44" s="1022"/>
      <c r="M44" s="1022"/>
      <c r="N44" s="1022"/>
    </row>
    <row r="45" spans="1:14" ht="12" customHeight="1" x14ac:dyDescent="0.2">
      <c r="A45" s="268"/>
      <c r="B45" s="268"/>
      <c r="C45" s="268"/>
      <c r="D45" s="268"/>
      <c r="E45" s="268"/>
      <c r="F45" s="268"/>
      <c r="G45" s="268"/>
      <c r="H45" s="26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>
      <selection activeCell="L45" sqref="L45"/>
    </sheetView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1035" t="s">
        <v>65</v>
      </c>
      <c r="O1" s="1035"/>
    </row>
    <row r="2" spans="1:15" ht="5.25" customHeight="1" x14ac:dyDescent="0.2"/>
    <row r="3" spans="1:15" ht="15.75" customHeight="1" x14ac:dyDescent="0.25">
      <c r="A3" s="1036" t="s">
        <v>280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</row>
    <row r="4" spans="1:15" ht="15.75" customHeight="1" x14ac:dyDescent="0.25">
      <c r="A4" s="1037" t="str">
        <f>T!I53</f>
        <v>Říjen</v>
      </c>
      <c r="B4" s="1037"/>
      <c r="C4" s="1037"/>
      <c r="D4" s="1037"/>
      <c r="E4" s="1037"/>
      <c r="F4" s="1037"/>
      <c r="G4" s="1037"/>
      <c r="H4" s="1037"/>
      <c r="I4" s="1052">
        <f>T!G55</f>
        <v>2014</v>
      </c>
      <c r="J4" s="1052"/>
      <c r="K4" s="1052"/>
      <c r="L4" s="1052"/>
      <c r="M4" s="1052"/>
      <c r="N4" s="1052"/>
      <c r="O4" s="1052"/>
    </row>
    <row r="5" spans="1:15" ht="6" customHeight="1" x14ac:dyDescent="0.2">
      <c r="B5" s="4"/>
      <c r="C5" s="4"/>
      <c r="D5" s="4"/>
    </row>
    <row r="6" spans="1:15" ht="12" customHeight="1" x14ac:dyDescent="0.2">
      <c r="A6" s="1060" t="s">
        <v>140</v>
      </c>
      <c r="B6" s="1062" t="s">
        <v>132</v>
      </c>
      <c r="C6" s="1064" t="s">
        <v>147</v>
      </c>
      <c r="D6" s="1066" t="s">
        <v>96</v>
      </c>
      <c r="E6" s="1067"/>
      <c r="F6" s="296"/>
      <c r="G6" s="255"/>
      <c r="H6" s="255"/>
      <c r="I6" s="107"/>
      <c r="J6" s="1060" t="s">
        <v>140</v>
      </c>
      <c r="K6" s="1062" t="s">
        <v>132</v>
      </c>
      <c r="L6" s="1064" t="s">
        <v>147</v>
      </c>
      <c r="M6" s="1066" t="s">
        <v>96</v>
      </c>
      <c r="N6" s="1067"/>
      <c r="O6" s="4"/>
    </row>
    <row r="7" spans="1:15" ht="12" customHeight="1" thickBot="1" x14ac:dyDescent="0.25">
      <c r="A7" s="1061"/>
      <c r="B7" s="1063"/>
      <c r="C7" s="1065"/>
      <c r="D7" s="367" t="s">
        <v>15</v>
      </c>
      <c r="E7" s="366" t="s">
        <v>1</v>
      </c>
      <c r="F7" s="377"/>
      <c r="G7" s="255"/>
      <c r="H7" s="255"/>
      <c r="I7" s="107"/>
      <c r="J7" s="1061"/>
      <c r="K7" s="1063"/>
      <c r="L7" s="1065"/>
      <c r="M7" s="367" t="s">
        <v>15</v>
      </c>
      <c r="N7" s="366" t="s">
        <v>1</v>
      </c>
      <c r="O7" s="376"/>
    </row>
    <row r="8" spans="1:15" ht="12.95" customHeight="1" x14ac:dyDescent="0.2">
      <c r="A8" s="1055" t="s">
        <v>133</v>
      </c>
      <c r="B8" s="379" t="s">
        <v>6</v>
      </c>
      <c r="C8" s="258">
        <v>123</v>
      </c>
      <c r="D8" s="258">
        <v>9732.237000000001</v>
      </c>
      <c r="E8" s="5">
        <v>103260.20699999999</v>
      </c>
      <c r="F8" s="5"/>
      <c r="G8" s="5"/>
      <c r="H8" s="5"/>
      <c r="I8" s="107"/>
      <c r="J8" s="1055" t="s">
        <v>141</v>
      </c>
      <c r="K8" s="379" t="s">
        <v>6</v>
      </c>
      <c r="L8" s="378">
        <v>71</v>
      </c>
      <c r="M8" s="261">
        <v>9863.2999999999993</v>
      </c>
      <c r="N8" s="6">
        <v>104825.33723800001</v>
      </c>
    </row>
    <row r="9" spans="1:15" ht="12.95" customHeight="1" x14ac:dyDescent="0.2">
      <c r="A9" s="1055"/>
      <c r="B9" s="278" t="s">
        <v>7</v>
      </c>
      <c r="C9" s="258">
        <v>283</v>
      </c>
      <c r="D9" s="258">
        <v>1746.34</v>
      </c>
      <c r="E9" s="5">
        <v>18531.014792999998</v>
      </c>
      <c r="F9" s="5"/>
      <c r="G9" s="5"/>
      <c r="H9" s="5"/>
      <c r="I9" s="107"/>
      <c r="J9" s="1055"/>
      <c r="K9" s="278" t="s">
        <v>7</v>
      </c>
      <c r="L9" s="261">
        <v>291</v>
      </c>
      <c r="M9" s="261">
        <v>3232.2</v>
      </c>
      <c r="N9" s="6">
        <v>34350.992505999995</v>
      </c>
    </row>
    <row r="10" spans="1:15" ht="12.95" customHeight="1" x14ac:dyDescent="0.2">
      <c r="A10" s="1055"/>
      <c r="B10" s="278" t="s">
        <v>8</v>
      </c>
      <c r="C10" s="258">
        <v>9049</v>
      </c>
      <c r="D10" s="258">
        <v>2495.142632</v>
      </c>
      <c r="E10" s="5">
        <v>26478.913592000001</v>
      </c>
      <c r="F10" s="5"/>
      <c r="G10" s="5"/>
      <c r="H10" s="5"/>
      <c r="I10" s="107"/>
      <c r="J10" s="1055"/>
      <c r="K10" s="278" t="s">
        <v>8</v>
      </c>
      <c r="L10" s="261">
        <v>10753</v>
      </c>
      <c r="M10" s="261">
        <v>3644.8</v>
      </c>
      <c r="N10" s="6">
        <v>38736.699999999997</v>
      </c>
    </row>
    <row r="11" spans="1:15" ht="12.95" customHeight="1" x14ac:dyDescent="0.2">
      <c r="A11" s="1055"/>
      <c r="B11" s="278" t="s">
        <v>9</v>
      </c>
      <c r="C11" s="258">
        <v>97931</v>
      </c>
      <c r="D11" s="258">
        <v>5251.9133679999995</v>
      </c>
      <c r="E11" s="5">
        <v>55734.322408</v>
      </c>
      <c r="F11" s="5"/>
      <c r="G11" s="5"/>
      <c r="H11" s="5"/>
      <c r="I11" s="107"/>
      <c r="J11" s="1055"/>
      <c r="K11" s="278" t="s">
        <v>9</v>
      </c>
      <c r="L11" s="261">
        <v>125122</v>
      </c>
      <c r="M11" s="261">
        <v>7205</v>
      </c>
      <c r="N11" s="6">
        <v>76572.800000000003</v>
      </c>
    </row>
    <row r="12" spans="1:15" ht="12.95" customHeight="1" x14ac:dyDescent="0.2">
      <c r="A12" s="1056"/>
      <c r="B12" s="380" t="s">
        <v>2</v>
      </c>
      <c r="C12" s="262">
        <f>SUM(C8:C11)</f>
        <v>107386</v>
      </c>
      <c r="D12" s="262">
        <f t="shared" ref="D12:E12" si="0">SUM(D8:D11)</f>
        <v>19225.633000000002</v>
      </c>
      <c r="E12" s="263">
        <f t="shared" si="0"/>
        <v>204004.45779300001</v>
      </c>
      <c r="F12" s="265"/>
      <c r="G12" s="264"/>
      <c r="H12" s="264"/>
      <c r="I12" s="259"/>
      <c r="J12" s="1056"/>
      <c r="K12" s="380" t="s">
        <v>2</v>
      </c>
      <c r="L12" s="262">
        <f>SUM(L8:L11)</f>
        <v>136237</v>
      </c>
      <c r="M12" s="262">
        <f t="shared" ref="M12:N12" si="1">SUM(M8:M11)</f>
        <v>23945.3</v>
      </c>
      <c r="N12" s="263">
        <f t="shared" si="1"/>
        <v>254485.82974399999</v>
      </c>
      <c r="O12" s="260"/>
    </row>
    <row r="13" spans="1:15" ht="12.95" customHeight="1" x14ac:dyDescent="0.2">
      <c r="A13" s="1054" t="s">
        <v>134</v>
      </c>
      <c r="B13" s="383" t="s">
        <v>6</v>
      </c>
      <c r="C13" s="258">
        <v>194</v>
      </c>
      <c r="D13" s="258">
        <v>33721.199999999997</v>
      </c>
      <c r="E13" s="5">
        <v>358381.67765700014</v>
      </c>
      <c r="F13" s="36"/>
      <c r="G13" s="36"/>
      <c r="H13" s="36"/>
      <c r="I13" s="107"/>
      <c r="J13" s="1054" t="s">
        <v>142</v>
      </c>
      <c r="K13" s="278" t="s">
        <v>6</v>
      </c>
      <c r="L13" s="261">
        <v>82</v>
      </c>
      <c r="M13" s="261">
        <v>13286.4</v>
      </c>
      <c r="N13" s="6">
        <v>141205.01061999996</v>
      </c>
    </row>
    <row r="14" spans="1:15" ht="12.95" customHeight="1" x14ac:dyDescent="0.2">
      <c r="A14" s="1055"/>
      <c r="B14" s="278" t="s">
        <v>7</v>
      </c>
      <c r="C14" s="258">
        <v>937</v>
      </c>
      <c r="D14" s="258">
        <v>10790.3</v>
      </c>
      <c r="E14" s="5">
        <v>114677.51999900004</v>
      </c>
      <c r="F14" s="36"/>
      <c r="G14" s="36"/>
      <c r="H14" s="36"/>
      <c r="I14" s="107"/>
      <c r="J14" s="1055"/>
      <c r="K14" s="278" t="s">
        <v>7</v>
      </c>
      <c r="L14" s="261">
        <v>336</v>
      </c>
      <c r="M14" s="261">
        <v>2682.9</v>
      </c>
      <c r="N14" s="6">
        <v>28513.597980000006</v>
      </c>
    </row>
    <row r="15" spans="1:15" ht="12.95" customHeight="1" x14ac:dyDescent="0.2">
      <c r="A15" s="1055"/>
      <c r="B15" s="278" t="s">
        <v>8</v>
      </c>
      <c r="C15" s="258">
        <v>23771</v>
      </c>
      <c r="D15" s="258">
        <v>8558.6</v>
      </c>
      <c r="E15" s="5">
        <v>90959.1</v>
      </c>
      <c r="F15" s="36"/>
      <c r="G15" s="36"/>
      <c r="H15" s="36"/>
      <c r="I15" s="107"/>
      <c r="J15" s="1055"/>
      <c r="K15" s="278" t="s">
        <v>8</v>
      </c>
      <c r="L15" s="261">
        <v>11386</v>
      </c>
      <c r="M15" s="261">
        <v>3888.8</v>
      </c>
      <c r="N15" s="6">
        <v>41329.800000000003</v>
      </c>
    </row>
    <row r="16" spans="1:15" ht="12.95" customHeight="1" x14ac:dyDescent="0.2">
      <c r="A16" s="1055"/>
      <c r="B16" s="278" t="s">
        <v>9</v>
      </c>
      <c r="C16" s="258">
        <v>361997</v>
      </c>
      <c r="D16" s="258">
        <v>23056.1</v>
      </c>
      <c r="E16" s="5">
        <v>245035.6</v>
      </c>
      <c r="F16" s="36"/>
      <c r="G16" s="36"/>
      <c r="H16" s="36"/>
      <c r="I16" s="107"/>
      <c r="J16" s="1055"/>
      <c r="K16" s="278" t="s">
        <v>9</v>
      </c>
      <c r="L16" s="261">
        <v>147338</v>
      </c>
      <c r="M16" s="261">
        <v>6478.6</v>
      </c>
      <c r="N16" s="6">
        <v>68853.100000000006</v>
      </c>
    </row>
    <row r="17" spans="1:15" ht="12.95" customHeight="1" x14ac:dyDescent="0.2">
      <c r="A17" s="1056"/>
      <c r="B17" s="380" t="s">
        <v>2</v>
      </c>
      <c r="C17" s="262">
        <f>SUM(C13:C16)</f>
        <v>386899</v>
      </c>
      <c r="D17" s="262">
        <f t="shared" ref="D17:E17" si="2">SUM(D13:D16)</f>
        <v>76126.2</v>
      </c>
      <c r="E17" s="263">
        <f t="shared" si="2"/>
        <v>809053.8976560001</v>
      </c>
      <c r="F17" s="265"/>
      <c r="G17" s="264"/>
      <c r="H17" s="264"/>
      <c r="I17" s="259"/>
      <c r="J17" s="1056"/>
      <c r="K17" s="380" t="s">
        <v>2</v>
      </c>
      <c r="L17" s="262">
        <f>SUM(L13:L16)</f>
        <v>159142</v>
      </c>
      <c r="M17" s="262">
        <f t="shared" ref="M17:N17" si="3">SUM(M13:M16)</f>
        <v>26336.699999999997</v>
      </c>
      <c r="N17" s="263">
        <f t="shared" si="3"/>
        <v>279901.50859999994</v>
      </c>
      <c r="O17" s="260"/>
    </row>
    <row r="18" spans="1:15" ht="12.95" customHeight="1" x14ac:dyDescent="0.2">
      <c r="A18" s="1054" t="s">
        <v>135</v>
      </c>
      <c r="B18" s="383" t="s">
        <v>6</v>
      </c>
      <c r="C18" s="258">
        <v>53</v>
      </c>
      <c r="D18" s="258">
        <v>8369.7999999999993</v>
      </c>
      <c r="E18" s="5">
        <v>88952.201280999972</v>
      </c>
      <c r="F18" s="36"/>
      <c r="G18" s="36"/>
      <c r="H18" s="36"/>
      <c r="I18" s="36"/>
      <c r="J18" s="1054" t="s">
        <v>3</v>
      </c>
      <c r="K18" s="278" t="s">
        <v>6</v>
      </c>
      <c r="L18" s="261">
        <v>183</v>
      </c>
      <c r="M18" s="261">
        <v>16631.464458005074</v>
      </c>
      <c r="N18" s="6">
        <v>176523.52799999999</v>
      </c>
    </row>
    <row r="19" spans="1:15" ht="12.95" customHeight="1" x14ac:dyDescent="0.2">
      <c r="A19" s="1055"/>
      <c r="B19" s="278" t="s">
        <v>7</v>
      </c>
      <c r="C19" s="258">
        <v>193</v>
      </c>
      <c r="D19" s="258">
        <v>1545.3</v>
      </c>
      <c r="E19" s="5">
        <v>16422.754925000001</v>
      </c>
      <c r="F19" s="36"/>
      <c r="G19" s="36"/>
      <c r="H19" s="36"/>
      <c r="I19" s="107"/>
      <c r="J19" s="1055"/>
      <c r="K19" s="278" t="s">
        <v>7</v>
      </c>
      <c r="L19" s="261">
        <v>1609</v>
      </c>
      <c r="M19" s="261">
        <v>10848.14447153762</v>
      </c>
      <c r="N19" s="6">
        <v>115140.067</v>
      </c>
    </row>
    <row r="20" spans="1:15" ht="12.95" customHeight="1" x14ac:dyDescent="0.2">
      <c r="A20" s="1055"/>
      <c r="B20" s="278" t="s">
        <v>8</v>
      </c>
      <c r="C20" s="258">
        <v>5982</v>
      </c>
      <c r="D20" s="258">
        <v>2086.6</v>
      </c>
      <c r="E20" s="5">
        <v>22176.3</v>
      </c>
      <c r="F20" s="36"/>
      <c r="G20" s="36"/>
      <c r="H20" s="36"/>
      <c r="I20" s="107"/>
      <c r="J20" s="1055"/>
      <c r="K20" s="278" t="s">
        <v>8</v>
      </c>
      <c r="L20" s="261">
        <v>38818</v>
      </c>
      <c r="M20" s="261">
        <v>11620.720616930566</v>
      </c>
      <c r="N20" s="6">
        <v>123340.45001816805</v>
      </c>
    </row>
    <row r="21" spans="1:15" ht="12.95" customHeight="1" x14ac:dyDescent="0.2">
      <c r="A21" s="1055"/>
      <c r="B21" s="278" t="s">
        <v>9</v>
      </c>
      <c r="C21" s="258">
        <v>80178</v>
      </c>
      <c r="D21" s="258">
        <v>2864.8</v>
      </c>
      <c r="E21" s="5">
        <v>30446.3</v>
      </c>
      <c r="F21" s="36"/>
      <c r="G21" s="36"/>
      <c r="H21" s="36"/>
      <c r="I21" s="107"/>
      <c r="J21" s="1055"/>
      <c r="K21" s="278" t="s">
        <v>9</v>
      </c>
      <c r="L21" s="261">
        <v>390485</v>
      </c>
      <c r="M21" s="261">
        <v>18360.274945401692</v>
      </c>
      <c r="N21" s="6">
        <v>194872.99014174991</v>
      </c>
    </row>
    <row r="22" spans="1:15" ht="12.95" customHeight="1" x14ac:dyDescent="0.2">
      <c r="A22" s="1056"/>
      <c r="B22" s="380" t="s">
        <v>2</v>
      </c>
      <c r="C22" s="262">
        <f>SUM(C18:C21)</f>
        <v>86406</v>
      </c>
      <c r="D22" s="262">
        <f t="shared" ref="D22:E22" si="4">SUM(D18:D21)</f>
        <v>14866.5</v>
      </c>
      <c r="E22" s="263">
        <f t="shared" si="4"/>
        <v>157997.55620599998</v>
      </c>
      <c r="F22" s="265"/>
      <c r="G22" s="264"/>
      <c r="H22" s="264"/>
      <c r="I22" s="259"/>
      <c r="J22" s="1056"/>
      <c r="K22" s="380" t="s">
        <v>2</v>
      </c>
      <c r="L22" s="262">
        <f>SUM(L18:L21)</f>
        <v>431095</v>
      </c>
      <c r="M22" s="262">
        <f t="shared" ref="M22:N22" si="5">SUM(M18:M21)</f>
        <v>57460.604491874954</v>
      </c>
      <c r="N22" s="263">
        <f t="shared" si="5"/>
        <v>609877.03515991801</v>
      </c>
      <c r="O22" s="260"/>
    </row>
    <row r="23" spans="1:15" ht="12.95" customHeight="1" x14ac:dyDescent="0.2">
      <c r="A23" s="1054" t="s">
        <v>136</v>
      </c>
      <c r="B23" s="383" t="s">
        <v>6</v>
      </c>
      <c r="C23" s="258">
        <v>82</v>
      </c>
      <c r="D23" s="258">
        <v>11088.9</v>
      </c>
      <c r="E23" s="5">
        <v>117850.69141900001</v>
      </c>
      <c r="F23" s="36"/>
      <c r="G23" s="36"/>
      <c r="H23" s="36"/>
      <c r="I23" s="107"/>
      <c r="J23" s="1054" t="s">
        <v>143</v>
      </c>
      <c r="K23" s="278" t="s">
        <v>6</v>
      </c>
      <c r="L23" s="261">
        <v>180</v>
      </c>
      <c r="M23" s="261">
        <v>52181.761999999995</v>
      </c>
      <c r="N23" s="6">
        <v>554551.59908699989</v>
      </c>
    </row>
    <row r="24" spans="1:15" ht="12.95" customHeight="1" x14ac:dyDescent="0.2">
      <c r="A24" s="1055"/>
      <c r="B24" s="278" t="s">
        <v>7</v>
      </c>
      <c r="C24" s="258">
        <v>262</v>
      </c>
      <c r="D24" s="258">
        <v>2437.8000000000002</v>
      </c>
      <c r="E24" s="5">
        <v>25908.307734999995</v>
      </c>
      <c r="F24" s="36"/>
      <c r="G24" s="36"/>
      <c r="H24" s="36"/>
      <c r="I24" s="107"/>
      <c r="J24" s="1055"/>
      <c r="K24" s="278" t="s">
        <v>7</v>
      </c>
      <c r="L24" s="261">
        <v>643</v>
      </c>
      <c r="M24" s="261">
        <v>6351.5</v>
      </c>
      <c r="N24" s="6">
        <v>67502.831455999985</v>
      </c>
    </row>
    <row r="25" spans="1:15" ht="12.95" customHeight="1" x14ac:dyDescent="0.2">
      <c r="A25" s="1055"/>
      <c r="B25" s="278" t="s">
        <v>8</v>
      </c>
      <c r="C25" s="258">
        <v>9441</v>
      </c>
      <c r="D25" s="258">
        <v>3439.2</v>
      </c>
      <c r="E25" s="5">
        <v>36551.300000000003</v>
      </c>
      <c r="F25" s="36"/>
      <c r="G25" s="36"/>
      <c r="H25" s="36"/>
      <c r="I25" s="107"/>
      <c r="J25" s="1055"/>
      <c r="K25" s="278" t="s">
        <v>8</v>
      </c>
      <c r="L25" s="261">
        <v>17770</v>
      </c>
      <c r="M25" s="261">
        <v>6443</v>
      </c>
      <c r="N25" s="6">
        <v>68474.899999999994</v>
      </c>
    </row>
    <row r="26" spans="1:15" ht="12.95" customHeight="1" x14ac:dyDescent="0.2">
      <c r="A26" s="1055"/>
      <c r="B26" s="278" t="s">
        <v>9</v>
      </c>
      <c r="C26" s="258">
        <v>108779</v>
      </c>
      <c r="D26" s="258">
        <v>6447.4</v>
      </c>
      <c r="E26" s="5">
        <v>68521.2</v>
      </c>
      <c r="F26" s="36"/>
      <c r="G26" s="36"/>
      <c r="H26" s="36"/>
      <c r="I26" s="107"/>
      <c r="J26" s="1055"/>
      <c r="K26" s="278" t="s">
        <v>9</v>
      </c>
      <c r="L26" s="261">
        <v>232966</v>
      </c>
      <c r="M26" s="261">
        <v>15906.6</v>
      </c>
      <c r="N26" s="6">
        <v>169051.7</v>
      </c>
    </row>
    <row r="27" spans="1:15" ht="12.95" customHeight="1" x14ac:dyDescent="0.2">
      <c r="A27" s="1056"/>
      <c r="B27" s="380" t="s">
        <v>2</v>
      </c>
      <c r="C27" s="262">
        <f>SUM(C23:C26)</f>
        <v>118564</v>
      </c>
      <c r="D27" s="262">
        <f>SUM(D23:D26)</f>
        <v>23413.300000000003</v>
      </c>
      <c r="E27" s="263">
        <f t="shared" ref="E27" si="6">SUM(E23:E26)</f>
        <v>248831.49915400002</v>
      </c>
      <c r="F27" s="265"/>
      <c r="G27" s="264"/>
      <c r="H27" s="264"/>
      <c r="I27" s="259"/>
      <c r="J27" s="1056"/>
      <c r="K27" s="380" t="s">
        <v>2</v>
      </c>
      <c r="L27" s="262">
        <f>SUM(L23:L26)</f>
        <v>251559</v>
      </c>
      <c r="M27" s="262">
        <f t="shared" ref="M27:N27" si="7">SUM(M23:M26)</f>
        <v>80882.861999999994</v>
      </c>
      <c r="N27" s="263">
        <f t="shared" si="7"/>
        <v>859581.03054299997</v>
      </c>
      <c r="O27" s="260"/>
    </row>
    <row r="28" spans="1:15" ht="12.95" customHeight="1" x14ac:dyDescent="0.2">
      <c r="A28" s="1057" t="s">
        <v>137</v>
      </c>
      <c r="B28" s="384" t="s">
        <v>6</v>
      </c>
      <c r="C28" s="258">
        <v>95</v>
      </c>
      <c r="D28" s="258">
        <v>11961</v>
      </c>
      <c r="E28" s="5">
        <v>127119.17926199996</v>
      </c>
      <c r="F28" s="36"/>
      <c r="G28" s="36"/>
      <c r="H28" s="36"/>
      <c r="I28" s="107"/>
      <c r="J28" s="1057" t="s">
        <v>144</v>
      </c>
      <c r="K28" s="278" t="s">
        <v>6</v>
      </c>
      <c r="L28" s="261">
        <v>129</v>
      </c>
      <c r="M28" s="261">
        <v>41279.460999999996</v>
      </c>
      <c r="N28" s="6">
        <v>438710.26547099993</v>
      </c>
    </row>
    <row r="29" spans="1:15" ht="12.95" customHeight="1" x14ac:dyDescent="0.2">
      <c r="A29" s="1058"/>
      <c r="B29" s="278" t="s">
        <v>7</v>
      </c>
      <c r="C29" s="258">
        <v>307</v>
      </c>
      <c r="D29" s="258">
        <v>2660.4</v>
      </c>
      <c r="E29" s="5">
        <v>28274.549876000019</v>
      </c>
      <c r="F29" s="36"/>
      <c r="G29" s="36"/>
      <c r="H29" s="36"/>
      <c r="I29" s="107"/>
      <c r="J29" s="1058"/>
      <c r="K29" s="278" t="s">
        <v>7</v>
      </c>
      <c r="L29" s="261">
        <v>346</v>
      </c>
      <c r="M29" s="261">
        <v>2939.7</v>
      </c>
      <c r="N29" s="6">
        <v>31242.355923999985</v>
      </c>
    </row>
    <row r="30" spans="1:15" ht="12.95" customHeight="1" x14ac:dyDescent="0.2">
      <c r="A30" s="1058"/>
      <c r="B30" s="278" t="s">
        <v>8</v>
      </c>
      <c r="C30" s="258">
        <v>8453</v>
      </c>
      <c r="D30" s="258">
        <v>3078.3</v>
      </c>
      <c r="E30" s="5">
        <v>32715.8</v>
      </c>
      <c r="F30" s="36"/>
      <c r="G30" s="36"/>
      <c r="H30" s="36"/>
      <c r="I30" s="107"/>
      <c r="J30" s="1058"/>
      <c r="K30" s="278" t="s">
        <v>8</v>
      </c>
      <c r="L30" s="261">
        <v>12231</v>
      </c>
      <c r="M30" s="261">
        <v>3751</v>
      </c>
      <c r="N30" s="6">
        <v>39864.5</v>
      </c>
    </row>
    <row r="31" spans="1:15" ht="12.95" customHeight="1" x14ac:dyDescent="0.2">
      <c r="A31" s="1058"/>
      <c r="B31" s="278" t="s">
        <v>9</v>
      </c>
      <c r="C31" s="258">
        <v>83425</v>
      </c>
      <c r="D31" s="258">
        <v>4780.6000000000004</v>
      </c>
      <c r="E31" s="5">
        <v>50806.8</v>
      </c>
      <c r="F31" s="36"/>
      <c r="G31" s="36"/>
      <c r="H31" s="36"/>
      <c r="I31" s="107"/>
      <c r="J31" s="1058"/>
      <c r="K31" s="278" t="s">
        <v>9</v>
      </c>
      <c r="L31" s="261">
        <v>215307</v>
      </c>
      <c r="M31" s="261">
        <v>8379.9</v>
      </c>
      <c r="N31" s="6">
        <v>89060.4</v>
      </c>
    </row>
    <row r="32" spans="1:15" ht="12.95" customHeight="1" x14ac:dyDescent="0.2">
      <c r="A32" s="1059"/>
      <c r="B32" s="380" t="s">
        <v>2</v>
      </c>
      <c r="C32" s="262">
        <f>SUM(C28:C31)</f>
        <v>92280</v>
      </c>
      <c r="D32" s="262">
        <f t="shared" ref="D32:E32" si="8">SUM(D28:D31)</f>
        <v>22480.300000000003</v>
      </c>
      <c r="E32" s="263">
        <f t="shared" si="8"/>
        <v>238916.32913799997</v>
      </c>
      <c r="F32" s="265"/>
      <c r="G32" s="264"/>
      <c r="H32" s="264"/>
      <c r="I32" s="259"/>
      <c r="J32" s="1059"/>
      <c r="K32" s="380" t="s">
        <v>2</v>
      </c>
      <c r="L32" s="262">
        <f>SUM(L28:L31)</f>
        <v>228013</v>
      </c>
      <c r="M32" s="262">
        <f t="shared" ref="M32:N32" si="9">SUM(M28:M31)</f>
        <v>56350.060999999994</v>
      </c>
      <c r="N32" s="263">
        <f t="shared" si="9"/>
        <v>598877.52139499993</v>
      </c>
      <c r="O32" s="260"/>
    </row>
    <row r="33" spans="1:16" ht="12.95" customHeight="1" x14ac:dyDescent="0.2">
      <c r="A33" s="1057" t="s">
        <v>138</v>
      </c>
      <c r="B33" s="384" t="s">
        <v>6</v>
      </c>
      <c r="C33" s="258">
        <v>129</v>
      </c>
      <c r="D33" s="258">
        <v>41224.6</v>
      </c>
      <c r="E33" s="5">
        <v>438008.40335000004</v>
      </c>
      <c r="F33" s="36"/>
      <c r="G33" s="36"/>
      <c r="H33" s="36"/>
      <c r="I33" s="107"/>
      <c r="J33" s="1057" t="s">
        <v>145</v>
      </c>
      <c r="K33" s="278" t="s">
        <v>6</v>
      </c>
      <c r="L33" s="261">
        <v>99</v>
      </c>
      <c r="M33" s="261">
        <v>11008.212</v>
      </c>
      <c r="N33" s="6">
        <v>116974.04295200003</v>
      </c>
    </row>
    <row r="34" spans="1:16" ht="12.95" customHeight="1" x14ac:dyDescent="0.2">
      <c r="A34" s="1058"/>
      <c r="B34" s="278" t="s">
        <v>7</v>
      </c>
      <c r="C34" s="258">
        <v>487</v>
      </c>
      <c r="D34" s="258">
        <v>4331.6000000000004</v>
      </c>
      <c r="E34" s="5">
        <v>46024.741327000025</v>
      </c>
      <c r="F34" s="36"/>
      <c r="G34" s="36"/>
      <c r="H34" s="36"/>
      <c r="I34" s="107"/>
      <c r="J34" s="1058"/>
      <c r="K34" s="278" t="s">
        <v>7</v>
      </c>
      <c r="L34" s="261">
        <v>352</v>
      </c>
      <c r="M34" s="261">
        <v>3201.1970000000001</v>
      </c>
      <c r="N34" s="6">
        <v>34013.783054</v>
      </c>
    </row>
    <row r="35" spans="1:16" ht="12.95" customHeight="1" x14ac:dyDescent="0.2">
      <c r="A35" s="1058"/>
      <c r="B35" s="278" t="s">
        <v>8</v>
      </c>
      <c r="C35" s="258">
        <v>18205</v>
      </c>
      <c r="D35" s="258">
        <v>6290.8860000000004</v>
      </c>
      <c r="E35" s="5">
        <v>66854.982000000004</v>
      </c>
      <c r="F35" s="36"/>
      <c r="G35" s="36"/>
      <c r="H35" s="36"/>
      <c r="I35" s="107"/>
      <c r="J35" s="1058"/>
      <c r="K35" s="278" t="s">
        <v>8</v>
      </c>
      <c r="L35" s="261">
        <v>10198</v>
      </c>
      <c r="M35" s="261">
        <v>3534.6940560000003</v>
      </c>
      <c r="N35" s="6">
        <v>37558.446877999995</v>
      </c>
    </row>
    <row r="36" spans="1:16" ht="12.95" customHeight="1" x14ac:dyDescent="0.2">
      <c r="A36" s="1058"/>
      <c r="B36" s="278" t="s">
        <v>9</v>
      </c>
      <c r="C36" s="258">
        <v>366795</v>
      </c>
      <c r="D36" s="258">
        <v>14374.7</v>
      </c>
      <c r="E36" s="5">
        <v>152771.1</v>
      </c>
      <c r="F36" s="36"/>
      <c r="G36" s="36"/>
      <c r="H36" s="36"/>
      <c r="I36" s="107"/>
      <c r="J36" s="1058"/>
      <c r="K36" s="278" t="s">
        <v>9</v>
      </c>
      <c r="L36" s="261">
        <v>104845</v>
      </c>
      <c r="M36" s="261">
        <v>6673.5539440000002</v>
      </c>
      <c r="N36" s="6">
        <v>70910.052121999994</v>
      </c>
      <c r="P36" s="44"/>
    </row>
    <row r="37" spans="1:16" ht="12.95" customHeight="1" x14ac:dyDescent="0.2">
      <c r="A37" s="1059"/>
      <c r="B37" s="380" t="s">
        <v>2</v>
      </c>
      <c r="C37" s="262">
        <f>SUM(C33:C36)</f>
        <v>385616</v>
      </c>
      <c r="D37" s="262">
        <f t="shared" ref="D37:E37" si="10">SUM(D33:D36)</f>
        <v>66221.785999999993</v>
      </c>
      <c r="E37" s="263">
        <f t="shared" si="10"/>
        <v>703659.22667700006</v>
      </c>
      <c r="F37" s="265"/>
      <c r="G37" s="264"/>
      <c r="H37" s="264"/>
      <c r="I37" s="259"/>
      <c r="J37" s="1059"/>
      <c r="K37" s="380" t="s">
        <v>2</v>
      </c>
      <c r="L37" s="262">
        <f>SUM(L33:L36)</f>
        <v>115494</v>
      </c>
      <c r="M37" s="262">
        <f t="shared" ref="M37:N37" si="11">SUM(M33:M36)</f>
        <v>24417.656999999999</v>
      </c>
      <c r="N37" s="263">
        <f t="shared" si="11"/>
        <v>259456.32500600003</v>
      </c>
      <c r="O37" s="260"/>
    </row>
    <row r="38" spans="1:16" ht="12.95" customHeight="1" x14ac:dyDescent="0.2">
      <c r="A38" s="1054" t="s">
        <v>139</v>
      </c>
      <c r="B38" s="383" t="s">
        <v>6</v>
      </c>
      <c r="C38" s="258">
        <v>111</v>
      </c>
      <c r="D38" s="258">
        <v>15638.6</v>
      </c>
      <c r="E38" s="5">
        <v>166203.96315900001</v>
      </c>
      <c r="F38" s="36"/>
      <c r="G38" s="36"/>
      <c r="H38" s="36"/>
      <c r="I38" s="107"/>
      <c r="J38" s="1054" t="s">
        <v>146</v>
      </c>
      <c r="K38" s="278" t="s">
        <v>6</v>
      </c>
      <c r="L38" s="261">
        <v>71</v>
      </c>
      <c r="M38" s="261">
        <v>13907.3</v>
      </c>
      <c r="N38" s="6">
        <v>147803.782114</v>
      </c>
    </row>
    <row r="39" spans="1:16" ht="12.95" customHeight="1" x14ac:dyDescent="0.2">
      <c r="A39" s="1055"/>
      <c r="B39" s="278" t="s">
        <v>7</v>
      </c>
      <c r="C39" s="258">
        <v>384</v>
      </c>
      <c r="D39" s="258">
        <v>3457.9</v>
      </c>
      <c r="E39" s="5">
        <v>36749.830563000025</v>
      </c>
      <c r="F39" s="36"/>
      <c r="G39" s="36"/>
      <c r="H39" s="36"/>
      <c r="I39" s="107"/>
      <c r="J39" s="1055"/>
      <c r="K39" s="278" t="s">
        <v>7</v>
      </c>
      <c r="L39" s="261">
        <v>360</v>
      </c>
      <c r="M39" s="261">
        <v>3238.3</v>
      </c>
      <c r="N39" s="6">
        <v>34415.541758999985</v>
      </c>
    </row>
    <row r="40" spans="1:16" ht="12.95" customHeight="1" x14ac:dyDescent="0.2">
      <c r="A40" s="1055"/>
      <c r="B40" s="278" t="s">
        <v>8</v>
      </c>
      <c r="C40" s="258">
        <v>12759</v>
      </c>
      <c r="D40" s="258">
        <v>4517.1000000000004</v>
      </c>
      <c r="E40" s="5">
        <v>48006.400000000001</v>
      </c>
      <c r="F40" s="36"/>
      <c r="G40" s="36"/>
      <c r="H40" s="36"/>
      <c r="I40" s="107"/>
      <c r="J40" s="1055"/>
      <c r="K40" s="278" t="s">
        <v>8</v>
      </c>
      <c r="L40" s="261">
        <v>10310</v>
      </c>
      <c r="M40" s="261">
        <v>3978.5</v>
      </c>
      <c r="N40" s="6">
        <v>42283.1</v>
      </c>
    </row>
    <row r="41" spans="1:16" ht="12.95" customHeight="1" x14ac:dyDescent="0.2">
      <c r="A41" s="1055"/>
      <c r="B41" s="278" t="s">
        <v>9</v>
      </c>
      <c r="C41" s="258">
        <v>174739</v>
      </c>
      <c r="D41" s="258">
        <v>9178.2000000000007</v>
      </c>
      <c r="E41" s="5">
        <v>97543.7</v>
      </c>
      <c r="F41" s="36"/>
      <c r="G41" s="36"/>
      <c r="H41" s="36"/>
      <c r="I41" s="107"/>
      <c r="J41" s="1055"/>
      <c r="K41" s="278" t="s">
        <v>9</v>
      </c>
      <c r="L41" s="261">
        <v>148355</v>
      </c>
      <c r="M41" s="261">
        <v>8912.6</v>
      </c>
      <c r="N41" s="6">
        <v>94721.4</v>
      </c>
    </row>
    <row r="42" spans="1:16" ht="12.95" customHeight="1" x14ac:dyDescent="0.2">
      <c r="A42" s="1056"/>
      <c r="B42" s="380" t="s">
        <v>2</v>
      </c>
      <c r="C42" s="262">
        <f>SUM(C38:C41)</f>
        <v>187993</v>
      </c>
      <c r="D42" s="262">
        <f t="shared" ref="D42:E42" si="12">SUM(D38:D41)</f>
        <v>32791.800000000003</v>
      </c>
      <c r="E42" s="263">
        <f t="shared" si="12"/>
        <v>348503.89372200001</v>
      </c>
      <c r="F42" s="265"/>
      <c r="G42" s="264"/>
      <c r="H42" s="264"/>
      <c r="I42" s="259"/>
      <c r="J42" s="1056"/>
      <c r="K42" s="380" t="s">
        <v>2</v>
      </c>
      <c r="L42" s="262">
        <f>SUM(L38:L41)</f>
        <v>159096</v>
      </c>
      <c r="M42" s="262">
        <f>SUM(M38:M41)</f>
        <v>30036.699999999997</v>
      </c>
      <c r="N42" s="263">
        <f t="shared" ref="N42" si="13">SUM(N38:N41)</f>
        <v>319223.82387299999</v>
      </c>
      <c r="O42" s="260"/>
    </row>
    <row r="43" spans="1:16" ht="7.5" customHeight="1" x14ac:dyDescent="0.2">
      <c r="A43" s="382"/>
      <c r="B43" s="385"/>
      <c r="C43" s="104"/>
      <c r="D43" s="104"/>
      <c r="I43" s="106"/>
      <c r="J43" s="382"/>
      <c r="K43" s="381"/>
      <c r="L43" s="104"/>
      <c r="M43" s="104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1053"/>
      <c r="J49" s="1053"/>
      <c r="K49" s="1053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56"/>
      <c r="K57" s="256"/>
    </row>
    <row r="58" spans="3:11" ht="12" customHeight="1" x14ac:dyDescent="0.2">
      <c r="E58" s="2"/>
      <c r="F58" s="2"/>
      <c r="G58" s="2"/>
      <c r="H58" s="2"/>
      <c r="I58" s="4"/>
      <c r="J58" s="256"/>
      <c r="K58" s="256"/>
    </row>
    <row r="59" spans="3:11" ht="12" customHeight="1" x14ac:dyDescent="0.2">
      <c r="E59" s="2"/>
      <c r="F59" s="2"/>
      <c r="G59" s="2"/>
      <c r="H59" s="2"/>
      <c r="I59" s="4"/>
      <c r="J59" s="256"/>
      <c r="K59" s="256"/>
    </row>
    <row r="60" spans="3:11" ht="12" customHeight="1" x14ac:dyDescent="0.2">
      <c r="E60" s="2"/>
      <c r="F60" s="2"/>
      <c r="G60" s="2"/>
      <c r="H60" s="2"/>
      <c r="I60" s="4"/>
      <c r="J60" s="257"/>
      <c r="K60" s="257"/>
    </row>
    <row r="61" spans="3:11" ht="12" customHeight="1" x14ac:dyDescent="0.2">
      <c r="E61" s="2"/>
      <c r="F61" s="2"/>
      <c r="G61" s="2"/>
      <c r="H61" s="2"/>
      <c r="I61" s="4"/>
      <c r="J61" s="257"/>
      <c r="K61" s="257"/>
    </row>
    <row r="62" spans="3:11" ht="12" customHeight="1" x14ac:dyDescent="0.2">
      <c r="E62" s="2"/>
      <c r="F62" s="2"/>
      <c r="G62" s="2"/>
      <c r="H62" s="2"/>
      <c r="I62" s="4"/>
      <c r="J62" s="256"/>
      <c r="K62" s="25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A2" sqref="A2:N2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1035" t="s">
        <v>66</v>
      </c>
      <c r="N1" s="1035"/>
    </row>
    <row r="2" spans="1:17" ht="29.25" customHeight="1" x14ac:dyDescent="0.25">
      <c r="A2" s="1036" t="s">
        <v>275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</row>
    <row r="3" spans="1:17" ht="16.5" customHeight="1" x14ac:dyDescent="0.25">
      <c r="A3" s="1037" t="str">
        <f>T!I53</f>
        <v>Říjen</v>
      </c>
      <c r="B3" s="1037"/>
      <c r="C3" s="1037"/>
      <c r="D3" s="1037"/>
      <c r="E3" s="1037"/>
      <c r="F3" s="1037"/>
      <c r="G3" s="1037"/>
      <c r="H3" s="1052">
        <f>T!G55</f>
        <v>2014</v>
      </c>
      <c r="I3" s="1052"/>
      <c r="J3" s="1052"/>
      <c r="K3" s="1052"/>
      <c r="L3" s="1052"/>
      <c r="M3" s="1052"/>
      <c r="N3" s="1052"/>
    </row>
    <row r="4" spans="1:17" ht="3.75" customHeight="1" x14ac:dyDescent="0.25">
      <c r="A4" s="499"/>
      <c r="B4" s="499"/>
      <c r="C4" s="499"/>
      <c r="D4" s="499"/>
      <c r="E4" s="499"/>
      <c r="F4" s="499"/>
      <c r="G4" s="499"/>
      <c r="H4" s="500"/>
      <c r="I4" s="500"/>
      <c r="J4" s="500"/>
      <c r="K4" s="500"/>
      <c r="L4" s="500"/>
      <c r="M4" s="500"/>
      <c r="N4" s="500"/>
    </row>
    <row r="5" spans="1:17" ht="4.5" customHeight="1" x14ac:dyDescent="0.25">
      <c r="A5" s="266"/>
      <c r="B5" s="266"/>
      <c r="C5" s="266"/>
      <c r="D5" s="266"/>
      <c r="E5" s="266"/>
      <c r="F5" s="266"/>
      <c r="G5" s="266"/>
      <c r="H5" s="529"/>
      <c r="I5" s="267"/>
      <c r="J5" s="267"/>
      <c r="K5" s="267"/>
      <c r="L5" s="267"/>
      <c r="M5" s="267"/>
      <c r="N5" s="267"/>
    </row>
    <row r="6" spans="1:17" ht="12" customHeight="1" x14ac:dyDescent="0.2">
      <c r="A6" s="4"/>
      <c r="B6" s="1038" t="str">
        <f>T!I53</f>
        <v>Říjen</v>
      </c>
      <c r="C6" s="1039"/>
      <c r="D6" s="1039"/>
      <c r="E6" s="1040">
        <f>T!G55</f>
        <v>2014</v>
      </c>
      <c r="F6" s="1040"/>
      <c r="G6" s="1041"/>
      <c r="H6" s="1069" t="s">
        <v>212</v>
      </c>
      <c r="I6" s="1044" t="str">
        <f>B6</f>
        <v>Říjen</v>
      </c>
      <c r="J6" s="1045"/>
      <c r="K6" s="1045"/>
      <c r="L6" s="1046">
        <f>E6-1</f>
        <v>2013</v>
      </c>
      <c r="M6" s="1046"/>
      <c r="N6" s="1046"/>
    </row>
    <row r="7" spans="1:17" ht="12.95" customHeight="1" x14ac:dyDescent="0.2">
      <c r="A7" s="34"/>
      <c r="B7" s="1047" t="s">
        <v>96</v>
      </c>
      <c r="C7" s="1048"/>
      <c r="D7" s="1049"/>
      <c r="E7" s="1025" t="s">
        <v>223</v>
      </c>
      <c r="F7" s="1026"/>
      <c r="G7" s="1027"/>
      <c r="H7" s="1069"/>
      <c r="I7" s="1028" t="s">
        <v>96</v>
      </c>
      <c r="J7" s="1029"/>
      <c r="K7" s="1030"/>
      <c r="L7" s="1031" t="s">
        <v>223</v>
      </c>
      <c r="M7" s="1032"/>
      <c r="N7" s="1032"/>
    </row>
    <row r="8" spans="1:17" ht="15" customHeight="1" thickBot="1" x14ac:dyDescent="0.25">
      <c r="A8" s="377" t="s">
        <v>140</v>
      </c>
      <c r="B8" s="517" t="s">
        <v>15</v>
      </c>
      <c r="C8" s="518" t="s">
        <v>1</v>
      </c>
      <c r="D8" s="519" t="s">
        <v>148</v>
      </c>
      <c r="E8" s="366" t="s">
        <v>84</v>
      </c>
      <c r="F8" s="580" t="s">
        <v>218</v>
      </c>
      <c r="G8" s="581" t="s">
        <v>219</v>
      </c>
      <c r="H8" s="1070"/>
      <c r="I8" s="520" t="s">
        <v>149</v>
      </c>
      <c r="J8" s="526" t="s">
        <v>1</v>
      </c>
      <c r="K8" s="524" t="s">
        <v>148</v>
      </c>
      <c r="L8" s="638" t="s">
        <v>84</v>
      </c>
      <c r="M8" s="639" t="s">
        <v>218</v>
      </c>
      <c r="N8" s="639" t="s">
        <v>219</v>
      </c>
    </row>
    <row r="9" spans="1:17" ht="12.6" customHeight="1" x14ac:dyDescent="0.2">
      <c r="A9" s="368" t="s">
        <v>17</v>
      </c>
      <c r="B9" s="531">
        <f>'S7'!D12</f>
        <v>19225.633000000002</v>
      </c>
      <c r="C9" s="532">
        <f>'S7'!E12</f>
        <v>204004.45779300001</v>
      </c>
      <c r="D9" s="514">
        <f>B9/$B$23</f>
        <v>3.4668552283399913E-2</v>
      </c>
      <c r="E9" s="629">
        <v>10.148387096774195</v>
      </c>
      <c r="F9" s="630">
        <v>14.8</v>
      </c>
      <c r="G9" s="631">
        <v>3.7</v>
      </c>
      <c r="H9" s="665">
        <f>(B9-I9)/I9</f>
        <v>-6.913939096825289E-2</v>
      </c>
      <c r="I9" s="546">
        <v>20653.611092210595</v>
      </c>
      <c r="J9" s="547">
        <v>219585.47391000003</v>
      </c>
      <c r="K9" s="525">
        <f>I9/$I$23</f>
        <v>3.2915296450899072E-2</v>
      </c>
      <c r="L9" s="640">
        <v>8.5967741935483879</v>
      </c>
      <c r="M9" s="641">
        <v>14.2</v>
      </c>
      <c r="N9" s="641">
        <v>3.3</v>
      </c>
      <c r="P9" s="787"/>
      <c r="Q9" s="791"/>
    </row>
    <row r="10" spans="1:17" ht="12.6" customHeight="1" x14ac:dyDescent="0.2">
      <c r="A10" s="369" t="s">
        <v>18</v>
      </c>
      <c r="B10" s="533">
        <f>'S7'!D17</f>
        <v>76126.2</v>
      </c>
      <c r="C10" s="534">
        <f>'S7'!E17</f>
        <v>809053.8976560001</v>
      </c>
      <c r="D10" s="514">
        <f t="shared" ref="D10:D22" si="0">B10/$B$23</f>
        <v>0.13727429129831814</v>
      </c>
      <c r="E10" s="632">
        <v>11.012903225806449</v>
      </c>
      <c r="F10" s="633">
        <v>15.5</v>
      </c>
      <c r="G10" s="634">
        <v>3</v>
      </c>
      <c r="H10" s="666">
        <f>(B10-I10)/I10</f>
        <v>-0.1238201952237503</v>
      </c>
      <c r="I10" s="548">
        <v>86884.221235206816</v>
      </c>
      <c r="J10" s="549">
        <v>927234.95383699995</v>
      </c>
      <c r="K10" s="525">
        <f t="shared" ref="K10:K23" si="1">I10/$I$23</f>
        <v>0.13846585403851724</v>
      </c>
      <c r="L10" s="642">
        <v>10.041935483870967</v>
      </c>
      <c r="M10" s="643">
        <v>15.5</v>
      </c>
      <c r="N10" s="643">
        <v>3.7</v>
      </c>
      <c r="P10" s="787"/>
      <c r="Q10" s="791"/>
    </row>
    <row r="11" spans="1:17" ht="12.6" customHeight="1" x14ac:dyDescent="0.2">
      <c r="A11" s="369" t="s">
        <v>19</v>
      </c>
      <c r="B11" s="533">
        <f>'S7'!D22</f>
        <v>14866.5</v>
      </c>
      <c r="C11" s="534">
        <f>'S7'!E22</f>
        <v>157997.55620599998</v>
      </c>
      <c r="D11" s="514">
        <f t="shared" si="0"/>
        <v>2.6807961668734902E-2</v>
      </c>
      <c r="E11" s="632">
        <v>9.6419354838709701</v>
      </c>
      <c r="F11" s="633">
        <v>13.9</v>
      </c>
      <c r="G11" s="634">
        <v>3</v>
      </c>
      <c r="H11" s="666">
        <f t="shared" ref="H11:H25" si="2">(B11-I11)/I11</f>
        <v>-8.2971452540156448E-2</v>
      </c>
      <c r="I11" s="548">
        <v>16211.6</v>
      </c>
      <c r="J11" s="549">
        <v>172170.2</v>
      </c>
      <c r="K11" s="525">
        <f t="shared" si="1"/>
        <v>2.5836141561929749E-2</v>
      </c>
      <c r="L11" s="642">
        <v>7.7258064516129039</v>
      </c>
      <c r="M11" s="643">
        <v>14.1</v>
      </c>
      <c r="N11" s="643">
        <v>1.9</v>
      </c>
      <c r="P11" s="787"/>
      <c r="Q11" s="791"/>
    </row>
    <row r="12" spans="1:17" ht="12.6" customHeight="1" x14ac:dyDescent="0.2">
      <c r="A12" s="369" t="s">
        <v>20</v>
      </c>
      <c r="B12" s="533">
        <f>'S7'!D27</f>
        <v>23413.300000000003</v>
      </c>
      <c r="C12" s="534">
        <f>'S7'!E27</f>
        <v>248831.49915400002</v>
      </c>
      <c r="D12" s="514">
        <f t="shared" si="0"/>
        <v>4.2219947461648068E-2</v>
      </c>
      <c r="E12" s="632">
        <v>10.006451612903227</v>
      </c>
      <c r="F12" s="633">
        <v>15.1</v>
      </c>
      <c r="G12" s="634">
        <v>3.9</v>
      </c>
      <c r="H12" s="666">
        <f t="shared" si="2"/>
        <v>-6.1653786378091831E-2</v>
      </c>
      <c r="I12" s="548">
        <v>24951.664598962216</v>
      </c>
      <c r="J12" s="549">
        <v>265342.35759474384</v>
      </c>
      <c r="K12" s="525">
        <f t="shared" si="1"/>
        <v>3.9765028669877057E-2</v>
      </c>
      <c r="L12" s="642">
        <v>9.4645161290322584</v>
      </c>
      <c r="M12" s="643">
        <v>14.7</v>
      </c>
      <c r="N12" s="643">
        <v>3.5</v>
      </c>
      <c r="P12" s="787"/>
      <c r="Q12" s="791"/>
    </row>
    <row r="13" spans="1:17" ht="12.6" customHeight="1" x14ac:dyDescent="0.2">
      <c r="A13" s="369" t="s">
        <v>21</v>
      </c>
      <c r="B13" s="533">
        <f>'S7'!D32</f>
        <v>22480.300000000003</v>
      </c>
      <c r="C13" s="534">
        <f>'S7'!E32</f>
        <v>238916.32913799997</v>
      </c>
      <c r="D13" s="514">
        <f>B13/$B$23</f>
        <v>4.053751862924436E-2</v>
      </c>
      <c r="E13" s="632">
        <v>10.396774193548385</v>
      </c>
      <c r="F13" s="633">
        <v>15.4</v>
      </c>
      <c r="G13" s="634">
        <v>4.7</v>
      </c>
      <c r="H13" s="666">
        <f t="shared" si="2"/>
        <v>-0.11635354164561397</v>
      </c>
      <c r="I13" s="548">
        <v>25440.378091782368</v>
      </c>
      <c r="J13" s="549">
        <v>270240.79475144122</v>
      </c>
      <c r="K13" s="525">
        <f t="shared" si="1"/>
        <v>4.0543882761004804E-2</v>
      </c>
      <c r="L13" s="642">
        <v>9.4612903225806431</v>
      </c>
      <c r="M13" s="643">
        <v>15.1</v>
      </c>
      <c r="N13" s="643">
        <v>2.5</v>
      </c>
      <c r="P13" s="787"/>
      <c r="Q13" s="791"/>
    </row>
    <row r="14" spans="1:17" ht="12.6" customHeight="1" x14ac:dyDescent="0.2">
      <c r="A14" s="369" t="s">
        <v>22</v>
      </c>
      <c r="B14" s="533">
        <f>'S7'!D37</f>
        <v>66221.785999999993</v>
      </c>
      <c r="C14" s="534">
        <f>'S7'!E37</f>
        <v>703659.22667700006</v>
      </c>
      <c r="D14" s="514">
        <f t="shared" si="0"/>
        <v>0.11941419303287024</v>
      </c>
      <c r="E14" s="632">
        <v>10.216129032258063</v>
      </c>
      <c r="F14" s="633">
        <v>16.399999999999999</v>
      </c>
      <c r="G14" s="634">
        <v>2.8</v>
      </c>
      <c r="H14" s="666">
        <f t="shared" si="2"/>
        <v>-2.4318389386077784E-2</v>
      </c>
      <c r="I14" s="548">
        <v>67872.331793085308</v>
      </c>
      <c r="J14" s="549">
        <v>722693.96172999986</v>
      </c>
      <c r="K14" s="525">
        <f t="shared" si="1"/>
        <v>0.10816694048363007</v>
      </c>
      <c r="L14" s="642">
        <v>10.525806451612905</v>
      </c>
      <c r="M14" s="643">
        <v>16.899999999999999</v>
      </c>
      <c r="N14" s="643">
        <v>2.6</v>
      </c>
      <c r="P14" s="787"/>
      <c r="Q14" s="791"/>
    </row>
    <row r="15" spans="1:17" ht="12.6" customHeight="1" x14ac:dyDescent="0.2">
      <c r="A15" s="369" t="s">
        <v>23</v>
      </c>
      <c r="B15" s="533">
        <f>'S7'!D42</f>
        <v>32791.800000000003</v>
      </c>
      <c r="C15" s="534">
        <f>'S7'!E42</f>
        <v>348503.89372200001</v>
      </c>
      <c r="D15" s="514">
        <f t="shared" si="0"/>
        <v>5.9131693233028707E-2</v>
      </c>
      <c r="E15" s="632">
        <v>9.7774193548387096</v>
      </c>
      <c r="F15" s="633">
        <v>14.9</v>
      </c>
      <c r="G15" s="634">
        <v>2.1</v>
      </c>
      <c r="H15" s="666">
        <f t="shared" si="2"/>
        <v>-3.4792372449901909E-2</v>
      </c>
      <c r="I15" s="548">
        <v>33973.830152205235</v>
      </c>
      <c r="J15" s="549">
        <v>361955.84767399996</v>
      </c>
      <c r="K15" s="525">
        <f t="shared" si="1"/>
        <v>5.414349510309481E-2</v>
      </c>
      <c r="L15" s="642">
        <v>9.7290322580645157</v>
      </c>
      <c r="M15" s="643">
        <v>14.9</v>
      </c>
      <c r="N15" s="643">
        <v>3.2</v>
      </c>
      <c r="P15" s="787"/>
      <c r="Q15" s="791"/>
    </row>
    <row r="16" spans="1:17" ht="12.6" customHeight="1" x14ac:dyDescent="0.2">
      <c r="A16" s="369" t="s">
        <v>24</v>
      </c>
      <c r="B16" s="535">
        <f>'S7'!M12</f>
        <v>23945.3</v>
      </c>
      <c r="C16" s="536">
        <f>'S7'!N12</f>
        <v>254485.82974399999</v>
      </c>
      <c r="D16" s="514">
        <f t="shared" si="0"/>
        <v>4.3179274512922194E-2</v>
      </c>
      <c r="E16" s="644">
        <v>9.9129032258064527</v>
      </c>
      <c r="F16" s="645">
        <v>14.2</v>
      </c>
      <c r="G16" s="646">
        <v>2.7</v>
      </c>
      <c r="H16" s="666">
        <f t="shared" si="2"/>
        <v>-7.1309043784488615E-2</v>
      </c>
      <c r="I16" s="548">
        <v>25783.927193152584</v>
      </c>
      <c r="J16" s="549">
        <v>274205.40621040261</v>
      </c>
      <c r="K16" s="525">
        <f t="shared" si="1"/>
        <v>4.109139091667572E-2</v>
      </c>
      <c r="L16" s="656">
        <v>9.4870967741935477</v>
      </c>
      <c r="M16" s="657">
        <v>15.3</v>
      </c>
      <c r="N16" s="657">
        <v>3.2</v>
      </c>
      <c r="P16" s="787"/>
      <c r="Q16" s="791"/>
    </row>
    <row r="17" spans="1:17" ht="12.6" customHeight="1" x14ac:dyDescent="0.2">
      <c r="A17" s="369" t="s">
        <v>25</v>
      </c>
      <c r="B17" s="533">
        <f>'S7'!M17</f>
        <v>26336.699999999997</v>
      </c>
      <c r="C17" s="534">
        <f>'S7'!N17</f>
        <v>279901.50859999994</v>
      </c>
      <c r="D17" s="514">
        <f t="shared" si="0"/>
        <v>4.7491557803179658E-2</v>
      </c>
      <c r="E17" s="632">
        <v>10.606451612903227</v>
      </c>
      <c r="F17" s="633">
        <v>14.9</v>
      </c>
      <c r="G17" s="634">
        <v>3.9</v>
      </c>
      <c r="H17" s="666">
        <f t="shared" si="2"/>
        <v>-9.0699737947845069E-2</v>
      </c>
      <c r="I17" s="548">
        <v>28963.699999999997</v>
      </c>
      <c r="J17" s="549">
        <v>307602.2</v>
      </c>
      <c r="K17" s="525">
        <f t="shared" si="1"/>
        <v>4.6158938868295828E-2</v>
      </c>
      <c r="L17" s="642">
        <v>8.519354838709674</v>
      </c>
      <c r="M17" s="643">
        <v>16.600000000000001</v>
      </c>
      <c r="N17" s="643">
        <v>2.9</v>
      </c>
      <c r="P17" s="787"/>
      <c r="Q17" s="791"/>
    </row>
    <row r="18" spans="1:17" ht="12.6" customHeight="1" x14ac:dyDescent="0.2">
      <c r="A18" s="369" t="s">
        <v>3</v>
      </c>
      <c r="B18" s="533">
        <f>'S7'!M22</f>
        <v>57460.604491874954</v>
      </c>
      <c r="C18" s="534">
        <f>'S7'!N22</f>
        <v>609877.03515991801</v>
      </c>
      <c r="D18" s="514">
        <f t="shared" si="0"/>
        <v>0.10361562457071403</v>
      </c>
      <c r="E18" s="632">
        <v>11.754838709677419</v>
      </c>
      <c r="F18" s="633">
        <v>15.7</v>
      </c>
      <c r="G18" s="634">
        <v>4.4000000000000004</v>
      </c>
      <c r="H18" s="666">
        <f t="shared" si="2"/>
        <v>-0.18483787349061431</v>
      </c>
      <c r="I18" s="548">
        <v>70489.786783799209</v>
      </c>
      <c r="J18" s="549">
        <v>749556.88399988983</v>
      </c>
      <c r="K18" s="525">
        <f t="shared" si="1"/>
        <v>0.11233833242964797</v>
      </c>
      <c r="L18" s="642">
        <v>10.612903225806454</v>
      </c>
      <c r="M18" s="643">
        <v>17.2</v>
      </c>
      <c r="N18" s="643">
        <v>5.9</v>
      </c>
      <c r="P18" s="787"/>
      <c r="Q18" s="791"/>
    </row>
    <row r="19" spans="1:17" ht="12.6" customHeight="1" x14ac:dyDescent="0.2">
      <c r="A19" s="369" t="s">
        <v>26</v>
      </c>
      <c r="B19" s="533">
        <f>'S7'!M27</f>
        <v>80882.861999999994</v>
      </c>
      <c r="C19" s="534">
        <f>'S7'!N27</f>
        <v>859581.03054299997</v>
      </c>
      <c r="D19" s="514">
        <f t="shared" si="0"/>
        <v>0.14585172462607707</v>
      </c>
      <c r="E19" s="632">
        <v>10.641935483870965</v>
      </c>
      <c r="F19" s="633">
        <v>15.1</v>
      </c>
      <c r="G19" s="634">
        <v>3.1</v>
      </c>
      <c r="H19" s="666">
        <f t="shared" si="2"/>
        <v>-8.1713323682193043E-2</v>
      </c>
      <c r="I19" s="548">
        <v>88080.186815220106</v>
      </c>
      <c r="J19" s="549">
        <v>935465.22611249518</v>
      </c>
      <c r="K19" s="525">
        <f t="shared" si="1"/>
        <v>0.14037184333188857</v>
      </c>
      <c r="L19" s="642">
        <v>9.4483870967741925</v>
      </c>
      <c r="M19" s="643">
        <v>16.2</v>
      </c>
      <c r="N19" s="643">
        <v>3.7</v>
      </c>
      <c r="P19" s="787"/>
      <c r="Q19" s="791"/>
    </row>
    <row r="20" spans="1:17" ht="12.6" customHeight="1" x14ac:dyDescent="0.2">
      <c r="A20" s="369" t="s">
        <v>27</v>
      </c>
      <c r="B20" s="533">
        <f>'S7'!M32</f>
        <v>56350.060999999994</v>
      </c>
      <c r="C20" s="534">
        <f>'S7'!N32</f>
        <v>598877.52139499993</v>
      </c>
      <c r="D20" s="514">
        <f t="shared" si="0"/>
        <v>0.10161304108693192</v>
      </c>
      <c r="E20" s="632">
        <v>10.732258064516129</v>
      </c>
      <c r="F20" s="633">
        <v>14.8</v>
      </c>
      <c r="G20" s="634">
        <v>3.4</v>
      </c>
      <c r="H20" s="666">
        <f t="shared" si="2"/>
        <v>-0.2700631066355168</v>
      </c>
      <c r="I20" s="548">
        <v>77198.537999999986</v>
      </c>
      <c r="J20" s="549">
        <v>819625.696</v>
      </c>
      <c r="K20" s="525">
        <f t="shared" si="1"/>
        <v>0.12302995115485287</v>
      </c>
      <c r="L20" s="642">
        <v>9.3548387096774217</v>
      </c>
      <c r="M20" s="643">
        <v>17.100000000000001</v>
      </c>
      <c r="N20" s="643">
        <v>3.6</v>
      </c>
      <c r="P20" s="787"/>
      <c r="Q20" s="791"/>
    </row>
    <row r="21" spans="1:17" ht="12.6" customHeight="1" x14ac:dyDescent="0.2">
      <c r="A21" s="369" t="s">
        <v>28</v>
      </c>
      <c r="B21" s="533">
        <f>'S7'!M37</f>
        <v>24417.656999999999</v>
      </c>
      <c r="C21" s="534">
        <f>'S7'!N37</f>
        <v>259456.32500600003</v>
      </c>
      <c r="D21" s="514">
        <f>B21/$B$23</f>
        <v>4.4031050542919746E-2</v>
      </c>
      <c r="E21" s="632">
        <v>9.6225806451612907</v>
      </c>
      <c r="F21" s="633">
        <v>13.9</v>
      </c>
      <c r="G21" s="634">
        <v>2.7</v>
      </c>
      <c r="H21" s="666">
        <f t="shared" si="2"/>
        <v>-0.11383213841173245</v>
      </c>
      <c r="I21" s="548">
        <v>27554.211858051971</v>
      </c>
      <c r="J21" s="549">
        <v>293748.31246041716</v>
      </c>
      <c r="K21" s="525">
        <f t="shared" si="1"/>
        <v>4.391266242641282E-2</v>
      </c>
      <c r="L21" s="642">
        <v>8.8354838709677388</v>
      </c>
      <c r="M21" s="643">
        <v>13.4</v>
      </c>
      <c r="N21" s="643">
        <v>3.4</v>
      </c>
      <c r="P21" s="787"/>
      <c r="Q21" s="791"/>
    </row>
    <row r="22" spans="1:17" ht="12.6" customHeight="1" x14ac:dyDescent="0.2">
      <c r="A22" s="369" t="s">
        <v>29</v>
      </c>
      <c r="B22" s="535">
        <f>'S7'!M42</f>
        <v>30036.699999999997</v>
      </c>
      <c r="C22" s="536">
        <f>'S7'!N42</f>
        <v>319223.82387299999</v>
      </c>
      <c r="D22" s="514">
        <f t="shared" si="0"/>
        <v>5.4163569250011069E-2</v>
      </c>
      <c r="E22" s="644">
        <v>10.100000000000003</v>
      </c>
      <c r="F22" s="645">
        <v>16</v>
      </c>
      <c r="G22" s="646">
        <v>2.6</v>
      </c>
      <c r="H22" s="666">
        <f t="shared" si="2"/>
        <v>-0.10122525808154491</v>
      </c>
      <c r="I22" s="548">
        <v>33419.608494878237</v>
      </c>
      <c r="J22" s="549">
        <v>356379.33075199998</v>
      </c>
      <c r="K22" s="525">
        <f t="shared" si="1"/>
        <v>5.3260241803273219E-2</v>
      </c>
      <c r="L22" s="656">
        <v>9.9645161290322548</v>
      </c>
      <c r="M22" s="657">
        <v>16</v>
      </c>
      <c r="N22" s="657">
        <v>2.2000000000000002</v>
      </c>
      <c r="P22" s="787"/>
      <c r="Q22" s="791"/>
    </row>
    <row r="23" spans="1:17" ht="12.6" customHeight="1" x14ac:dyDescent="0.2">
      <c r="A23" s="543" t="s">
        <v>2</v>
      </c>
      <c r="B23" s="544">
        <f>SUM(B9:B22)</f>
        <v>554555.40349187492</v>
      </c>
      <c r="C23" s="543">
        <f>SUM(C9:C22)</f>
        <v>5892369.9346669177</v>
      </c>
      <c r="D23" s="545">
        <f>SUM(D9:D22)</f>
        <v>1.0000000000000002</v>
      </c>
      <c r="E23" s="647">
        <v>10.261290322580646</v>
      </c>
      <c r="F23" s="648">
        <v>14.5</v>
      </c>
      <c r="G23" s="649">
        <v>3.2</v>
      </c>
      <c r="H23" s="668">
        <f t="shared" si="2"/>
        <v>-0.11621481479007922</v>
      </c>
      <c r="I23" s="701">
        <f>SUM(I9:I22)</f>
        <v>627477.59610855475</v>
      </c>
      <c r="J23" s="702">
        <f>SUM(J9:J22)</f>
        <v>6675806.645032391</v>
      </c>
      <c r="K23" s="789">
        <f t="shared" si="1"/>
        <v>1</v>
      </c>
      <c r="L23" s="703">
        <v>9.2032258064516128</v>
      </c>
      <c r="M23" s="704">
        <v>14.7</v>
      </c>
      <c r="N23" s="704">
        <v>3.5</v>
      </c>
      <c r="P23" s="787"/>
      <c r="Q23" s="791"/>
    </row>
    <row r="24" spans="1:17" ht="12.6" customHeight="1" x14ac:dyDescent="0.2">
      <c r="A24" s="2" t="s">
        <v>262</v>
      </c>
      <c r="B24" s="537">
        <f>'S5'!E13</f>
        <v>12073.809378725022</v>
      </c>
      <c r="C24" s="538">
        <f>'S5'!F13</f>
        <v>128391.10337000003</v>
      </c>
      <c r="D24" s="539"/>
      <c r="E24" s="650"/>
      <c r="F24" s="651"/>
      <c r="G24" s="652"/>
      <c r="H24" s="667"/>
      <c r="I24" s="550">
        <v>13156.438393620365</v>
      </c>
      <c r="J24" s="551">
        <v>139984.82789670001</v>
      </c>
      <c r="K24" s="552"/>
      <c r="L24" s="658"/>
      <c r="M24" s="659"/>
      <c r="N24" s="659"/>
      <c r="Q24" s="792"/>
    </row>
    <row r="25" spans="1:17" ht="12.6" customHeight="1" x14ac:dyDescent="0.2">
      <c r="A25" s="370" t="s">
        <v>5</v>
      </c>
      <c r="B25" s="540">
        <f>SUM(B23:B24)</f>
        <v>566629.21287059993</v>
      </c>
      <c r="C25" s="541">
        <f>SUM(C23:C24)</f>
        <v>6020761.0380369173</v>
      </c>
      <c r="D25" s="542"/>
      <c r="E25" s="653">
        <v>10.261290322580646</v>
      </c>
      <c r="F25" s="654">
        <v>14.5</v>
      </c>
      <c r="G25" s="655">
        <v>3.2</v>
      </c>
      <c r="H25" s="669">
        <f t="shared" si="2"/>
        <v>-0.11551809246145174</v>
      </c>
      <c r="I25" s="696">
        <f>SUM(I23:I24)</f>
        <v>640634.03450217505</v>
      </c>
      <c r="J25" s="697">
        <f>SUM(J23:J24)</f>
        <v>6815791.4729290912</v>
      </c>
      <c r="K25" s="698"/>
      <c r="L25" s="699">
        <v>9.2032258064516128</v>
      </c>
      <c r="M25" s="700">
        <v>14.7</v>
      </c>
      <c r="N25" s="700">
        <v>3.5</v>
      </c>
    </row>
    <row r="26" spans="1:17" ht="4.5" customHeight="1" x14ac:dyDescent="0.2">
      <c r="A26" s="34"/>
      <c r="B26" s="510"/>
      <c r="C26" s="4"/>
      <c r="D26" s="511"/>
      <c r="E26" s="277"/>
      <c r="F26" s="280"/>
      <c r="G26" s="511"/>
      <c r="H26" s="105"/>
      <c r="I26" s="523"/>
      <c r="J26" s="4"/>
      <c r="K26" s="381"/>
      <c r="L26" s="277"/>
      <c r="M26" s="280"/>
      <c r="N26" s="280"/>
    </row>
    <row r="27" spans="1:17" ht="6" customHeight="1" x14ac:dyDescent="0.2">
      <c r="A27" s="34"/>
      <c r="B27" s="4"/>
      <c r="C27" s="4"/>
      <c r="E27" s="1068" t="s">
        <v>301</v>
      </c>
      <c r="F27" s="1068"/>
      <c r="G27" s="1068"/>
      <c r="H27" s="1068"/>
      <c r="I27" s="1068"/>
      <c r="J27" s="1068"/>
      <c r="K27" s="1068"/>
      <c r="L27" s="1068"/>
      <c r="M27" s="1068"/>
      <c r="N27" s="1068"/>
    </row>
    <row r="28" spans="1:17" ht="12.75" customHeight="1" x14ac:dyDescent="0.2">
      <c r="B28" s="279"/>
      <c r="C28" s="279"/>
      <c r="D28" s="279"/>
      <c r="E28" s="1068"/>
      <c r="F28" s="1068"/>
      <c r="G28" s="1068"/>
      <c r="H28" s="1068"/>
      <c r="I28" s="1068"/>
      <c r="J28" s="1068"/>
      <c r="K28" s="1068"/>
      <c r="L28" s="1068"/>
      <c r="M28" s="1068"/>
      <c r="N28" s="1068"/>
    </row>
    <row r="29" spans="1:17" ht="12" customHeight="1" x14ac:dyDescent="0.2">
      <c r="B29" s="279"/>
      <c r="C29" s="279"/>
      <c r="D29" s="279"/>
      <c r="E29" s="279"/>
      <c r="F29" s="279"/>
      <c r="G29" s="279"/>
      <c r="I29" s="738" t="str">
        <f>A3</f>
        <v>Říjen</v>
      </c>
      <c r="J29" s="739">
        <f>H3</f>
        <v>2014</v>
      </c>
      <c r="K29" s="279"/>
      <c r="L29" s="279"/>
      <c r="M29" s="279"/>
      <c r="N29" s="27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1033"/>
      <c r="B38" s="30"/>
      <c r="C38" s="31"/>
      <c r="D38" s="31"/>
      <c r="E38" s="25"/>
      <c r="F38" s="26"/>
      <c r="G38" s="26"/>
      <c r="H38" s="26"/>
      <c r="I38" s="1034"/>
    </row>
    <row r="39" spans="1:9" ht="12" customHeight="1" x14ac:dyDescent="0.2">
      <c r="A39" s="1033"/>
      <c r="B39" s="32"/>
      <c r="C39" s="32"/>
      <c r="D39" s="32"/>
      <c r="E39" s="27"/>
      <c r="F39" s="27"/>
      <c r="G39" s="46"/>
      <c r="H39" s="46"/>
      <c r="I39" s="1034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22</vt:i4>
      </vt:variant>
    </vt:vector>
  </HeadingPairs>
  <TitlesOfParts>
    <vt:vector size="43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'S18'!Oblast_tisku</vt:lpstr>
      <vt:lpstr>'S19'!Oblast_tisku</vt:lpstr>
      <vt:lpstr>'S2'!Oblast_tisku</vt:lpstr>
      <vt:lpstr>'S20'!Oblast_tisku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  <vt:lpstr>'S3'!OLE_LINK31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2014-12-09T08:46:06Z</cp:lastPrinted>
  <dcterms:created xsi:type="dcterms:W3CDTF">2010-02-15T08:19:53Z</dcterms:created>
  <dcterms:modified xsi:type="dcterms:W3CDTF">2015-01-28T10:41:09Z</dcterms:modified>
</cp:coreProperties>
</file>