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855"/>
  </bookViews>
  <sheets>
    <sheet name="T" sheetId="69" r:id="rId1"/>
    <sheet name="S1" sheetId="43" r:id="rId2"/>
    <sheet name="S2" sheetId="74" r:id="rId3"/>
    <sheet name="S3" sheetId="56" r:id="rId4"/>
    <sheet name="S4" sheetId="82" r:id="rId5"/>
    <sheet name="S5" sheetId="84" r:id="rId6"/>
    <sheet name="S6" sheetId="72" r:id="rId7"/>
    <sheet name="S7" sheetId="58" r:id="rId8"/>
    <sheet name="S8" sheetId="47" r:id="rId9"/>
    <sheet name="S9" sheetId="8" r:id="rId10"/>
    <sheet name="S10" sheetId="77" r:id="rId11"/>
    <sheet name="S11" sheetId="78" r:id="rId12"/>
    <sheet name="S12" sheetId="45" r:id="rId13"/>
    <sheet name="S13" sheetId="83" r:id="rId14"/>
    <sheet name="S14" sheetId="63" r:id="rId15"/>
    <sheet name="S15" sheetId="67" r:id="rId16"/>
    <sheet name="S16" sheetId="68" r:id="rId17"/>
    <sheet name="S17" sheetId="86" r:id="rId18"/>
  </sheets>
  <definedNames>
    <definedName name="_xlnm.Print_Area" localSheetId="1">'S1'!$A$1:$C$32</definedName>
    <definedName name="_xlnm.Print_Area" localSheetId="10">'S10'!$A$1:$N$28</definedName>
    <definedName name="_xlnm.Print_Area" localSheetId="11">'S11'!$A$1:$M$42</definedName>
    <definedName name="_xlnm.Print_Area" localSheetId="12">'S12'!$A$1:$R$27</definedName>
    <definedName name="_xlnm.Print_Area" localSheetId="13">'S13'!$A$1:$S$28</definedName>
    <definedName name="_xlnm.Print_Area" localSheetId="14">'S14'!$A$1:$Q$46</definedName>
    <definedName name="_xlnm.Print_Area" localSheetId="15">'S15'!$A$1:$S$33</definedName>
    <definedName name="_xlnm.Print_Area" localSheetId="16">'S16'!$A$1:$O$37</definedName>
    <definedName name="_xlnm.Print_Area" localSheetId="17">'S17'!$A$1:$M$29</definedName>
    <definedName name="_xlnm.Print_Area" localSheetId="2">'S2'!$A$1:$D$43</definedName>
    <definedName name="_xlnm.Print_Area" localSheetId="3">'S3'!$A$1:$D$32</definedName>
    <definedName name="_xlnm.Print_Area" localSheetId="4">'S4'!$A$1:$I$37</definedName>
    <definedName name="_xlnm.Print_Area" localSheetId="5">'S5'!$A$1:$H$56</definedName>
    <definedName name="_xlnm.Print_Area" localSheetId="6">'S6'!$A$1:$N$42</definedName>
    <definedName name="_xlnm.Print_Area" localSheetId="7">'S7'!$A$1:$O$43</definedName>
    <definedName name="_xlnm.Print_Area" localSheetId="8">'S8'!$A$1:$N$43</definedName>
    <definedName name="_xlnm.Print_Area" localSheetId="9">'S9'!$A$1:$P$42</definedName>
    <definedName name="_xlnm.Print_Area" localSheetId="0">T!$A$1:$J$59</definedName>
  </definedNames>
  <calcPr calcId="145621"/>
</workbook>
</file>

<file path=xl/calcChain.xml><?xml version="1.0" encoding="utf-8"?>
<calcChain xmlns="http://schemas.openxmlformats.org/spreadsheetml/2006/main">
  <c r="E17" i="67" l="1"/>
  <c r="F17" i="67"/>
  <c r="G17" i="67"/>
  <c r="H17" i="67"/>
  <c r="I17" i="67"/>
  <c r="E16" i="67" l="1"/>
  <c r="F16" i="67"/>
  <c r="G16" i="67"/>
  <c r="H16" i="67"/>
  <c r="I16" i="67"/>
  <c r="G11" i="63" l="1"/>
  <c r="E15" i="67" l="1"/>
  <c r="F15" i="67"/>
  <c r="G15" i="67"/>
  <c r="H15" i="67"/>
  <c r="I15" i="67"/>
  <c r="D27" i="58"/>
  <c r="C27" i="58"/>
  <c r="E27" i="58"/>
  <c r="H22" i="82" l="1"/>
  <c r="E22" i="82"/>
  <c r="A24" i="78" l="1"/>
  <c r="D41" i="8" l="1"/>
  <c r="C40" i="8"/>
  <c r="C39" i="8"/>
  <c r="E14" i="67"/>
  <c r="F14" i="67"/>
  <c r="G14" i="67"/>
  <c r="H14" i="67"/>
  <c r="I14" i="67"/>
  <c r="J14" i="72" l="1"/>
  <c r="I14" i="72"/>
  <c r="K10" i="72" l="1"/>
  <c r="K12" i="72"/>
  <c r="K11" i="72"/>
  <c r="K13" i="72"/>
  <c r="E13" i="67"/>
  <c r="F13" i="67"/>
  <c r="G13" i="67"/>
  <c r="H13" i="67"/>
  <c r="I13" i="67"/>
  <c r="E39" i="8"/>
  <c r="D39" i="8"/>
  <c r="K14" i="72" l="1"/>
  <c r="I11" i="82"/>
  <c r="I12" i="82"/>
  <c r="I23" i="47" l="1"/>
  <c r="I25" i="47" s="1"/>
  <c r="E12" i="67" l="1"/>
  <c r="F12" i="67"/>
  <c r="G12" i="67"/>
  <c r="H12" i="67"/>
  <c r="F19" i="82" l="1"/>
  <c r="R10" i="83"/>
  <c r="J26" i="8" l="1"/>
  <c r="J25" i="8"/>
  <c r="K10" i="47" l="1"/>
  <c r="K11" i="47"/>
  <c r="K12" i="47"/>
  <c r="K13" i="47"/>
  <c r="K14" i="47"/>
  <c r="K15" i="47"/>
  <c r="K16" i="47"/>
  <c r="K17" i="47"/>
  <c r="K18" i="47"/>
  <c r="K19" i="47"/>
  <c r="K20" i="47"/>
  <c r="K21" i="47"/>
  <c r="K22" i="47"/>
  <c r="K23" i="47"/>
  <c r="K9" i="47"/>
  <c r="I12" i="67" l="1"/>
  <c r="D40" i="8" l="1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8" i="8"/>
  <c r="D3" i="82" l="1"/>
  <c r="E11" i="67" l="1"/>
  <c r="F11" i="67"/>
  <c r="G11" i="67"/>
  <c r="H11" i="67"/>
  <c r="I11" i="67"/>
  <c r="C22" i="67" l="1"/>
  <c r="I10" i="67"/>
  <c r="H10" i="67"/>
  <c r="G10" i="67"/>
  <c r="F10" i="67"/>
  <c r="E10" i="67"/>
  <c r="B5" i="78"/>
  <c r="H5" i="78" s="1"/>
  <c r="H25" i="78"/>
  <c r="P8" i="63" l="1"/>
  <c r="P9" i="63"/>
  <c r="P10" i="63"/>
  <c r="P7" i="63"/>
  <c r="C24" i="47" l="1"/>
  <c r="B24" i="47"/>
  <c r="D52" i="84"/>
  <c r="F44" i="84"/>
  <c r="C12" i="72" s="1"/>
  <c r="E44" i="84"/>
  <c r="B12" i="72" s="1"/>
  <c r="H12" i="72" s="1"/>
  <c r="D44" i="84"/>
  <c r="F34" i="84"/>
  <c r="C11" i="72" s="1"/>
  <c r="E34" i="84"/>
  <c r="B11" i="72" s="1"/>
  <c r="H11" i="72" s="1"/>
  <c r="D34" i="84"/>
  <c r="F24" i="84"/>
  <c r="C10" i="72" s="1"/>
  <c r="E24" i="84"/>
  <c r="B10" i="72" s="1"/>
  <c r="H10" i="72" s="1"/>
  <c r="D24" i="84"/>
  <c r="H12" i="84"/>
  <c r="G12" i="84"/>
  <c r="F12" i="84"/>
  <c r="F14" i="84" s="1"/>
  <c r="E12" i="84"/>
  <c r="E14" i="84" s="1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F25" i="83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S23" i="83" s="1"/>
  <c r="F23" i="83"/>
  <c r="R23" i="83" s="1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F22" i="83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8" i="83"/>
  <c r="R18" i="83"/>
  <c r="S17" i="83"/>
  <c r="R17" i="83"/>
  <c r="S16" i="83"/>
  <c r="R16" i="83"/>
  <c r="S15" i="83"/>
  <c r="R15" i="83"/>
  <c r="S14" i="83"/>
  <c r="R14" i="83"/>
  <c r="S13" i="83"/>
  <c r="R13" i="83"/>
  <c r="S12" i="83"/>
  <c r="R12" i="83"/>
  <c r="S11" i="83"/>
  <c r="R11" i="83"/>
  <c r="S10" i="83"/>
  <c r="S9" i="83"/>
  <c r="R9" i="83"/>
  <c r="M8" i="83"/>
  <c r="M26" i="83" s="1"/>
  <c r="L8" i="83"/>
  <c r="L26" i="83" s="1"/>
  <c r="G8" i="83"/>
  <c r="G20" i="83" s="1"/>
  <c r="F8" i="83"/>
  <c r="F26" i="83" s="1"/>
  <c r="H23" i="82"/>
  <c r="G23" i="82"/>
  <c r="E23" i="82"/>
  <c r="D23" i="82"/>
  <c r="I22" i="82"/>
  <c r="F51" i="84" s="1"/>
  <c r="F22" i="82"/>
  <c r="E51" i="84" s="1"/>
  <c r="I21" i="82"/>
  <c r="F50" i="84" s="1"/>
  <c r="F21" i="82"/>
  <c r="E50" i="84" s="1"/>
  <c r="I20" i="82"/>
  <c r="F20" i="82"/>
  <c r="I19" i="82"/>
  <c r="F49" i="84" s="1"/>
  <c r="E49" i="84"/>
  <c r="H17" i="82"/>
  <c r="G17" i="82"/>
  <c r="E17" i="82"/>
  <c r="D17" i="82"/>
  <c r="I16" i="82"/>
  <c r="F16" i="82"/>
  <c r="I15" i="82"/>
  <c r="F15" i="82"/>
  <c r="H13" i="82"/>
  <c r="G13" i="82"/>
  <c r="E13" i="82"/>
  <c r="D30" i="82" s="1"/>
  <c r="D13" i="82"/>
  <c r="D29" i="82" s="1"/>
  <c r="F12" i="82"/>
  <c r="F11" i="82"/>
  <c r="H9" i="82"/>
  <c r="G9" i="82"/>
  <c r="E9" i="82"/>
  <c r="D28" i="82" s="1"/>
  <c r="D9" i="82"/>
  <c r="D27" i="82" s="1"/>
  <c r="I8" i="82"/>
  <c r="F8" i="82"/>
  <c r="I7" i="82"/>
  <c r="F7" i="82"/>
  <c r="R25" i="83" l="1"/>
  <c r="R22" i="83"/>
  <c r="S22" i="83"/>
  <c r="S25" i="83"/>
  <c r="R21" i="83"/>
  <c r="S21" i="83"/>
  <c r="I17" i="82"/>
  <c r="F9" i="82"/>
  <c r="I13" i="82"/>
  <c r="R26" i="83"/>
  <c r="I9" i="82"/>
  <c r="F52" i="84"/>
  <c r="C13" i="72" s="1"/>
  <c r="E52" i="84"/>
  <c r="B13" i="72" s="1"/>
  <c r="F23" i="82"/>
  <c r="F17" i="82"/>
  <c r="D31" i="82" s="1"/>
  <c r="F13" i="82"/>
  <c r="I23" i="82"/>
  <c r="G24" i="83"/>
  <c r="G26" i="83"/>
  <c r="S26" i="83" s="1"/>
  <c r="L20" i="83"/>
  <c r="L24" i="83"/>
  <c r="M20" i="83"/>
  <c r="S20" i="83" s="1"/>
  <c r="M24" i="83"/>
  <c r="S8" i="83"/>
  <c r="R8" i="83"/>
  <c r="F20" i="83"/>
  <c r="F24" i="83"/>
  <c r="F24" i="82" l="1"/>
  <c r="D32" i="82" s="1"/>
  <c r="I24" i="82"/>
  <c r="B14" i="72"/>
  <c r="H14" i="72" s="1"/>
  <c r="H13" i="72"/>
  <c r="R20" i="83"/>
  <c r="S24" i="83"/>
  <c r="D33" i="82"/>
  <c r="R24" i="83"/>
  <c r="D10" i="72" l="1"/>
  <c r="K11" i="67"/>
  <c r="K12" i="67"/>
  <c r="K13" i="67"/>
  <c r="K14" i="67"/>
  <c r="K15" i="67"/>
  <c r="K16" i="67"/>
  <c r="K17" i="67"/>
  <c r="K18" i="67"/>
  <c r="K19" i="67"/>
  <c r="K20" i="67"/>
  <c r="K21" i="67"/>
  <c r="K25" i="67"/>
  <c r="K10" i="67"/>
  <c r="J22" i="67"/>
  <c r="J23" i="67"/>
  <c r="J24" i="67"/>
  <c r="J25" i="67"/>
  <c r="J26" i="67"/>
  <c r="J27" i="67"/>
  <c r="J28" i="67"/>
  <c r="I22" i="67"/>
  <c r="K22" i="67" s="1"/>
  <c r="C26" i="67" l="1"/>
  <c r="B21" i="45"/>
  <c r="B20" i="45"/>
  <c r="C20" i="45"/>
  <c r="M26" i="77"/>
  <c r="M25" i="77"/>
  <c r="M23" i="77"/>
  <c r="M22" i="77"/>
  <c r="K26" i="77" l="1"/>
  <c r="J26" i="77"/>
  <c r="K25" i="77"/>
  <c r="J25" i="77"/>
  <c r="K23" i="77"/>
  <c r="J23" i="77"/>
  <c r="K22" i="77"/>
  <c r="J22" i="77"/>
  <c r="H26" i="77"/>
  <c r="G26" i="77"/>
  <c r="H25" i="77"/>
  <c r="G25" i="77"/>
  <c r="H23" i="77"/>
  <c r="G23" i="77"/>
  <c r="H22" i="77"/>
  <c r="G22" i="77"/>
  <c r="F26" i="77"/>
  <c r="E26" i="77"/>
  <c r="F25" i="77"/>
  <c r="E25" i="77"/>
  <c r="F23" i="77"/>
  <c r="E23" i="77"/>
  <c r="F22" i="77"/>
  <c r="E22" i="77"/>
  <c r="C26" i="77"/>
  <c r="C25" i="77"/>
  <c r="C23" i="77"/>
  <c r="C22" i="77"/>
  <c r="B26" i="77"/>
  <c r="B25" i="77"/>
  <c r="B23" i="77"/>
  <c r="B22" i="77"/>
  <c r="N32" i="58"/>
  <c r="M32" i="58"/>
  <c r="L32" i="58"/>
  <c r="C14" i="72"/>
  <c r="H4" i="72" l="1"/>
  <c r="D19" i="72"/>
  <c r="L19" i="72" s="1"/>
  <c r="H8" i="67" l="1"/>
  <c r="F8" i="67"/>
  <c r="L26" i="78"/>
  <c r="A3" i="78"/>
  <c r="A3" i="77"/>
  <c r="B6" i="77"/>
  <c r="G6" i="77" s="1"/>
  <c r="E6" i="77" l="1"/>
  <c r="J6" i="77" s="1"/>
  <c r="E7" i="72" l="1"/>
  <c r="L7" i="72" s="1"/>
  <c r="B7" i="72"/>
  <c r="I7" i="72" s="1"/>
  <c r="A4" i="72"/>
  <c r="A19" i="72" s="1"/>
  <c r="I19" i="72" s="1"/>
  <c r="J23" i="47"/>
  <c r="J25" i="47" s="1"/>
  <c r="D11" i="72" l="1"/>
  <c r="L6" i="47"/>
  <c r="E6" i="47"/>
  <c r="H3" i="47"/>
  <c r="J29" i="47" s="1"/>
  <c r="A3" i="47"/>
  <c r="I29" i="47" s="1"/>
  <c r="D12" i="72" l="1"/>
  <c r="D13" i="72"/>
  <c r="C12" i="58"/>
  <c r="D12" i="58"/>
  <c r="E12" i="58"/>
  <c r="C17" i="58"/>
  <c r="D17" i="58"/>
  <c r="E17" i="58"/>
  <c r="C22" i="58"/>
  <c r="D22" i="58"/>
  <c r="E22" i="58"/>
  <c r="C32" i="58"/>
  <c r="D32" i="58"/>
  <c r="E32" i="58"/>
  <c r="C37" i="58"/>
  <c r="D37" i="58"/>
  <c r="E37" i="58"/>
  <c r="C42" i="58"/>
  <c r="D42" i="58"/>
  <c r="E42" i="58"/>
  <c r="D14" i="72" l="1"/>
  <c r="I4" i="58"/>
  <c r="A4" i="58"/>
  <c r="I3" i="8" l="1"/>
  <c r="A3" i="8"/>
  <c r="A3" i="63"/>
  <c r="A3" i="45"/>
  <c r="A4" i="67"/>
  <c r="B6" i="47"/>
  <c r="I6" i="47" s="1"/>
  <c r="I28" i="67" l="1"/>
  <c r="K28" i="67" s="1"/>
  <c r="J38" i="8" l="1"/>
  <c r="E42" i="8"/>
  <c r="D42" i="8"/>
  <c r="C42" i="8"/>
  <c r="C41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K27" i="67" s="1"/>
  <c r="I26" i="67"/>
  <c r="K26" i="67" s="1"/>
  <c r="I25" i="67"/>
  <c r="I24" i="67"/>
  <c r="K24" i="67" s="1"/>
  <c r="I23" i="67"/>
  <c r="K23" i="67" s="1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J36" i="8" l="1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7" i="45"/>
  <c r="Q17" i="45"/>
  <c r="R17" i="45"/>
  <c r="P18" i="45"/>
  <c r="Q18" i="45"/>
  <c r="R18" i="45"/>
  <c r="N8" i="63" l="1"/>
  <c r="N9" i="63"/>
  <c r="Q9" i="63" s="1"/>
  <c r="N10" i="63"/>
  <c r="N7" i="63"/>
  <c r="Q7" i="63" s="1"/>
  <c r="C11" i="63"/>
  <c r="D11" i="63"/>
  <c r="E11" i="63"/>
  <c r="F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H19" i="47" s="1"/>
  <c r="L27" i="58"/>
  <c r="C22" i="47"/>
  <c r="B22" i="47"/>
  <c r="H22" i="47" s="1"/>
  <c r="C15" i="47"/>
  <c r="B15" i="47"/>
  <c r="H15" i="47" s="1"/>
  <c r="N37" i="58"/>
  <c r="C21" i="47" s="1"/>
  <c r="M37" i="58"/>
  <c r="B21" i="47" s="1"/>
  <c r="H21" i="47" s="1"/>
  <c r="L37" i="58"/>
  <c r="C14" i="47"/>
  <c r="B14" i="47"/>
  <c r="H14" i="47" s="1"/>
  <c r="C20" i="47"/>
  <c r="B20" i="47"/>
  <c r="H20" i="47" s="1"/>
  <c r="C13" i="47"/>
  <c r="B13" i="47"/>
  <c r="H13" i="47" s="1"/>
  <c r="C12" i="47"/>
  <c r="B12" i="47"/>
  <c r="H12" i="47" s="1"/>
  <c r="N22" i="58"/>
  <c r="C18" i="47" s="1"/>
  <c r="M22" i="58"/>
  <c r="B18" i="47" s="1"/>
  <c r="H18" i="47" s="1"/>
  <c r="L22" i="58"/>
  <c r="C11" i="47"/>
  <c r="B11" i="47"/>
  <c r="H11" i="47" s="1"/>
  <c r="N17" i="58"/>
  <c r="C17" i="47" s="1"/>
  <c r="M17" i="58"/>
  <c r="B17" i="47" s="1"/>
  <c r="H17" i="47" s="1"/>
  <c r="L17" i="58"/>
  <c r="C10" i="47"/>
  <c r="B10" i="47"/>
  <c r="H10" i="47" s="1"/>
  <c r="N12" i="58"/>
  <c r="C16" i="47" s="1"/>
  <c r="M12" i="58"/>
  <c r="B16" i="47" s="1"/>
  <c r="H16" i="47" s="1"/>
  <c r="L12" i="58"/>
  <c r="C9" i="47"/>
  <c r="B9" i="47"/>
  <c r="H9" i="47" s="1"/>
  <c r="C23" i="47" l="1"/>
  <c r="B23" i="47"/>
  <c r="H23" i="47" l="1"/>
  <c r="D9" i="47"/>
  <c r="D21" i="47"/>
  <c r="D11" i="47"/>
  <c r="D20" i="47"/>
  <c r="D13" i="47"/>
  <c r="D16" i="47"/>
  <c r="D10" i="47"/>
  <c r="D12" i="47"/>
  <c r="D17" i="47"/>
  <c r="D18" i="47"/>
  <c r="C25" i="47"/>
  <c r="D19" i="47"/>
  <c r="D15" i="47"/>
  <c r="D14" i="47"/>
  <c r="D22" i="47"/>
  <c r="B25" i="47"/>
  <c r="H25" i="47" s="1"/>
  <c r="D23" i="47" l="1"/>
  <c r="J9" i="8" l="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7" i="8"/>
  <c r="J28" i="8"/>
  <c r="J29" i="8"/>
  <c r="J30" i="8"/>
  <c r="J31" i="8"/>
  <c r="J32" i="8"/>
  <c r="J33" i="8"/>
  <c r="J34" i="8"/>
  <c r="J35" i="8"/>
</calcChain>
</file>

<file path=xl/sharedStrings.xml><?xml version="1.0" encoding="utf-8"?>
<sst xmlns="http://schemas.openxmlformats.org/spreadsheetml/2006/main" count="809" uniqueCount="327">
  <si>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</si>
  <si>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</si>
  <si>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</si>
  <si>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</si>
  <si>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</si>
  <si>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</si>
  <si>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</si>
  <si>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</si>
  <si>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</si>
  <si>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</si>
  <si>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</si>
  <si>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</si>
  <si>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</si>
  <si>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</si>
  <si>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</si>
  <si>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</si>
  <si>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</si>
  <si>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</si>
  <si>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</si>
  <si>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</si>
  <si>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</si>
  <si>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</si>
  <si>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</si>
  <si>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</si>
  <si>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</si>
  <si>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</si>
  <si>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</si>
  <si>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</si>
  <si>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</si>
  <si>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</si>
  <si>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</si>
  <si>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</si>
  <si>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</si>
  <si>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</si>
  <si>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</si>
  <si>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</si>
  <si>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</si>
  <si>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</si>
  <si>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</si>
  <si>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</si>
  <si>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</si>
  <si>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</si>
  <si>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</si>
  <si>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</si>
  <si>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</si>
  <si>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</si>
  <si>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</si>
  <si>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</si>
  <si>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</si>
  <si>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</si>
  <si>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</si>
  <si>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</si>
  <si>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</si>
  <si>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</si>
  <si>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</si>
  <si>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</si>
  <si>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</si>
  <si>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</si>
  <si>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</si>
  <si>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</si>
  <si>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</si>
  <si>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</si>
  <si>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</si>
  <si>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</si>
  <si>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</si>
  <si>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</si>
  <si>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</si>
  <si>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</si>
  <si>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</si>
  <si>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</si>
  <si>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</si>
  <si>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</si>
  <si>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</si>
  <si>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</si>
  <si>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</si>
  <si>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</si>
  <si>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</si>
  <si>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</si>
  <si>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</si>
  <si>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</si>
  <si>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</si>
  <si>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</si>
  <si>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</si>
  <si>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</si>
  <si>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</si>
  <si>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</si>
  <si>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</si>
  <si>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</si>
  <si>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</si>
  <si>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</si>
  <si>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</si>
  <si>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</si>
  <si>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</si>
  <si>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</si>
  <si>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</si>
  <si>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</si>
  <si>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</si>
  <si>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</si>
  <si>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</si>
  <si>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</si>
  <si>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</si>
  <si>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</si>
  <si>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</si>
  <si>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</si>
  <si>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</si>
  <si>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</si>
  <si>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</si>
  <si>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</si>
  <si>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</si>
  <si>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</si>
  <si>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</si>
  <si>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</si>
  <si>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</si>
  <si>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</si>
  <si>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</si>
  <si>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</si>
  <si>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</si>
  <si>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</si>
  <si>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</si>
  <si>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</si>
  <si>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</si>
  <si>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</si>
  <si>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</si>
  <si>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</si>
  <si>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</si>
  <si>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</si>
  <si>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</si>
  <si>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teplota a spotřeba plynu na základě aktuálních denních hodnot</t>
    </r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</si>
  <si>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</si>
  <si>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</si>
  <si>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</si>
  <si>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</si>
  <si>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</si>
  <si>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</si>
  <si>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</si>
  <si>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</si>
  <si>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</si>
  <si>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</si>
  <si>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</si>
  <si>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</si>
  <si>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</si>
  <si>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</si>
  <si>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</si>
  <si>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</si>
  <si>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</si>
  <si>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</si>
  <si>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</si>
  <si>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</si>
  <si>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</si>
  <si>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</si>
  <si>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</si>
  <si>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</si>
  <si>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</si>
  <si>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</si>
  <si>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</si>
  <si>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</si>
  <si>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</si>
  <si>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</si>
  <si>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</si>
  <si>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</si>
  <si>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</si>
  <si>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</si>
  <si>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</si>
  <si>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</si>
  <si>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</si>
  <si>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</si>
  <si>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</si>
  <si>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</si>
  <si>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</si>
  <si>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</si>
  <si>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</si>
  <si>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</si>
  <si>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</si>
  <si>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</si>
  <si>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</si>
  <si>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</si>
  <si>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</si>
  <si>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</si>
  <si>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</si>
  <si>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</si>
  <si>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</si>
  <si>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</si>
  <si>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</si>
  <si>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</si>
  <si>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</si>
  <si>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</si>
  <si>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</si>
  <si>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</si>
  <si>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</si>
  <si>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</si>
  <si>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</si>
  <si>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</si>
  <si>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</si>
  <si>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</si>
  <si>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</si>
  <si>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</si>
  <si>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</si>
  <si>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</si>
  <si>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</si>
  <si>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</si>
  <si>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</si>
  <si>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</si>
  <si>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</si>
  <si>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</si>
  <si>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</si>
  <si>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</si>
  <si>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</si>
  <si>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</si>
  <si>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</si>
  <si>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</si>
  <si>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</si>
  <si>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</si>
  <si>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</si>
  <si>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</si>
  <si>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</si>
  <si>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</si>
  <si>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 xml:space="preserve"> Porovnání denní spotřeby zemního plynu v ČR mezi roky 2013 a 2014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</si>
  <si>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</si>
  <si>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</si>
  <si>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</si>
  <si>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</si>
  <si>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</si>
  <si>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</si>
  <si>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skutečná teplota (°C)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</si>
  <si>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</si>
  <si>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</si>
  <si>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</si>
  <si>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</si>
  <si>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</si>
  <si>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</si>
  <si>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</si>
  <si>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</si>
  <si>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</si>
  <si>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</si>
  <si>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</si>
  <si>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</si>
  <si>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</si>
  <si>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</si>
  <si>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</si>
  <si>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</si>
  <si>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</si>
  <si>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</si>
  <si>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</si>
  <si>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</si>
  <si>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</si>
  <si>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</si>
  <si>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</si>
  <si>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</si>
  <si>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</si>
  <si>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</si>
  <si>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</si>
  <si>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</si>
  <si>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</si>
  <si>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</si>
  <si>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</si>
  <si>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</si>
  <si>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</si>
  <si>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</si>
  <si>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</si>
  <si>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</si>
  <si>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</si>
  <si>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</si>
  <si>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</si>
  <si>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</si>
  <si>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</si>
  <si>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>Výrobny plynu (VS, která není zahrnutu v RDS)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</si>
  <si>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</si>
  <si>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</si>
  <si>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</si>
  <si>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</si>
  <si>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</si>
  <si>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</si>
  <si>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</si>
  <si>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</si>
  <si>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</si>
  <si>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</si>
  <si>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</si>
  <si>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</si>
  <si>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</si>
  <si>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</si>
  <si>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</si>
  <si>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</si>
  <si>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</si>
  <si>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</si>
  <si>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</si>
  <si>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</si>
  <si>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</si>
  <si>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</si>
  <si>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</si>
  <si>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</si>
  <si>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</si>
  <si>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</si>
  <si>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</si>
  <si>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</si>
  <si>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</si>
  <si>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</si>
  <si>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</si>
  <si>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</si>
  <si>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</si>
  <si>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</si>
  <si>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</si>
  <si>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</si>
  <si>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</si>
  <si>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Další</t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</si>
  <si>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</si>
  <si>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</si>
  <si>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</si>
  <si>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</si>
  <si>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</si>
  <si>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</si>
  <si>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</si>
  <si>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</si>
  <si>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</si>
  <si>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8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</si>
  <si>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</si>
  <si>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</si>
  <si>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</si>
  <si>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</si>
  <si>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</si>
  <si>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</si>
  <si>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</si>
  <si>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</si>
  <si>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</si>
  <si>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</si>
  <si>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>Denní teplotní gradient a modelová spotřeba zemního plynu v ČR v průběhu roku</t>
  </si>
  <si>
    <t>Tabulka č. 14</t>
  </si>
  <si>
    <t xml:space="preserve">                                                                    Měsíční bilance plynárenské soustavy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</si>
</sst>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i/>
      <sz val="10"/>
      <name val="Arial"/>
      <family val="2"/>
      <charset val="238"/>
    </font>
    <font>
      <b/>
      <sz val="8"/>
      <color theme="1" tint="0.499984740745262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</cellStyleXfs>
  <cellXfs count="1033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horizontal="right"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4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2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5" xfId="3" applyNumberFormat="1" applyFont="1" applyFill="1" applyBorder="1" applyAlignment="1">
      <alignment horizontal="right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11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23" fillId="12" borderId="7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horizontal="right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3" fontId="23" fillId="12" borderId="30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7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7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3" fontId="4" fillId="3" borderId="46" xfId="3" applyNumberFormat="1" applyFont="1" applyFill="1" applyBorder="1" applyAlignment="1">
      <alignment horizontal="right" vertical="center"/>
    </xf>
    <xf numFmtId="3" fontId="23" fillId="12" borderId="49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52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4" fillId="3" borderId="47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55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164" fontId="23" fillId="12" borderId="5" xfId="2" applyNumberFormat="1" applyFont="1" applyFill="1" applyBorder="1" applyAlignment="1">
      <alignment horizontal="right"/>
    </xf>
    <xf numFmtId="164" fontId="61" fillId="3" borderId="11" xfId="2" applyNumberFormat="1" applyFont="1" applyFill="1" applyBorder="1" applyAlignment="1">
      <alignment horizontal="right"/>
    </xf>
    <xf numFmtId="164" fontId="61" fillId="3" borderId="6" xfId="2" applyNumberFormat="1" applyFont="1" applyFill="1" applyBorder="1" applyAlignment="1">
      <alignment horizontal="right"/>
    </xf>
    <xf numFmtId="164" fontId="61" fillId="3" borderId="10" xfId="2" applyNumberFormat="1" applyFont="1" applyFill="1" applyBorder="1" applyAlignment="1">
      <alignment horizontal="right"/>
    </xf>
    <xf numFmtId="164" fontId="61" fillId="3" borderId="3" xfId="2" applyNumberFormat="1" applyFont="1" applyFill="1" applyBorder="1" applyAlignment="1">
      <alignment horizontal="right"/>
    </xf>
    <xf numFmtId="164" fontId="61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1" fillId="3" borderId="14" xfId="3" applyFont="1" applyFill="1" applyBorder="1" applyAlignment="1">
      <alignment horizontal="center" vertical="center" wrapText="1"/>
    </xf>
    <xf numFmtId="0" fontId="61" fillId="3" borderId="21" xfId="3" applyFont="1" applyFill="1" applyBorder="1" applyAlignment="1">
      <alignment horizontal="center"/>
    </xf>
    <xf numFmtId="164" fontId="62" fillId="3" borderId="4" xfId="2" applyNumberFormat="1" applyFont="1" applyFill="1" applyBorder="1" applyAlignment="1"/>
    <xf numFmtId="164" fontId="62" fillId="3" borderId="10" xfId="2" applyNumberFormat="1" applyFont="1" applyFill="1" applyBorder="1" applyAlignment="1"/>
    <xf numFmtId="0" fontId="61" fillId="3" borderId="7" xfId="3" applyFont="1" applyFill="1" applyBorder="1" applyAlignment="1">
      <alignment horizontal="center" vertical="center" wrapText="1"/>
    </xf>
    <xf numFmtId="0" fontId="61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53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3" fillId="12" borderId="4" xfId="0" applyNumberFormat="1" applyFont="1" applyFill="1" applyBorder="1" applyAlignment="1"/>
    <xf numFmtId="166" fontId="63" fillId="12" borderId="7" xfId="0" applyNumberFormat="1" applyFont="1" applyFill="1" applyBorder="1" applyAlignment="1">
      <alignment horizontal="center"/>
    </xf>
    <xf numFmtId="166" fontId="63" fillId="12" borderId="5" xfId="0" applyNumberFormat="1" applyFont="1" applyFill="1" applyBorder="1" applyAlignment="1">
      <alignment horizontal="center"/>
    </xf>
    <xf numFmtId="3" fontId="63" fillId="12" borderId="4" xfId="0" applyNumberFormat="1" applyFont="1" applyFill="1" applyBorder="1" applyAlignment="1">
      <alignment horizontal="right"/>
    </xf>
    <xf numFmtId="3" fontId="63" fillId="12" borderId="0" xfId="0" applyNumberFormat="1" applyFont="1" applyFill="1" applyBorder="1" applyAlignment="1">
      <alignment horizontal="right"/>
    </xf>
    <xf numFmtId="164" fontId="63" fillId="12" borderId="9" xfId="2" applyNumberFormat="1" applyFont="1" applyFill="1" applyBorder="1" applyAlignment="1">
      <alignment horizontal="right"/>
    </xf>
    <xf numFmtId="166" fontId="63" fillId="12" borderId="4" xfId="0" applyNumberFormat="1" applyFont="1" applyFill="1" applyBorder="1" applyAlignment="1">
      <alignment horizontal="center"/>
    </xf>
    <xf numFmtId="166" fontId="63" fillId="12" borderId="0" xfId="0" applyNumberFormat="1" applyFont="1" applyFill="1" applyBorder="1" applyAlignment="1">
      <alignment horizontal="center"/>
    </xf>
    <xf numFmtId="3" fontId="64" fillId="18" borderId="7" xfId="0" applyNumberFormat="1" applyFont="1" applyFill="1" applyBorder="1" applyAlignment="1">
      <alignment horizontal="right"/>
    </xf>
    <xf numFmtId="3" fontId="64" fillId="18" borderId="5" xfId="0" applyNumberFormat="1" applyFont="1" applyFill="1" applyBorder="1" applyAlignment="1">
      <alignment horizontal="right"/>
    </xf>
    <xf numFmtId="166" fontId="64" fillId="18" borderId="7" xfId="0" applyNumberFormat="1" applyFont="1" applyFill="1" applyBorder="1" applyAlignment="1">
      <alignment horizontal="center"/>
    </xf>
    <xf numFmtId="166" fontId="64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53" xfId="3" applyNumberFormat="1" applyFont="1" applyFill="1" applyBorder="1" applyAlignment="1">
      <alignment horizontal="right"/>
    </xf>
    <xf numFmtId="166" fontId="19" fillId="3" borderId="53" xfId="2" applyNumberFormat="1" applyFont="1" applyFill="1" applyBorder="1" applyAlignment="1">
      <alignment horizontal="right"/>
    </xf>
    <xf numFmtId="168" fontId="4" fillId="16" borderId="2" xfId="3" applyNumberFormat="1" applyFont="1" applyFill="1" applyBorder="1" applyAlignment="1">
      <alignment horizontal="right" vertical="center"/>
    </xf>
    <xf numFmtId="168" fontId="4" fillId="16" borderId="4" xfId="3" applyNumberFormat="1" applyFont="1" applyFill="1" applyBorder="1" applyAlignment="1">
      <alignment horizontal="right" vertical="center"/>
    </xf>
    <xf numFmtId="169" fontId="4" fillId="16" borderId="13" xfId="3" applyNumberFormat="1" applyFont="1" applyFill="1" applyBorder="1" applyAlignment="1">
      <alignment vertical="center"/>
    </xf>
    <xf numFmtId="169" fontId="4" fillId="16" borderId="10" xfId="3" applyNumberFormat="1" applyFont="1" applyFill="1" applyBorder="1" applyAlignment="1">
      <alignment vertical="center"/>
    </xf>
    <xf numFmtId="169" fontId="32" fillId="12" borderId="4" xfId="3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5" fillId="2" borderId="0" xfId="3" applyFont="1" applyFill="1" applyAlignment="1">
      <alignment horizontal="right" vertical="top"/>
    </xf>
    <xf numFmtId="0" fontId="65" fillId="2" borderId="0" xfId="3" applyFont="1" applyFill="1" applyAlignment="1">
      <alignment horizontal="left" vertical="top"/>
    </xf>
    <xf numFmtId="0" fontId="67" fillId="3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65" fillId="3" borderId="0" xfId="3" applyFont="1" applyFill="1" applyBorder="1" applyAlignment="1">
      <alignment horizontal="left" vertical="top" wrapText="1"/>
    </xf>
    <xf numFmtId="0" fontId="4" fillId="3" borderId="28" xfId="3" applyFont="1" applyFill="1" applyBorder="1" applyAlignment="1">
      <alignment horizontal="right" vertical="center"/>
    </xf>
    <xf numFmtId="0" fontId="4" fillId="3" borderId="51" xfId="3" applyFont="1" applyFill="1" applyBorder="1" applyAlignment="1">
      <alignment horizontal="right" vertical="center"/>
    </xf>
    <xf numFmtId="0" fontId="4" fillId="2" borderId="56" xfId="3" applyFont="1" applyFill="1" applyBorder="1" applyAlignment="1">
      <alignment horizontal="right"/>
    </xf>
    <xf numFmtId="0" fontId="4" fillId="2" borderId="51" xfId="3" applyFont="1" applyFill="1" applyBorder="1" applyAlignment="1">
      <alignment horizontal="right"/>
    </xf>
    <xf numFmtId="0" fontId="22" fillId="2" borderId="51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1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166" fontId="19" fillId="3" borderId="9" xfId="2" applyNumberFormat="1" applyFont="1" applyFill="1" applyBorder="1" applyAlignment="1">
      <alignment horizontal="right"/>
    </xf>
    <xf numFmtId="166" fontId="19" fillId="3" borderId="27" xfId="2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 vertical="center"/>
    </xf>
    <xf numFmtId="169" fontId="4" fillId="3" borderId="13" xfId="3" applyNumberFormat="1" applyFont="1" applyFill="1" applyBorder="1" applyAlignment="1">
      <alignment vertical="center"/>
    </xf>
    <xf numFmtId="165" fontId="3" fillId="2" borderId="0" xfId="3" applyNumberFormat="1" applyFill="1"/>
    <xf numFmtId="0" fontId="22" fillId="2" borderId="0" xfId="3" applyFont="1" applyFill="1"/>
    <xf numFmtId="166" fontId="22" fillId="2" borderId="0" xfId="3" applyNumberFormat="1" applyFont="1" applyFill="1"/>
    <xf numFmtId="0" fontId="0" fillId="0" borderId="0" xfId="0" applyFill="1" applyBorder="1" applyAlignment="1"/>
    <xf numFmtId="0" fontId="0" fillId="0" borderId="35" xfId="0" applyFill="1" applyBorder="1" applyAlignment="1"/>
    <xf numFmtId="0" fontId="73" fillId="0" borderId="55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164" fontId="3" fillId="2" borderId="0" xfId="2" applyNumberFormat="1" applyFont="1" applyFill="1"/>
    <xf numFmtId="3" fontId="63" fillId="12" borderId="5" xfId="0" applyNumberFormat="1" applyFont="1" applyFill="1" applyBorder="1" applyAlignment="1"/>
    <xf numFmtId="164" fontId="49" fillId="18" borderId="8" xfId="2" applyNumberFormat="1" applyFont="1" applyFill="1" applyBorder="1" applyAlignment="1">
      <alignment horizontal="right"/>
    </xf>
    <xf numFmtId="4" fontId="0" fillId="2" borderId="0" xfId="0" applyNumberFormat="1" applyFill="1"/>
    <xf numFmtId="9" fontId="0" fillId="2" borderId="0" xfId="2" applyFont="1" applyFill="1"/>
    <xf numFmtId="9" fontId="0" fillId="2" borderId="0" xfId="0" applyNumberFormat="1" applyFill="1"/>
    <xf numFmtId="166" fontId="19" fillId="3" borderId="8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0" fontId="74" fillId="2" borderId="0" xfId="0" applyFont="1" applyFill="1" applyBorder="1" applyAlignment="1">
      <alignment horizontal="right"/>
    </xf>
    <xf numFmtId="0" fontId="74" fillId="15" borderId="0" xfId="0" applyFont="1" applyFill="1" applyBorder="1"/>
    <xf numFmtId="0" fontId="74" fillId="2" borderId="0" xfId="0" applyFont="1" applyFill="1" applyBorder="1"/>
    <xf numFmtId="0" fontId="67" fillId="3" borderId="0" xfId="0" applyFont="1" applyFill="1" applyBorder="1" applyAlignment="1">
      <alignment horizontal="left"/>
    </xf>
    <xf numFmtId="3" fontId="4" fillId="3" borderId="0" xfId="0" applyNumberFormat="1" applyFont="1" applyFill="1" applyBorder="1"/>
    <xf numFmtId="3" fontId="0" fillId="3" borderId="0" xfId="0" applyNumberFormat="1" applyFill="1" applyBorder="1" applyAlignment="1"/>
    <xf numFmtId="0" fontId="9" fillId="3" borderId="0" xfId="0" applyFont="1" applyFill="1" applyBorder="1"/>
    <xf numFmtId="166" fontId="19" fillId="3" borderId="12" xfId="2" applyNumberFormat="1" applyFont="1" applyFill="1" applyBorder="1" applyAlignment="1">
      <alignment horizontal="right"/>
    </xf>
    <xf numFmtId="0" fontId="4" fillId="3" borderId="0" xfId="3" applyFont="1" applyFill="1" applyAlignment="1"/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7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7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7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5" fillId="2" borderId="0" xfId="0" applyFont="1" applyFill="1" applyAlignment="1">
      <alignment horizontal="right" vertical="center" wrapText="1"/>
    </xf>
    <xf numFmtId="0" fontId="65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0" fontId="67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5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1" fillId="3" borderId="0" xfId="0" applyFont="1" applyFill="1" applyBorder="1" applyAlignment="1">
      <alignment horizontal="center" vertical="center" wrapText="1"/>
    </xf>
    <xf numFmtId="0" fontId="61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left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/>
    <xf numFmtId="0" fontId="61" fillId="3" borderId="2" xfId="0" applyFont="1" applyFill="1" applyBorder="1" applyAlignment="1">
      <alignment horizontal="center" vertical="center" wrapText="1"/>
    </xf>
    <xf numFmtId="0" fontId="61" fillId="3" borderId="21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5" fillId="2" borderId="0" xfId="0" applyFont="1" applyFill="1" applyBorder="1" applyAlignment="1">
      <alignment horizontal="left"/>
    </xf>
    <xf numFmtId="0" fontId="65" fillId="3" borderId="0" xfId="0" applyFont="1" applyFill="1" applyBorder="1" applyAlignment="1">
      <alignment horizontal="right" wrapText="1"/>
    </xf>
    <xf numFmtId="0" fontId="65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5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left" vertical="top" wrapText="1"/>
    </xf>
    <xf numFmtId="0" fontId="67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5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4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5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69" fillId="3" borderId="0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72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49" fontId="4" fillId="3" borderId="0" xfId="0" applyNumberFormat="1" applyFont="1" applyFill="1" applyBorder="1" applyAlignment="1">
      <alignment horizontal="center" vertical="center"/>
    </xf>
  </cellXfs>
  <cellStyles count="19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CC66"/>
      <color rgb="FFFFFFCC"/>
      <color rgb="FFFFFF66"/>
      <color rgb="FFFFFF99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'S4'!$D$27:$D$33</c:f>
              <c:numCache>
                <c:formatCode>#,##0</c:formatCode>
                <c:ptCount val="7"/>
                <c:pt idx="0">
                  <c:v>2571.1437003745659</c:v>
                </c:pt>
                <c:pt idx="1">
                  <c:v>-2026.0246330894145</c:v>
                </c:pt>
                <c:pt idx="2">
                  <c:v>7.9145789999999998</c:v>
                </c:pt>
                <c:pt idx="3">
                  <c:v>-255.96045699999999</c:v>
                </c:pt>
                <c:pt idx="4">
                  <c:v>12.719047999999999</c:v>
                </c:pt>
                <c:pt idx="5">
                  <c:v>-9.7632267812400233</c:v>
                </c:pt>
                <c:pt idx="6">
                  <c:v>-300.02901050391142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103631872"/>
        <c:axId val="104096512"/>
        <c:axId val="0"/>
      </c:bar3DChart>
      <c:catAx>
        <c:axId val="103631872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04096512"/>
        <c:crosses val="autoZero"/>
        <c:auto val="1"/>
        <c:lblAlgn val="ctr"/>
        <c:lblOffset val="100"/>
        <c:noMultiLvlLbl val="0"/>
      </c:catAx>
      <c:valAx>
        <c:axId val="104096512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3631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  <a:latin typeface="+mn-lt"/>
              </a:rPr>
              <a:t>Četnost denních spotřeb zemního plynu</a:t>
            </a:r>
            <a:endParaRPr lang="cs-CZ" sz="1000" b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7464550023034E-2"/>
          <c:y val="9.8898763110446208E-2"/>
          <c:w val="0.7649372572389804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'S9'!$N$7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'S9'!$M$8:$M$15</c:f>
              <c:numCache>
                <c:formatCode>#,##0</c:formatCode>
                <c:ptCount val="8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</c:numCache>
            </c:numRef>
          </c:cat>
          <c:val>
            <c:numRef>
              <c:f>'S9'!$N$8:$N$15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12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21568"/>
        <c:axId val="113823744"/>
      </c:barChart>
      <c:catAx>
        <c:axId val="113821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Velikost spotřeby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3823744"/>
        <c:crosses val="autoZero"/>
        <c:auto val="1"/>
        <c:lblAlgn val="ctr"/>
        <c:lblOffset val="100"/>
        <c:noMultiLvlLbl val="0"/>
      </c:catAx>
      <c:valAx>
        <c:axId val="11382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13821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'S11'!$A$29:$A$40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'S11'!$B$29:$B$40</c:f>
              <c:numCache>
                <c:formatCode>0.000</c:formatCode>
                <c:ptCount val="12"/>
                <c:pt idx="0">
                  <c:v>1.5321804729824582</c:v>
                </c:pt>
                <c:pt idx="1">
                  <c:v>1.562740852404906</c:v>
                </c:pt>
                <c:pt idx="2">
                  <c:v>0.97956040953488865</c:v>
                </c:pt>
                <c:pt idx="3">
                  <c:v>1.1020731733440596</c:v>
                </c:pt>
                <c:pt idx="4">
                  <c:v>0.57410943884344612</c:v>
                </c:pt>
                <c:pt idx="5">
                  <c:v>0.13831682531817241</c:v>
                </c:pt>
                <c:pt idx="6">
                  <c:v>0.22886050046818632</c:v>
                </c:pt>
                <c:pt idx="7">
                  <c:v>0.32703314228528513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683200"/>
        <c:axId val="103684736"/>
        <c:axId val="0"/>
      </c:bar3DChart>
      <c:catAx>
        <c:axId val="103683200"/>
        <c:scaling>
          <c:orientation val="maxMin"/>
        </c:scaling>
        <c:delete val="0"/>
        <c:axPos val="l"/>
        <c:majorTickMark val="out"/>
        <c:minorTickMark val="none"/>
        <c:tickLblPos val="nextTo"/>
        <c:crossAx val="103684736"/>
        <c:crosses val="autoZero"/>
        <c:auto val="1"/>
        <c:lblAlgn val="ctr"/>
        <c:lblOffset val="100"/>
        <c:noMultiLvlLbl val="0"/>
      </c:catAx>
      <c:valAx>
        <c:axId val="1036847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103683200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'S14'!$A$7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'S14'!$B$7:$M$7</c:f>
              <c:numCache>
                <c:formatCode>#,##0</c:formatCode>
                <c:ptCount val="12"/>
                <c:pt idx="0">
                  <c:v>282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27136"/>
        <c:axId val="114164096"/>
      </c:barChart>
      <c:catAx>
        <c:axId val="114027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164096"/>
        <c:crosses val="autoZero"/>
        <c:auto val="1"/>
        <c:lblAlgn val="ctr"/>
        <c:lblOffset val="100"/>
        <c:noMultiLvlLbl val="0"/>
      </c:catAx>
      <c:valAx>
        <c:axId val="114164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027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'S14'!$B$8:$M$8</c:f>
              <c:numCache>
                <c:formatCode>#,##0</c:formatCode>
                <c:ptCount val="12"/>
                <c:pt idx="0">
                  <c:v>1183</c:v>
                </c:pt>
                <c:pt idx="1">
                  <c:v>44</c:v>
                </c:pt>
                <c:pt idx="2">
                  <c:v>53</c:v>
                </c:pt>
                <c:pt idx="3">
                  <c:v>34</c:v>
                </c:pt>
                <c:pt idx="4">
                  <c:v>16</c:v>
                </c:pt>
                <c:pt idx="5">
                  <c:v>30</c:v>
                </c:pt>
                <c:pt idx="6">
                  <c:v>54</c:v>
                </c:pt>
                <c:pt idx="7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00576"/>
        <c:axId val="114202112"/>
      </c:barChart>
      <c:catAx>
        <c:axId val="11420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202112"/>
        <c:crosses val="autoZero"/>
        <c:auto val="1"/>
        <c:lblAlgn val="ctr"/>
        <c:lblOffset val="100"/>
        <c:noMultiLvlLbl val="0"/>
      </c:catAx>
      <c:valAx>
        <c:axId val="1142021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200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'S14'!$B$9:$M$9</c:f>
              <c:numCache>
                <c:formatCode>#,##0</c:formatCode>
                <c:ptCount val="12"/>
                <c:pt idx="0">
                  <c:v>10508</c:v>
                </c:pt>
                <c:pt idx="1">
                  <c:v>1464</c:v>
                </c:pt>
                <c:pt idx="2">
                  <c:v>1670</c:v>
                </c:pt>
                <c:pt idx="3">
                  <c:v>1569</c:v>
                </c:pt>
                <c:pt idx="4">
                  <c:v>1042</c:v>
                </c:pt>
                <c:pt idx="5">
                  <c:v>923</c:v>
                </c:pt>
                <c:pt idx="6">
                  <c:v>1586</c:v>
                </c:pt>
                <c:pt idx="7">
                  <c:v>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47904"/>
        <c:axId val="115149440"/>
      </c:barChart>
      <c:catAx>
        <c:axId val="115147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49440"/>
        <c:crosses val="autoZero"/>
        <c:auto val="1"/>
        <c:lblAlgn val="ctr"/>
        <c:lblOffset val="100"/>
        <c:noMultiLvlLbl val="0"/>
      </c:catAx>
      <c:valAx>
        <c:axId val="115149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14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'S14'!$B$10:$M$10</c:f>
              <c:numCache>
                <c:formatCode>#,##0</c:formatCode>
                <c:ptCount val="12"/>
                <c:pt idx="0">
                  <c:v>28400</c:v>
                </c:pt>
                <c:pt idx="1">
                  <c:v>15936</c:v>
                </c:pt>
                <c:pt idx="2">
                  <c:v>16043</c:v>
                </c:pt>
                <c:pt idx="3">
                  <c:v>15388</c:v>
                </c:pt>
                <c:pt idx="4">
                  <c:v>15392</c:v>
                </c:pt>
                <c:pt idx="5">
                  <c:v>12342</c:v>
                </c:pt>
                <c:pt idx="6">
                  <c:v>12698</c:v>
                </c:pt>
                <c:pt idx="7">
                  <c:v>11457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69536"/>
        <c:axId val="115175424"/>
      </c:barChart>
      <c:catAx>
        <c:axId val="115169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75424"/>
        <c:crosses val="autoZero"/>
        <c:auto val="1"/>
        <c:lblAlgn val="ctr"/>
        <c:lblOffset val="100"/>
        <c:noMultiLvlLbl val="0"/>
      </c:catAx>
      <c:valAx>
        <c:axId val="115175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169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'S15'!$Q$9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1025.1294531860426</c:v>
                </c:pt>
                <c:pt idx="2">
                  <c:v>854.69867527840756</c:v>
                </c:pt>
                <c:pt idx="3">
                  <c:v>611.71354338673984</c:v>
                </c:pt>
                <c:pt idx="4">
                  <c:v>420.32606255329387</c:v>
                </c:pt>
                <c:pt idx="5">
                  <c:v>311.58909767509618</c:v>
                </c:pt>
                <c:pt idx="6">
                  <c:v>318.31209644031139</c:v>
                </c:pt>
                <c:pt idx="7">
                  <c:v>289.56902093748965</c:v>
                </c:pt>
                <c:pt idx="8">
                  <c:v>387.00933868161223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'S15'!$P$9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895.1422639479274</c:v>
                </c:pt>
                <c:pt idx="2">
                  <c:v>748.45331832732199</c:v>
                </c:pt>
                <c:pt idx="3">
                  <c:v>533.98774446190146</c:v>
                </c:pt>
                <c:pt idx="4">
                  <c:v>434.92435868211481</c:v>
                </c:pt>
                <c:pt idx="5">
                  <c:v>308.89592752005257</c:v>
                </c:pt>
                <c:pt idx="6">
                  <c:v>305.46320378133913</c:v>
                </c:pt>
                <c:pt idx="7">
                  <c:v>300.02928810543102</c:v>
                </c:pt>
                <c:pt idx="8">
                  <c:v>363.15758419207725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'S15'!$O$9</c:f>
              <c:strCache>
                <c:ptCount val="1"/>
                <c:pt idx="0">
                  <c:v>Prognóza</c:v>
                </c:pt>
              </c:strCache>
            </c:strRef>
          </c:tx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8640"/>
        <c:axId val="113970176"/>
      </c:lineChart>
      <c:catAx>
        <c:axId val="11396864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3970176"/>
        <c:crosses val="autoZero"/>
        <c:auto val="1"/>
        <c:lblAlgn val="ctr"/>
        <c:lblOffset val="100"/>
        <c:noMultiLvlLbl val="0"/>
      </c:catAx>
      <c:valAx>
        <c:axId val="113970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3968640"/>
        <c:crosses val="autoZero"/>
        <c:crossBetween val="midCat"/>
        <c:majorUnit val="1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'S16'!$T$1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'S16'!$U$1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35.601336772849415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31.440608091089789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30.934519984747684</c:v>
                </c:pt>
                <c:pt idx="50">
                  <c:v>29.665237368062613</c:v>
                </c:pt>
                <c:pt idx="51">
                  <c:v>28.690933982194817</c:v>
                </c:pt>
                <c:pt idx="52">
                  <c:v>26.488220342388292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28.308059275973527</c:v>
                </c:pt>
                <c:pt idx="66">
                  <c:v>24.33782410442922</c:v>
                </c:pt>
                <c:pt idx="67">
                  <c:v>24.660186937602596</c:v>
                </c:pt>
                <c:pt idx="68">
                  <c:v>26.562216932931666</c:v>
                </c:pt>
                <c:pt idx="69">
                  <c:v>25.574273232705334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26.456047238237609</c:v>
                </c:pt>
                <c:pt idx="83">
                  <c:v>26.817220206434342</c:v>
                </c:pt>
                <c:pt idx="84">
                  <c:v>25.92157471485352</c:v>
                </c:pt>
                <c:pt idx="85">
                  <c:v>23.174491647715865</c:v>
                </c:pt>
                <c:pt idx="86">
                  <c:v>21.95960750054202</c:v>
                </c:pt>
                <c:pt idx="87">
                  <c:v>17.409087975599437</c:v>
                </c:pt>
                <c:pt idx="88">
                  <c:v>17.253474970715796</c:v>
                </c:pt>
                <c:pt idx="89">
                  <c:v>22.417243839928453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16.457363285482899</c:v>
                </c:pt>
                <c:pt idx="94">
                  <c:v>15.742495912198221</c:v>
                </c:pt>
                <c:pt idx="95">
                  <c:v>16.456977695777386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20.990001838682613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23.767277346728733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22.107371793833444</c:v>
                </c:pt>
                <c:pt idx="108">
                  <c:v>16.760777760846327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14.555017812200166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11.54579221677133</c:v>
                </c:pt>
                <c:pt idx="117">
                  <c:v>13.869957514600513</c:v>
                </c:pt>
                <c:pt idx="118">
                  <c:v>14.202974548155236</c:v>
                </c:pt>
                <c:pt idx="119">
                  <c:v>13.11850774419106</c:v>
                </c:pt>
                <c:pt idx="120">
                  <c:v>11.839500627664979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18.087900691342586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14.917899861760549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10.478143930618684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11.808502084814613</c:v>
                </c:pt>
                <c:pt idx="148">
                  <c:v>13.226022867156466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11.90470707686009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9.9708936924618943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10.241127851957764</c:v>
                </c:pt>
                <c:pt idx="163">
                  <c:v>9.9643058678718326</c:v>
                </c:pt>
                <c:pt idx="164">
                  <c:v>8.3940769619728695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10.50671324067552</c:v>
                </c:pt>
                <c:pt idx="171">
                  <c:v>9.0132577703847474</c:v>
                </c:pt>
                <c:pt idx="172">
                  <c:v>9.3324508634722019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11.272654750154254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9.5811525882221353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11.433981814725993</c:v>
                </c:pt>
                <c:pt idx="185">
                  <c:v>8.4934816050281832</c:v>
                </c:pt>
                <c:pt idx="186">
                  <c:v>8.8607905231701647</c:v>
                </c:pt>
                <c:pt idx="187">
                  <c:v>10.34689764794898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12.052821014303499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9.9337418028508644</c:v>
                </c:pt>
                <c:pt idx="197">
                  <c:v>9.8346370207824467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7.8044073243827983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8.7393142002886588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7.3398109362101884</c:v>
                </c:pt>
                <c:pt idx="214">
                  <c:v>7.4255598574784694</c:v>
                </c:pt>
                <c:pt idx="215">
                  <c:v>9.9286334282502242</c:v>
                </c:pt>
                <c:pt idx="216">
                  <c:v>9.0057527470622318</c:v>
                </c:pt>
                <c:pt idx="217">
                  <c:v>9.0292564269688693</c:v>
                </c:pt>
                <c:pt idx="218">
                  <c:v>10.520128208517265</c:v>
                </c:pt>
                <c:pt idx="219">
                  <c:v>9.7839386392334227</c:v>
                </c:pt>
                <c:pt idx="220">
                  <c:v>7.0910306035338895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10.817177006758483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11.401840931354576</c:v>
                </c:pt>
                <c:pt idx="237">
                  <c:v>12.199019353276988</c:v>
                </c:pt>
                <c:pt idx="238">
                  <c:v>12.040001761096971</c:v>
                </c:pt>
                <c:pt idx="239">
                  <c:v>11.614278045055139</c:v>
                </c:pt>
                <c:pt idx="240">
                  <c:v>12.056345281883422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21.612903225806452</c:v>
                </c:pt>
                <c:pt idx="274">
                  <c:v>21.612903225806452</c:v>
                </c:pt>
                <c:pt idx="275">
                  <c:v>21.612903225806452</c:v>
                </c:pt>
                <c:pt idx="276">
                  <c:v>21.612903225806452</c:v>
                </c:pt>
                <c:pt idx="277">
                  <c:v>21.612903225806452</c:v>
                </c:pt>
                <c:pt idx="278">
                  <c:v>21.612903225806452</c:v>
                </c:pt>
                <c:pt idx="279">
                  <c:v>21.612903225806452</c:v>
                </c:pt>
                <c:pt idx="280">
                  <c:v>21.612903225806452</c:v>
                </c:pt>
                <c:pt idx="281">
                  <c:v>21.612903225806452</c:v>
                </c:pt>
                <c:pt idx="282">
                  <c:v>21.612903225806452</c:v>
                </c:pt>
                <c:pt idx="283">
                  <c:v>21.612903225806452</c:v>
                </c:pt>
                <c:pt idx="284">
                  <c:v>21.612903225806452</c:v>
                </c:pt>
                <c:pt idx="285">
                  <c:v>21.612903225806452</c:v>
                </c:pt>
                <c:pt idx="286">
                  <c:v>21.612903225806452</c:v>
                </c:pt>
                <c:pt idx="287">
                  <c:v>21.612903225806452</c:v>
                </c:pt>
                <c:pt idx="288">
                  <c:v>21.612903225806452</c:v>
                </c:pt>
                <c:pt idx="289">
                  <c:v>21.612903225806452</c:v>
                </c:pt>
                <c:pt idx="290">
                  <c:v>21.612903225806452</c:v>
                </c:pt>
                <c:pt idx="291">
                  <c:v>21.612903225806452</c:v>
                </c:pt>
                <c:pt idx="292">
                  <c:v>21.612903225806452</c:v>
                </c:pt>
                <c:pt idx="293">
                  <c:v>21.612903225806452</c:v>
                </c:pt>
                <c:pt idx="294">
                  <c:v>21.612903225806452</c:v>
                </c:pt>
                <c:pt idx="295">
                  <c:v>21.612903225806452</c:v>
                </c:pt>
                <c:pt idx="296">
                  <c:v>21.612903225806452</c:v>
                </c:pt>
                <c:pt idx="297">
                  <c:v>21.612903225806452</c:v>
                </c:pt>
                <c:pt idx="298">
                  <c:v>21.612903225806452</c:v>
                </c:pt>
                <c:pt idx="299">
                  <c:v>21.612903225806452</c:v>
                </c:pt>
                <c:pt idx="300">
                  <c:v>21.612903225806452</c:v>
                </c:pt>
                <c:pt idx="301">
                  <c:v>21.612903225806452</c:v>
                </c:pt>
                <c:pt idx="302">
                  <c:v>21.612903225806452</c:v>
                </c:pt>
                <c:pt idx="303">
                  <c:v>21.612903225806452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37.41935483870968</c:v>
                </c:pt>
                <c:pt idx="335">
                  <c:v>37.41935483870968</c:v>
                </c:pt>
                <c:pt idx="336">
                  <c:v>37.41935483870968</c:v>
                </c:pt>
                <c:pt idx="337">
                  <c:v>37.41935483870968</c:v>
                </c:pt>
                <c:pt idx="338">
                  <c:v>37.41935483870968</c:v>
                </c:pt>
                <c:pt idx="339">
                  <c:v>37.41935483870968</c:v>
                </c:pt>
                <c:pt idx="340">
                  <c:v>37.41935483870968</c:v>
                </c:pt>
                <c:pt idx="341">
                  <c:v>37.41935483870968</c:v>
                </c:pt>
                <c:pt idx="342">
                  <c:v>37.41935483870968</c:v>
                </c:pt>
                <c:pt idx="343">
                  <c:v>37.41935483870968</c:v>
                </c:pt>
                <c:pt idx="344">
                  <c:v>37.41935483870968</c:v>
                </c:pt>
                <c:pt idx="345">
                  <c:v>37.41935483870968</c:v>
                </c:pt>
                <c:pt idx="346">
                  <c:v>37.41935483870968</c:v>
                </c:pt>
                <c:pt idx="347">
                  <c:v>37.41935483870968</c:v>
                </c:pt>
                <c:pt idx="348">
                  <c:v>37.41935483870968</c:v>
                </c:pt>
                <c:pt idx="349">
                  <c:v>37.41935483870968</c:v>
                </c:pt>
                <c:pt idx="350">
                  <c:v>37.41935483870968</c:v>
                </c:pt>
                <c:pt idx="351">
                  <c:v>37.41935483870968</c:v>
                </c:pt>
                <c:pt idx="352">
                  <c:v>37.41935483870968</c:v>
                </c:pt>
                <c:pt idx="353">
                  <c:v>37.41935483870968</c:v>
                </c:pt>
                <c:pt idx="354">
                  <c:v>37.41935483870968</c:v>
                </c:pt>
                <c:pt idx="355">
                  <c:v>37.41935483870968</c:v>
                </c:pt>
                <c:pt idx="356">
                  <c:v>37.41935483870968</c:v>
                </c:pt>
                <c:pt idx="357">
                  <c:v>37.41935483870968</c:v>
                </c:pt>
                <c:pt idx="358">
                  <c:v>37.41935483870968</c:v>
                </c:pt>
                <c:pt idx="359">
                  <c:v>37.41935483870968</c:v>
                </c:pt>
                <c:pt idx="360">
                  <c:v>37.41935483870968</c:v>
                </c:pt>
                <c:pt idx="361">
                  <c:v>37.41935483870968</c:v>
                </c:pt>
                <c:pt idx="362">
                  <c:v>37.41935483870968</c:v>
                </c:pt>
                <c:pt idx="363">
                  <c:v>37.41935483870968</c:v>
                </c:pt>
                <c:pt idx="364">
                  <c:v>37.41935483870968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128"/>
        <c:axId val="114337664"/>
      </c:lineChart>
      <c:dateAx>
        <c:axId val="114336128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4337664"/>
        <c:crosses val="autoZero"/>
        <c:auto val="1"/>
        <c:lblOffset val="100"/>
        <c:baseTimeUnit val="days"/>
      </c:dateAx>
      <c:valAx>
        <c:axId val="114337664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4336128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3.3941639647985161E-2"/>
                  <c:y val="3.4481853561408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5607113281956E-3"/>
                  <c:y val="-4.0147524662865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0.189748393519775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'S5'!$H$8:$H$12</c:f>
              <c:numCache>
                <c:formatCode>#,##0</c:formatCode>
                <c:ptCount val="5"/>
                <c:pt idx="0">
                  <c:v>209364.6364031902</c:v>
                </c:pt>
                <c:pt idx="1">
                  <c:v>27325.376345548015</c:v>
                </c:pt>
                <c:pt idx="2">
                  <c:v>17944.007810529838</c:v>
                </c:pt>
                <c:pt idx="3">
                  <c:v>38314.352069814355</c:v>
                </c:pt>
                <c:pt idx="4">
                  <c:v>7080.6378748293992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'S5'!$E$19:$E$23</c:f>
              <c:numCache>
                <c:formatCode>#,##0</c:formatCode>
                <c:ptCount val="5"/>
                <c:pt idx="0">
                  <c:v>8319.8004031901983</c:v>
                </c:pt>
                <c:pt idx="1">
                  <c:v>3634.5853455480155</c:v>
                </c:pt>
                <c:pt idx="2">
                  <c:v>2626.4834685298424</c:v>
                </c:pt>
                <c:pt idx="3">
                  <c:v>5460.7564118143509</c:v>
                </c:pt>
                <c:pt idx="4">
                  <c:v>1338.8616417506489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0.57451747478933557"/>
                  <c:y val="4.67827047934797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'S5'!$E$29:$E$33</c:f>
              <c:numCache>
                <c:formatCode>#,##0</c:formatCode>
                <c:ptCount val="5"/>
                <c:pt idx="0">
                  <c:v>186165.6</c:v>
                </c:pt>
                <c:pt idx="1">
                  <c:v>22270.100000000002</c:v>
                </c:pt>
                <c:pt idx="2">
                  <c:v>14285.508999999998</c:v>
                </c:pt>
                <c:pt idx="3">
                  <c:v>30682.7</c:v>
                </c:pt>
                <c:pt idx="4">
                  <c:v>4684.009233078752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'S5'!$E$39:$E$43</c:f>
              <c:numCache>
                <c:formatCode>#,##0</c:formatCode>
                <c:ptCount val="5"/>
                <c:pt idx="0">
                  <c:v>7289.1009999999997</c:v>
                </c:pt>
                <c:pt idx="1">
                  <c:v>1376.691</c:v>
                </c:pt>
                <c:pt idx="2">
                  <c:v>1031.0153420000001</c:v>
                </c:pt>
                <c:pt idx="3">
                  <c:v>2170.8956579999999</c:v>
                </c:pt>
                <c:pt idx="4">
                  <c:v>228.517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21380.487270833059</c:v>
                </c:pt>
                <c:pt idx="1">
                  <c:v>258087.91823307876</c:v>
                </c:pt>
                <c:pt idx="2">
                  <c:v>12096.22</c:v>
                </c:pt>
                <c:pt idx="3">
                  <c:v>8464.3849999999984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663296"/>
        <c:axId val="106673280"/>
        <c:axId val="0"/>
      </c:bar3DChart>
      <c:catAx>
        <c:axId val="10666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673280"/>
        <c:crosses val="autoZero"/>
        <c:auto val="1"/>
        <c:lblAlgn val="ctr"/>
        <c:lblOffset val="100"/>
        <c:noMultiLvlLbl val="0"/>
      </c:catAx>
      <c:valAx>
        <c:axId val="1066732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6663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5791849966717"/>
          <c:y val="0.1509391556220028"/>
          <c:w val="0.56045933269824588"/>
          <c:h val="0.69030185737543814"/>
        </c:manualLayout>
      </c:layout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"/>
              <c:layout>
                <c:manualLayout>
                  <c:x val="-3.4920643649704701E-2"/>
                  <c:y val="-0.10948194964076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23811904464918E-3"/>
                  <c:y val="-0.1212121585308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21380.487270833059</c:v>
                </c:pt>
                <c:pt idx="1">
                  <c:v>258087.91823307876</c:v>
                </c:pt>
                <c:pt idx="2">
                  <c:v>12096.22</c:v>
                </c:pt>
                <c:pt idx="3">
                  <c:v>8464.3849999999984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149099649818683"/>
          <c:y val="0.38204951687549105"/>
          <c:w val="0.26060898902861868"/>
          <c:h val="0.2321891710159777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'S8'!$A$9:$A$22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'S8'!$B$9:$B$22</c:f>
              <c:numCache>
                <c:formatCode>#,##0</c:formatCode>
                <c:ptCount val="14"/>
                <c:pt idx="0">
                  <c:v>9925.8770000000004</c:v>
                </c:pt>
                <c:pt idx="1">
                  <c:v>29874.9</c:v>
                </c:pt>
                <c:pt idx="2">
                  <c:v>9002.7000000000007</c:v>
                </c:pt>
                <c:pt idx="3">
                  <c:v>11359.9</c:v>
                </c:pt>
                <c:pt idx="4">
                  <c:v>11174.4</c:v>
                </c:pt>
                <c:pt idx="5">
                  <c:v>35960.909</c:v>
                </c:pt>
                <c:pt idx="6">
                  <c:v>15981.4</c:v>
                </c:pt>
                <c:pt idx="7">
                  <c:v>12799.5</c:v>
                </c:pt>
                <c:pt idx="8">
                  <c:v>15054.999999999998</c:v>
                </c:pt>
                <c:pt idx="9">
                  <c:v>20041.625629082409</c:v>
                </c:pt>
                <c:pt idx="10">
                  <c:v>45194.87</c:v>
                </c:pt>
                <c:pt idx="11">
                  <c:v>48475.464999999989</c:v>
                </c:pt>
                <c:pt idx="12">
                  <c:v>13835.126</c:v>
                </c:pt>
                <c:pt idx="13">
                  <c:v>14266.7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274048"/>
        <c:axId val="110275584"/>
        <c:axId val="0"/>
      </c:bar3DChart>
      <c:catAx>
        <c:axId val="110274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75584"/>
        <c:crosses val="autoZero"/>
        <c:auto val="1"/>
        <c:lblAlgn val="ctr"/>
        <c:lblOffset val="100"/>
        <c:noMultiLvlLbl val="0"/>
      </c:catAx>
      <c:valAx>
        <c:axId val="11027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0274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'S9'!$I$7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xVal>
            <c:numRef>
              <c:f>'S9'!$H$8:$H$38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'S9'!$I$8:$I$38</c:f>
              <c:numCache>
                <c:formatCode>#,##0</c:formatCode>
                <c:ptCount val="31"/>
                <c:pt idx="0">
                  <c:v>8.7526101351575232</c:v>
                </c:pt>
                <c:pt idx="1">
                  <c:v>7.3398109362101884</c:v>
                </c:pt>
                <c:pt idx="2">
                  <c:v>7.4255598574784694</c:v>
                </c:pt>
                <c:pt idx="3">
                  <c:v>9.9286334282502242</c:v>
                </c:pt>
                <c:pt idx="4">
                  <c:v>9.0057527470622318</c:v>
                </c:pt>
                <c:pt idx="5">
                  <c:v>9.0292564269688693</c:v>
                </c:pt>
                <c:pt idx="6">
                  <c:v>10.520128208517265</c:v>
                </c:pt>
                <c:pt idx="7">
                  <c:v>9.7839386392334227</c:v>
                </c:pt>
                <c:pt idx="8">
                  <c:v>7.0910306035338895</c:v>
                </c:pt>
                <c:pt idx="9">
                  <c:v>7.1634838935834511</c:v>
                </c:pt>
                <c:pt idx="10">
                  <c:v>8.8331045259040213</c:v>
                </c:pt>
                <c:pt idx="11">
                  <c:v>9.248917129711181</c:v>
                </c:pt>
                <c:pt idx="12">
                  <c:v>9.5495590540677178</c:v>
                </c:pt>
                <c:pt idx="13">
                  <c:v>9.7385542915261478</c:v>
                </c:pt>
                <c:pt idx="14">
                  <c:v>9.4648779405683712</c:v>
                </c:pt>
                <c:pt idx="15">
                  <c:v>8.1674339130343689</c:v>
                </c:pt>
                <c:pt idx="16">
                  <c:v>8.2641739384361408</c:v>
                </c:pt>
                <c:pt idx="17">
                  <c:v>10.437155900913542</c:v>
                </c:pt>
                <c:pt idx="18">
                  <c:v>10.817177006758483</c:v>
                </c:pt>
                <c:pt idx="19">
                  <c:v>10.876105489382656</c:v>
                </c:pt>
                <c:pt idx="20">
                  <c:v>11.291716303982307</c:v>
                </c:pt>
                <c:pt idx="21">
                  <c:v>10.608889207773215</c:v>
                </c:pt>
                <c:pt idx="22">
                  <c:v>9.0766717210401815</c:v>
                </c:pt>
                <c:pt idx="23">
                  <c:v>9.6811858112596934</c:v>
                </c:pt>
                <c:pt idx="24">
                  <c:v>11.401840931354576</c:v>
                </c:pt>
                <c:pt idx="25">
                  <c:v>12.199019353276988</c:v>
                </c:pt>
                <c:pt idx="26">
                  <c:v>12.040001761096971</c:v>
                </c:pt>
                <c:pt idx="27">
                  <c:v>11.614278045055139</c:v>
                </c:pt>
                <c:pt idx="28">
                  <c:v>12.056345281883422</c:v>
                </c:pt>
                <c:pt idx="29">
                  <c:v>9.031495101169039</c:v>
                </c:pt>
                <c:pt idx="30">
                  <c:v>9.5905805212413799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83552"/>
        <c:axId val="113785472"/>
      </c:scatterChart>
      <c:scatterChart>
        <c:scatterStyle val="smoothMarker"/>
        <c:varyColors val="0"/>
        <c:ser>
          <c:idx val="1"/>
          <c:order val="1"/>
          <c:tx>
            <c:strRef>
              <c:f>'S9'!$J$7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'S9'!$H$8:$H$38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'S9'!$J$8:$J$38</c:f>
              <c:numCache>
                <c:formatCode>#,##0.0</c:formatCode>
                <c:ptCount val="31"/>
                <c:pt idx="0">
                  <c:v>18.899999999999999</c:v>
                </c:pt>
                <c:pt idx="1">
                  <c:v>22.4</c:v>
                </c:pt>
                <c:pt idx="2">
                  <c:v>19.899999999999999</c:v>
                </c:pt>
                <c:pt idx="3">
                  <c:v>17.8</c:v>
                </c:pt>
                <c:pt idx="4">
                  <c:v>18.399999999999999</c:v>
                </c:pt>
                <c:pt idx="5">
                  <c:v>18.2</c:v>
                </c:pt>
                <c:pt idx="6">
                  <c:v>19.3</c:v>
                </c:pt>
                <c:pt idx="7">
                  <c:v>20.100000000000001</c:v>
                </c:pt>
                <c:pt idx="8">
                  <c:v>21</c:v>
                </c:pt>
                <c:pt idx="9">
                  <c:v>22</c:v>
                </c:pt>
                <c:pt idx="10">
                  <c:v>17.899999999999999</c:v>
                </c:pt>
                <c:pt idx="11">
                  <c:v>16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14.4</c:v>
                </c:pt>
                <c:pt idx="15">
                  <c:v>13.3</c:v>
                </c:pt>
                <c:pt idx="16">
                  <c:v>14.2</c:v>
                </c:pt>
                <c:pt idx="17">
                  <c:v>16.3</c:v>
                </c:pt>
                <c:pt idx="18">
                  <c:v>14.3</c:v>
                </c:pt>
                <c:pt idx="19">
                  <c:v>14</c:v>
                </c:pt>
                <c:pt idx="20">
                  <c:v>12.9</c:v>
                </c:pt>
                <c:pt idx="21">
                  <c:v>14.2</c:v>
                </c:pt>
                <c:pt idx="22">
                  <c:v>14.8</c:v>
                </c:pt>
                <c:pt idx="23">
                  <c:v>11.4</c:v>
                </c:pt>
                <c:pt idx="24">
                  <c:v>12.6</c:v>
                </c:pt>
                <c:pt idx="25">
                  <c:v>13.4</c:v>
                </c:pt>
                <c:pt idx="26">
                  <c:v>12</c:v>
                </c:pt>
                <c:pt idx="27">
                  <c:v>13.1</c:v>
                </c:pt>
                <c:pt idx="28">
                  <c:v>15.8</c:v>
                </c:pt>
                <c:pt idx="29">
                  <c:v>16.2</c:v>
                </c:pt>
                <c:pt idx="30">
                  <c:v>14.4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89568"/>
        <c:axId val="113787648"/>
      </c:scatterChart>
      <c:valAx>
        <c:axId val="113783552"/>
        <c:scaling>
          <c:orientation val="minMax"/>
          <c:max val="31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3785472"/>
        <c:crossesAt val="1"/>
        <c:crossBetween val="midCat"/>
        <c:majorUnit val="1"/>
      </c:valAx>
      <c:valAx>
        <c:axId val="113785472"/>
        <c:scaling>
          <c:orientation val="minMax"/>
          <c:max val="13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13783552"/>
        <c:crosses val="autoZero"/>
        <c:crossBetween val="midCat"/>
        <c:majorUnit val="1"/>
      </c:valAx>
      <c:valAx>
        <c:axId val="113787648"/>
        <c:scaling>
          <c:orientation val="maxMin"/>
          <c:max val="24"/>
          <c:min val="1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2046627021863814"/>
              <c:y val="7.768480573902389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  <c:crossAx val="113789568"/>
        <c:crosses val="max"/>
        <c:crossBetween val="midCat"/>
        <c:majorUnit val="2"/>
      </c:valAx>
      <c:valAx>
        <c:axId val="11378956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137876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</xdr:row>
      <xdr:rowOff>133350</xdr:rowOff>
    </xdr:from>
    <xdr:to>
      <xdr:col>3</xdr:col>
      <xdr:colOff>704850</xdr:colOff>
      <xdr:row>27</xdr:row>
      <xdr:rowOff>152400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19100"/>
          <a:ext cx="5762625" cy="81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36</xdr:row>
      <xdr:rowOff>142874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19</xdr:row>
      <xdr:rowOff>76200</xdr:rowOff>
    </xdr:from>
    <xdr:to>
      <xdr:col>13</xdr:col>
      <xdr:colOff>495299</xdr:colOff>
      <xdr:row>39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3</xdr:row>
      <xdr:rowOff>104775</xdr:rowOff>
    </xdr:from>
    <xdr:to>
      <xdr:col>15</xdr:col>
      <xdr:colOff>485774</xdr:colOff>
      <xdr:row>24</xdr:row>
      <xdr:rowOff>47626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23</xdr:row>
      <xdr:rowOff>28575</xdr:rowOff>
    </xdr:from>
    <xdr:to>
      <xdr:col>15</xdr:col>
      <xdr:colOff>485774</xdr:colOff>
      <xdr:row>40</xdr:row>
      <xdr:rowOff>147637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28</xdr:row>
      <xdr:rowOff>33337</xdr:rowOff>
    </xdr:from>
    <xdr:to>
      <xdr:col>6</xdr:col>
      <xdr:colOff>447676</xdr:colOff>
      <xdr:row>39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199"/>
      <c r="B1" s="200"/>
    </row>
    <row r="2" spans="1:10" x14ac:dyDescent="0.2">
      <c r="E2" s="202"/>
    </row>
    <row r="3" spans="1:10" x14ac:dyDescent="0.2">
      <c r="E3" s="213"/>
      <c r="F3" s="20"/>
      <c r="G3" s="20"/>
      <c r="H3" s="20"/>
      <c r="I3" s="20"/>
      <c r="J3" s="20"/>
    </row>
    <row r="4" spans="1:10" x14ac:dyDescent="0.2">
      <c r="D4" s="20"/>
      <c r="E4" s="213"/>
      <c r="F4" s="20"/>
      <c r="G4" s="20"/>
      <c r="H4" s="20"/>
      <c r="I4" s="20"/>
      <c r="J4" s="20"/>
    </row>
    <row r="5" spans="1:10" ht="13.5" customHeight="1" x14ac:dyDescent="0.4">
      <c r="C5" s="20"/>
      <c r="D5" s="821"/>
      <c r="E5" s="20"/>
      <c r="F5" s="20"/>
      <c r="G5" s="20"/>
      <c r="H5" s="20"/>
      <c r="I5" s="20"/>
      <c r="J5" s="201"/>
    </row>
    <row r="6" spans="1:10" ht="13.5" customHeight="1" x14ac:dyDescent="0.2">
      <c r="A6" s="106"/>
      <c r="B6" s="106"/>
      <c r="C6" s="106"/>
      <c r="D6" s="821"/>
      <c r="E6" s="20"/>
      <c r="F6" s="20"/>
      <c r="G6" s="20"/>
      <c r="H6" s="20"/>
      <c r="I6" s="20"/>
      <c r="J6" s="20"/>
    </row>
    <row r="7" spans="1:10" ht="12.75" customHeight="1" x14ac:dyDescent="0.2">
      <c r="C7" s="517"/>
    </row>
    <row r="8" spans="1:10" ht="12.75" customHeight="1" x14ac:dyDescent="0.2">
      <c r="B8" s="203"/>
    </row>
    <row r="9" spans="1:10" ht="12.75" customHeight="1" x14ac:dyDescent="0.4">
      <c r="B9" s="203"/>
      <c r="D9" s="106"/>
      <c r="E9" s="20"/>
      <c r="F9" s="20"/>
      <c r="I9" s="204"/>
      <c r="J9" s="204"/>
    </row>
    <row r="10" spans="1:10" ht="12.75" customHeight="1" x14ac:dyDescent="0.4">
      <c r="A10" s="822">
        <v>8</v>
      </c>
      <c r="B10" s="106"/>
      <c r="C10" s="205"/>
      <c r="D10" s="106"/>
      <c r="E10" s="20"/>
      <c r="F10" s="20"/>
      <c r="G10" s="20"/>
      <c r="H10" s="20"/>
      <c r="I10" s="20"/>
      <c r="J10" s="201"/>
    </row>
    <row r="11" spans="1:10" ht="12.75" customHeight="1" x14ac:dyDescent="0.4">
      <c r="A11" s="822"/>
      <c r="B11" s="106"/>
      <c r="C11" s="205"/>
      <c r="D11" s="106"/>
      <c r="E11" s="106"/>
      <c r="F11" s="106"/>
      <c r="G11" s="106"/>
      <c r="H11" s="106"/>
      <c r="I11" s="106"/>
      <c r="J11" s="206"/>
    </row>
    <row r="12" spans="1:10" ht="12.75" customHeight="1" x14ac:dyDescent="0.2">
      <c r="A12" s="822"/>
      <c r="B12" s="106"/>
      <c r="C12" s="205"/>
      <c r="D12" s="106"/>
      <c r="E12" s="106"/>
      <c r="F12" s="106"/>
      <c r="G12" s="106"/>
      <c r="H12" s="106"/>
      <c r="I12" s="106"/>
      <c r="J12" s="106"/>
    </row>
    <row r="13" spans="1:10" ht="33.75" x14ac:dyDescent="0.2">
      <c r="A13" s="207"/>
      <c r="B13" s="823"/>
      <c r="C13" s="205"/>
      <c r="D13" s="106"/>
      <c r="E13" s="106"/>
      <c r="F13" s="106"/>
      <c r="G13" s="106"/>
      <c r="H13" s="106"/>
      <c r="I13" s="106"/>
      <c r="J13" s="106"/>
    </row>
    <row r="14" spans="1:10" x14ac:dyDescent="0.2">
      <c r="B14" s="823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">
      <c r="A15" s="106"/>
      <c r="B15" s="205"/>
      <c r="C15" s="106"/>
      <c r="D15" s="106"/>
      <c r="E15" s="20"/>
    </row>
    <row r="16" spans="1:10" x14ac:dyDescent="0.2">
      <c r="A16" s="106"/>
      <c r="B16" s="106"/>
      <c r="C16" s="205"/>
      <c r="D16" s="106"/>
      <c r="E16" s="20"/>
    </row>
    <row r="17" spans="1:10" x14ac:dyDescent="0.2">
      <c r="A17" s="106"/>
      <c r="B17" s="106"/>
      <c r="C17" s="205"/>
      <c r="D17" s="106"/>
      <c r="E17" s="20"/>
    </row>
    <row r="18" spans="1:10" x14ac:dyDescent="0.2">
      <c r="A18" s="106"/>
      <c r="B18" s="106"/>
      <c r="C18" s="205"/>
      <c r="D18" s="106"/>
      <c r="E18" s="20"/>
    </row>
    <row r="19" spans="1:10" x14ac:dyDescent="0.2">
      <c r="A19" s="106"/>
      <c r="B19" s="106"/>
      <c r="C19" s="205"/>
      <c r="D19" s="106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824"/>
      <c r="B24" s="824"/>
      <c r="C24" s="824"/>
      <c r="D24" s="824"/>
      <c r="E24" s="824"/>
      <c r="F24" s="824"/>
      <c r="G24" s="824"/>
      <c r="H24" s="824"/>
      <c r="I24" s="824"/>
      <c r="J24" s="824"/>
    </row>
    <row r="25" spans="1:10" x14ac:dyDescent="0.2">
      <c r="A25" s="824"/>
      <c r="B25" s="824"/>
      <c r="C25" s="824"/>
      <c r="D25" s="824"/>
      <c r="E25" s="824"/>
      <c r="F25" s="824"/>
      <c r="G25" s="824"/>
      <c r="H25" s="824"/>
      <c r="I25" s="824"/>
      <c r="J25" s="824"/>
    </row>
    <row r="26" spans="1:10" ht="16.5" customHeight="1" x14ac:dyDescent="0.2">
      <c r="A26" s="824"/>
      <c r="B26" s="824"/>
      <c r="C26" s="824"/>
      <c r="D26" s="824"/>
      <c r="E26" s="824"/>
      <c r="F26" s="824"/>
      <c r="G26" s="824"/>
      <c r="H26" s="824"/>
      <c r="I26" s="824"/>
      <c r="J26" s="824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204"/>
      <c r="C40" s="204"/>
      <c r="D40" s="204"/>
      <c r="E40" s="204"/>
      <c r="G40" s="204"/>
      <c r="H40" s="204"/>
      <c r="I40" s="204"/>
      <c r="J40" s="204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6"/>
      <c r="H44" s="106"/>
      <c r="I44" s="208"/>
      <c r="J44" s="106"/>
    </row>
    <row r="47" spans="2:10" x14ac:dyDescent="0.2">
      <c r="F47" s="203"/>
      <c r="G47" s="106"/>
      <c r="H47" s="106"/>
      <c r="I47" s="209"/>
      <c r="J47" s="106"/>
    </row>
    <row r="48" spans="2:10" ht="12.75" customHeight="1" x14ac:dyDescent="0.2">
      <c r="E48" s="106"/>
      <c r="F48" s="210"/>
      <c r="G48" s="106"/>
      <c r="I48" s="209"/>
      <c r="J48" s="106"/>
    </row>
    <row r="49" spans="1:10" ht="12.75" customHeight="1" x14ac:dyDescent="0.2">
      <c r="E49" s="20"/>
      <c r="F49" s="20"/>
      <c r="G49" s="211"/>
      <c r="I49" s="212"/>
    </row>
    <row r="50" spans="1:10" ht="12.75" customHeight="1" x14ac:dyDescent="0.2">
      <c r="E50" s="20"/>
      <c r="F50" s="20"/>
      <c r="G50" s="211"/>
      <c r="I50" s="212"/>
    </row>
    <row r="51" spans="1:10" ht="12.75" customHeight="1" x14ac:dyDescent="0.2">
      <c r="E51" s="20"/>
      <c r="F51" s="20"/>
      <c r="G51" s="106"/>
      <c r="H51" s="213"/>
      <c r="I51" s="205"/>
      <c r="J51" s="106"/>
    </row>
    <row r="52" spans="1:10" ht="12.75" customHeight="1" x14ac:dyDescent="0.2">
      <c r="A52" s="20"/>
      <c r="B52" s="20"/>
      <c r="C52" s="20"/>
      <c r="D52" s="20"/>
      <c r="E52" s="20"/>
      <c r="F52" s="20"/>
      <c r="G52" s="106"/>
      <c r="H52" s="213"/>
      <c r="I52" s="20"/>
      <c r="J52" s="214"/>
    </row>
    <row r="53" spans="1:10" ht="15" customHeight="1" x14ac:dyDescent="0.2">
      <c r="A53" s="20"/>
      <c r="B53" s="215"/>
      <c r="C53" s="20"/>
      <c r="D53" s="20"/>
      <c r="E53" s="20"/>
      <c r="F53" s="20"/>
      <c r="G53" s="106"/>
      <c r="H53" s="205"/>
      <c r="I53" s="825" t="s">
        <v>78</v>
      </c>
      <c r="J53" s="825"/>
    </row>
    <row r="54" spans="1:10" ht="15" customHeight="1" x14ac:dyDescent="0.2">
      <c r="A54" s="20"/>
      <c r="B54" s="215"/>
      <c r="C54" s="20"/>
      <c r="D54" s="20"/>
      <c r="E54" s="20"/>
      <c r="F54" s="20"/>
      <c r="G54" s="106"/>
      <c r="H54" s="205"/>
      <c r="I54" s="825"/>
      <c r="J54" s="825"/>
    </row>
    <row r="55" spans="1:10" ht="11.25" customHeight="1" x14ac:dyDescent="0.2">
      <c r="A55" s="20"/>
      <c r="B55" s="20"/>
      <c r="C55" s="20"/>
      <c r="D55" s="20"/>
      <c r="E55" s="20"/>
      <c r="F55" s="20"/>
      <c r="G55" s="820">
        <v>2014</v>
      </c>
      <c r="H55" s="820"/>
      <c r="I55" s="205"/>
      <c r="J55" s="216"/>
    </row>
    <row r="56" spans="1:10" ht="15.75" customHeight="1" x14ac:dyDescent="0.2">
      <c r="B56" s="20"/>
      <c r="C56" s="20"/>
      <c r="D56" s="20"/>
      <c r="E56" s="20"/>
      <c r="F56" s="20"/>
      <c r="G56" s="820"/>
      <c r="H56" s="820"/>
      <c r="I56" s="205"/>
      <c r="J56" s="216"/>
    </row>
    <row r="57" spans="1:10" ht="15.75" customHeight="1" x14ac:dyDescent="0.3">
      <c r="A57" s="217"/>
      <c r="B57" s="20"/>
      <c r="C57" s="20"/>
      <c r="D57" s="20"/>
      <c r="E57" s="20"/>
      <c r="F57" s="20"/>
      <c r="G57" s="218"/>
      <c r="H57" s="218"/>
      <c r="I57" s="219"/>
      <c r="J57" s="216"/>
    </row>
    <row r="58" spans="1:10" ht="12.75" customHeight="1" x14ac:dyDescent="0.2">
      <c r="F58" s="20"/>
      <c r="G58" s="106"/>
      <c r="H58" s="220"/>
      <c r="I58" s="210"/>
      <c r="J58" s="221"/>
    </row>
    <row r="59" spans="1:10" ht="12.75" customHeight="1" x14ac:dyDescent="0.3">
      <c r="A59" s="518" t="s">
        <v>48</v>
      </c>
      <c r="F59" s="20"/>
      <c r="G59" s="106"/>
      <c r="H59" s="220"/>
      <c r="I59" s="210"/>
      <c r="J59" s="221"/>
    </row>
  </sheetData>
  <mergeCells count="6">
    <mergeCell ref="G55:H56"/>
    <mergeCell ref="D5:D6"/>
    <mergeCell ref="A10:A12"/>
    <mergeCell ref="B13:B14"/>
    <mergeCell ref="A24:J26"/>
    <mergeCell ref="I53:J5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>
      <selection activeCell="D45" sqref="D45"/>
    </sheetView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925" t="s">
        <v>67</v>
      </c>
      <c r="P1" s="925"/>
    </row>
    <row r="2" spans="1:16" s="8" customFormat="1" ht="15.75" x14ac:dyDescent="0.25">
      <c r="A2" s="926" t="s">
        <v>277</v>
      </c>
      <c r="B2" s="926"/>
      <c r="C2" s="926"/>
      <c r="D2" s="926"/>
      <c r="E2" s="926"/>
      <c r="F2" s="926"/>
      <c r="G2" s="926"/>
      <c r="H2" s="926"/>
      <c r="I2" s="926"/>
      <c r="J2" s="926"/>
      <c r="K2" s="926"/>
      <c r="L2" s="926"/>
      <c r="M2" s="926"/>
      <c r="N2" s="926"/>
      <c r="O2" s="926"/>
      <c r="P2" s="926"/>
    </row>
    <row r="3" spans="1:16" ht="15.75" customHeight="1" x14ac:dyDescent="0.25">
      <c r="A3" s="941" t="str">
        <f>T!I53</f>
        <v>Srpen</v>
      </c>
      <c r="B3" s="941"/>
      <c r="C3" s="941"/>
      <c r="D3" s="941"/>
      <c r="E3" s="941"/>
      <c r="F3" s="941"/>
      <c r="G3" s="941"/>
      <c r="H3" s="941"/>
      <c r="I3" s="940">
        <f>T!G55</f>
        <v>2014</v>
      </c>
      <c r="J3" s="940"/>
      <c r="K3" s="940"/>
      <c r="L3" s="940"/>
      <c r="M3" s="940"/>
      <c r="N3" s="940"/>
      <c r="O3" s="940"/>
      <c r="P3" s="940"/>
    </row>
    <row r="4" spans="1:16" ht="13.5" customHeight="1" x14ac:dyDescent="0.25">
      <c r="A4" s="797"/>
      <c r="B4" s="797"/>
      <c r="C4" s="798"/>
      <c r="D4" s="799"/>
      <c r="E4" s="797"/>
      <c r="F4" s="575"/>
      <c r="G4" s="575"/>
      <c r="H4" s="575"/>
      <c r="I4" s="584"/>
      <c r="J4" s="584"/>
      <c r="K4" s="584"/>
      <c r="L4" s="584"/>
      <c r="M4" s="584"/>
      <c r="N4" s="584"/>
      <c r="O4" s="584"/>
      <c r="P4" s="584"/>
    </row>
    <row r="5" spans="1:16" ht="12" customHeight="1" x14ac:dyDescent="0.2">
      <c r="A5" s="934"/>
      <c r="B5" s="934"/>
      <c r="C5" s="935" t="s">
        <v>150</v>
      </c>
      <c r="D5" s="936"/>
      <c r="E5" s="938" t="s">
        <v>151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thickBot="1" x14ac:dyDescent="0.25">
      <c r="A6" s="12"/>
      <c r="B6" s="12"/>
      <c r="C6" s="937"/>
      <c r="D6" s="936"/>
      <c r="E6" s="938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939" t="s">
        <v>106</v>
      </c>
      <c r="B7" s="939"/>
      <c r="C7" s="400" t="s">
        <v>15</v>
      </c>
      <c r="D7" s="401" t="s">
        <v>1</v>
      </c>
      <c r="E7" s="402" t="s">
        <v>14</v>
      </c>
      <c r="F7" s="12"/>
      <c r="G7" s="12"/>
      <c r="H7" s="10"/>
      <c r="I7" s="3" t="s">
        <v>305</v>
      </c>
      <c r="J7" s="3" t="s">
        <v>57</v>
      </c>
      <c r="K7" s="12"/>
      <c r="L7" s="10"/>
      <c r="M7" s="795"/>
      <c r="N7" s="795" t="s">
        <v>304</v>
      </c>
      <c r="O7" s="12"/>
      <c r="P7" s="12"/>
    </row>
    <row r="8" spans="1:16" ht="12" customHeight="1" x14ac:dyDescent="0.2">
      <c r="A8" s="396">
        <v>41852</v>
      </c>
      <c r="B8" s="397" t="s">
        <v>110</v>
      </c>
      <c r="C8" s="377">
        <v>8752.6101351575235</v>
      </c>
      <c r="D8" s="398">
        <v>93424.218175483868</v>
      </c>
      <c r="E8" s="399">
        <v>18.899999999999999</v>
      </c>
      <c r="F8" s="12"/>
      <c r="G8" s="12"/>
      <c r="H8" s="16">
        <v>1</v>
      </c>
      <c r="I8" s="6">
        <f>C8/1000</f>
        <v>8.7526101351575232</v>
      </c>
      <c r="J8" s="14">
        <f>E8</f>
        <v>18.899999999999999</v>
      </c>
      <c r="K8" s="12"/>
      <c r="L8" s="165">
        <v>7</v>
      </c>
      <c r="M8" s="796">
        <v>7</v>
      </c>
      <c r="N8" s="793">
        <v>0</v>
      </c>
      <c r="O8" s="12"/>
      <c r="P8" s="12"/>
    </row>
    <row r="9" spans="1:16" ht="12" customHeight="1" x14ac:dyDescent="0.2">
      <c r="A9" s="396">
        <v>41853</v>
      </c>
      <c r="B9" s="397" t="s">
        <v>111</v>
      </c>
      <c r="C9" s="392">
        <v>7339.8109362101886</v>
      </c>
      <c r="D9" s="15">
        <v>78356.936175483861</v>
      </c>
      <c r="E9" s="111">
        <v>22.4</v>
      </c>
      <c r="F9" s="12"/>
      <c r="G9" s="12"/>
      <c r="H9" s="16">
        <v>2</v>
      </c>
      <c r="I9" s="6">
        <f t="shared" ref="I9:I38" si="0">C9/1000</f>
        <v>7.3398109362101884</v>
      </c>
      <c r="J9" s="14">
        <f t="shared" ref="J9:J35" si="1">E9</f>
        <v>22.4</v>
      </c>
      <c r="K9" s="12"/>
      <c r="L9" s="165">
        <v>8</v>
      </c>
      <c r="M9" s="796">
        <v>8</v>
      </c>
      <c r="N9" s="793">
        <v>4</v>
      </c>
      <c r="O9" s="12"/>
      <c r="P9" s="12"/>
    </row>
    <row r="10" spans="1:16" ht="12" customHeight="1" x14ac:dyDescent="0.2">
      <c r="A10" s="396">
        <v>41854</v>
      </c>
      <c r="B10" s="397" t="s">
        <v>112</v>
      </c>
      <c r="C10" s="392">
        <v>7425.559857478469</v>
      </c>
      <c r="D10" s="15">
        <v>79268.041175483871</v>
      </c>
      <c r="E10" s="111">
        <v>19.899999999999999</v>
      </c>
      <c r="F10" s="12"/>
      <c r="G10" s="12"/>
      <c r="H10" s="16">
        <v>3</v>
      </c>
      <c r="I10" s="6">
        <f t="shared" si="0"/>
        <v>7.4255598574784694</v>
      </c>
      <c r="J10" s="14">
        <f t="shared" si="1"/>
        <v>19.899999999999999</v>
      </c>
      <c r="K10" s="12"/>
      <c r="L10" s="165">
        <v>9</v>
      </c>
      <c r="M10" s="796">
        <v>9</v>
      </c>
      <c r="N10" s="793">
        <v>4</v>
      </c>
      <c r="O10" s="12"/>
      <c r="P10" s="12"/>
    </row>
    <row r="11" spans="1:16" ht="12" customHeight="1" x14ac:dyDescent="0.2">
      <c r="A11" s="396">
        <v>41855</v>
      </c>
      <c r="B11" s="397" t="s">
        <v>113</v>
      </c>
      <c r="C11" s="392">
        <v>9928.6334282502248</v>
      </c>
      <c r="D11" s="15">
        <v>105964.96917548387</v>
      </c>
      <c r="E11" s="111">
        <v>17.8</v>
      </c>
      <c r="F11" s="12"/>
      <c r="G11" s="12"/>
      <c r="H11" s="16">
        <v>4</v>
      </c>
      <c r="I11" s="6">
        <f t="shared" si="0"/>
        <v>9.9286334282502242</v>
      </c>
      <c r="J11" s="14">
        <f t="shared" si="1"/>
        <v>17.8</v>
      </c>
      <c r="K11" s="12"/>
      <c r="L11" s="165">
        <v>10</v>
      </c>
      <c r="M11" s="796">
        <v>10</v>
      </c>
      <c r="N11" s="793">
        <v>12</v>
      </c>
      <c r="O11" s="12"/>
      <c r="P11" s="12"/>
    </row>
    <row r="12" spans="1:16" ht="12" customHeight="1" x14ac:dyDescent="0.2">
      <c r="A12" s="396">
        <v>41856</v>
      </c>
      <c r="B12" s="397" t="s">
        <v>107</v>
      </c>
      <c r="C12" s="392">
        <v>9005.7527470622317</v>
      </c>
      <c r="D12" s="15">
        <v>96106.933175483864</v>
      </c>
      <c r="E12" s="111">
        <v>18.399999999999999</v>
      </c>
      <c r="F12" s="12"/>
      <c r="G12" s="12"/>
      <c r="H12" s="16">
        <v>5</v>
      </c>
      <c r="I12" s="6">
        <f t="shared" si="0"/>
        <v>9.0057527470622318</v>
      </c>
      <c r="J12" s="14">
        <f t="shared" si="1"/>
        <v>18.399999999999999</v>
      </c>
      <c r="K12" s="12"/>
      <c r="L12" s="165">
        <v>11</v>
      </c>
      <c r="M12" s="796">
        <v>11</v>
      </c>
      <c r="N12" s="793">
        <v>5</v>
      </c>
      <c r="O12" s="12"/>
      <c r="P12" s="12"/>
    </row>
    <row r="13" spans="1:16" ht="12" customHeight="1" x14ac:dyDescent="0.2">
      <c r="A13" s="396">
        <v>41857</v>
      </c>
      <c r="B13" s="397" t="s">
        <v>108</v>
      </c>
      <c r="C13" s="392">
        <v>9029.2564269688701</v>
      </c>
      <c r="D13" s="15">
        <v>96359.199175483867</v>
      </c>
      <c r="E13" s="111">
        <v>18.2</v>
      </c>
      <c r="F13" s="12"/>
      <c r="G13" s="12"/>
      <c r="H13" s="16">
        <v>6</v>
      </c>
      <c r="I13" s="6">
        <f t="shared" si="0"/>
        <v>9.0292564269688693</v>
      </c>
      <c r="J13" s="14">
        <f t="shared" si="1"/>
        <v>18.2</v>
      </c>
      <c r="K13" s="12"/>
      <c r="L13" s="165">
        <v>12</v>
      </c>
      <c r="M13" s="796">
        <v>12</v>
      </c>
      <c r="N13" s="793">
        <v>3</v>
      </c>
      <c r="O13" s="12"/>
      <c r="P13" s="12"/>
    </row>
    <row r="14" spans="1:16" ht="12" customHeight="1" x14ac:dyDescent="0.2">
      <c r="A14" s="396">
        <v>41858</v>
      </c>
      <c r="B14" s="397" t="s">
        <v>109</v>
      </c>
      <c r="C14" s="392">
        <v>10520.128208517266</v>
      </c>
      <c r="D14" s="15">
        <v>112267.01617548386</v>
      </c>
      <c r="E14" s="111">
        <v>19.3</v>
      </c>
      <c r="F14" s="12"/>
      <c r="G14" s="12"/>
      <c r="H14" s="16">
        <v>7</v>
      </c>
      <c r="I14" s="6">
        <f t="shared" si="0"/>
        <v>10.520128208517265</v>
      </c>
      <c r="J14" s="14">
        <f t="shared" si="1"/>
        <v>19.3</v>
      </c>
      <c r="K14" s="12"/>
      <c r="L14" s="165">
        <v>13</v>
      </c>
      <c r="M14" s="796">
        <v>13</v>
      </c>
      <c r="N14" s="793">
        <v>3</v>
      </c>
      <c r="O14" s="12"/>
      <c r="P14" s="12"/>
    </row>
    <row r="15" spans="1:16" ht="12" customHeight="1" x14ac:dyDescent="0.2">
      <c r="A15" s="396">
        <v>41859</v>
      </c>
      <c r="B15" s="397" t="s">
        <v>110</v>
      </c>
      <c r="C15" s="392">
        <v>9783.9386392334218</v>
      </c>
      <c r="D15" s="15">
        <v>104419.47717548387</v>
      </c>
      <c r="E15" s="111">
        <v>20.100000000000001</v>
      </c>
      <c r="F15" s="12"/>
      <c r="G15" s="12"/>
      <c r="H15" s="16">
        <v>8</v>
      </c>
      <c r="I15" s="6">
        <f t="shared" si="0"/>
        <v>9.7839386392334227</v>
      </c>
      <c r="J15" s="14">
        <f t="shared" si="1"/>
        <v>20.100000000000001</v>
      </c>
      <c r="K15" s="12"/>
      <c r="L15" s="165">
        <v>14</v>
      </c>
      <c r="M15" s="796">
        <v>14</v>
      </c>
      <c r="N15" s="793">
        <v>0</v>
      </c>
      <c r="O15" s="12"/>
      <c r="P15" s="12"/>
    </row>
    <row r="16" spans="1:16" ht="12" customHeight="1" thickBot="1" x14ac:dyDescent="0.25">
      <c r="A16" s="396">
        <v>41860</v>
      </c>
      <c r="B16" s="397" t="s">
        <v>111</v>
      </c>
      <c r="C16" s="392">
        <v>7091.0306035338899</v>
      </c>
      <c r="D16" s="15">
        <v>75690.058175483864</v>
      </c>
      <c r="E16" s="111">
        <v>21</v>
      </c>
      <c r="F16" s="12"/>
      <c r="G16" s="12"/>
      <c r="H16" s="16">
        <v>9</v>
      </c>
      <c r="I16" s="6">
        <f t="shared" si="0"/>
        <v>7.0910306035338895</v>
      </c>
      <c r="J16" s="14">
        <f t="shared" si="1"/>
        <v>21</v>
      </c>
      <c r="K16" s="12"/>
      <c r="L16" s="165"/>
      <c r="M16" s="794" t="s">
        <v>303</v>
      </c>
      <c r="N16" s="794">
        <v>0</v>
      </c>
      <c r="O16" s="12"/>
      <c r="P16" s="12"/>
    </row>
    <row r="17" spans="1:16" ht="12" customHeight="1" thickBot="1" x14ac:dyDescent="0.25">
      <c r="A17" s="396">
        <v>41861</v>
      </c>
      <c r="B17" s="397" t="s">
        <v>112</v>
      </c>
      <c r="C17" s="392">
        <v>7163.4838935834514</v>
      </c>
      <c r="D17" s="15">
        <v>76462.304175483863</v>
      </c>
      <c r="E17" s="111">
        <v>22</v>
      </c>
      <c r="F17" s="12"/>
      <c r="G17" s="12"/>
      <c r="H17" s="16">
        <v>10</v>
      </c>
      <c r="I17" s="6">
        <f t="shared" si="0"/>
        <v>7.1634838935834511</v>
      </c>
      <c r="J17" s="14">
        <f t="shared" si="1"/>
        <v>22</v>
      </c>
      <c r="K17" s="12"/>
      <c r="L17" s="165"/>
      <c r="M17" s="794"/>
      <c r="N17" s="794"/>
      <c r="O17" s="12"/>
      <c r="P17" s="12"/>
    </row>
    <row r="18" spans="1:16" ht="12" customHeight="1" x14ac:dyDescent="0.2">
      <c r="A18" s="396">
        <v>41862</v>
      </c>
      <c r="B18" s="397" t="s">
        <v>113</v>
      </c>
      <c r="C18" s="392">
        <v>8833.104525904022</v>
      </c>
      <c r="D18" s="15">
        <v>94267.965175483871</v>
      </c>
      <c r="E18" s="111">
        <v>17.899999999999999</v>
      </c>
      <c r="F18" s="12"/>
      <c r="G18" s="12"/>
      <c r="H18" s="16">
        <v>11</v>
      </c>
      <c r="I18" s="6">
        <f t="shared" si="0"/>
        <v>8.8331045259040213</v>
      </c>
      <c r="J18" s="14">
        <f t="shared" si="1"/>
        <v>17.899999999999999</v>
      </c>
      <c r="K18" s="12"/>
      <c r="L18" s="165"/>
      <c r="M18" s="796"/>
      <c r="N18" s="793"/>
      <c r="O18" s="12"/>
      <c r="P18" s="12"/>
    </row>
    <row r="19" spans="1:16" ht="12" customHeight="1" x14ac:dyDescent="0.2">
      <c r="A19" s="396">
        <v>41863</v>
      </c>
      <c r="B19" s="397" t="s">
        <v>107</v>
      </c>
      <c r="C19" s="392">
        <v>9248.9171297111807</v>
      </c>
      <c r="D19" s="15">
        <v>98702.077175483864</v>
      </c>
      <c r="E19" s="111">
        <v>16</v>
      </c>
      <c r="F19" s="12"/>
      <c r="G19" s="12"/>
      <c r="H19" s="16">
        <v>12</v>
      </c>
      <c r="I19" s="6">
        <f t="shared" si="0"/>
        <v>9.248917129711181</v>
      </c>
      <c r="J19" s="14">
        <f t="shared" si="1"/>
        <v>16</v>
      </c>
      <c r="K19" s="12"/>
      <c r="L19" s="165"/>
      <c r="M19" s="796"/>
      <c r="N19" s="793"/>
      <c r="O19" s="12"/>
      <c r="P19" s="12"/>
    </row>
    <row r="20" spans="1:16" ht="12" customHeight="1" x14ac:dyDescent="0.2">
      <c r="A20" s="396">
        <v>41864</v>
      </c>
      <c r="B20" s="397" t="s">
        <v>108</v>
      </c>
      <c r="C20" s="392">
        <v>9549.5590540677185</v>
      </c>
      <c r="D20" s="15">
        <v>101910.19117548387</v>
      </c>
      <c r="E20" s="111">
        <v>16.100000000000001</v>
      </c>
      <c r="F20" s="12"/>
      <c r="G20" s="12"/>
      <c r="H20" s="16">
        <v>13</v>
      </c>
      <c r="I20" s="6">
        <f t="shared" si="0"/>
        <v>9.5495590540677178</v>
      </c>
      <c r="J20" s="14">
        <f t="shared" si="1"/>
        <v>16.100000000000001</v>
      </c>
      <c r="K20" s="12"/>
      <c r="L20" s="165"/>
      <c r="M20" s="796"/>
      <c r="N20" s="793"/>
      <c r="O20" s="12"/>
      <c r="P20" s="12"/>
    </row>
    <row r="21" spans="1:16" ht="12" customHeight="1" thickBot="1" x14ac:dyDescent="0.25">
      <c r="A21" s="396">
        <v>41865</v>
      </c>
      <c r="B21" s="397" t="s">
        <v>109</v>
      </c>
      <c r="C21" s="392">
        <v>9738.5542915261485</v>
      </c>
      <c r="D21" s="15">
        <v>103923.82617548386</v>
      </c>
      <c r="E21" s="111">
        <v>15.1</v>
      </c>
      <c r="F21" s="12"/>
      <c r="G21" s="12"/>
      <c r="H21" s="16">
        <v>14</v>
      </c>
      <c r="I21" s="6">
        <f t="shared" si="0"/>
        <v>9.7385542915261478</v>
      </c>
      <c r="J21" s="14">
        <f t="shared" si="1"/>
        <v>15.1</v>
      </c>
      <c r="K21" s="12"/>
      <c r="L21" s="815"/>
      <c r="M21" s="794"/>
      <c r="N21" s="794"/>
      <c r="O21" s="817"/>
      <c r="P21" s="12"/>
    </row>
    <row r="22" spans="1:16" ht="12" customHeight="1" x14ac:dyDescent="0.2">
      <c r="A22" s="396">
        <v>41866</v>
      </c>
      <c r="B22" s="397" t="s">
        <v>110</v>
      </c>
      <c r="C22" s="392">
        <v>9464.8779405683708</v>
      </c>
      <c r="D22" s="15">
        <v>101008.85817548387</v>
      </c>
      <c r="E22" s="111">
        <v>14.4</v>
      </c>
      <c r="F22" s="12"/>
      <c r="G22" s="12"/>
      <c r="H22" s="16">
        <v>15</v>
      </c>
      <c r="I22" s="6">
        <f t="shared" si="0"/>
        <v>9.4648779405683712</v>
      </c>
      <c r="J22" s="14">
        <f t="shared" si="1"/>
        <v>14.4</v>
      </c>
      <c r="K22" s="12"/>
      <c r="L22" s="815"/>
      <c r="M22" s="110"/>
      <c r="N22" s="110"/>
      <c r="O22" s="817"/>
      <c r="P22" s="12"/>
    </row>
    <row r="23" spans="1:16" ht="12" customHeight="1" x14ac:dyDescent="0.2">
      <c r="A23" s="396">
        <v>41867</v>
      </c>
      <c r="B23" s="397" t="s">
        <v>111</v>
      </c>
      <c r="C23" s="392">
        <v>8167.4339130343697</v>
      </c>
      <c r="D23" s="15">
        <v>87172.746175483873</v>
      </c>
      <c r="E23" s="111">
        <v>13.3</v>
      </c>
      <c r="F23" s="12"/>
      <c r="G23" s="12"/>
      <c r="H23" s="16">
        <v>16</v>
      </c>
      <c r="I23" s="6">
        <f t="shared" si="0"/>
        <v>8.1674339130343689</v>
      </c>
      <c r="J23" s="14">
        <f t="shared" si="1"/>
        <v>13.3</v>
      </c>
      <c r="K23" s="12"/>
      <c r="L23" s="815"/>
      <c r="M23" s="816"/>
      <c r="N23" s="110"/>
      <c r="O23" s="817"/>
      <c r="P23" s="12"/>
    </row>
    <row r="24" spans="1:16" ht="12" customHeight="1" x14ac:dyDescent="0.2">
      <c r="A24" s="396">
        <v>41868</v>
      </c>
      <c r="B24" s="397" t="s">
        <v>112</v>
      </c>
      <c r="C24" s="392">
        <v>8264.1739384361408</v>
      </c>
      <c r="D24" s="15">
        <v>88203.539175483864</v>
      </c>
      <c r="E24" s="111">
        <v>14.2</v>
      </c>
      <c r="F24" s="12"/>
      <c r="G24" s="12"/>
      <c r="H24" s="16">
        <v>17</v>
      </c>
      <c r="I24" s="6">
        <f t="shared" si="0"/>
        <v>8.2641739384361408</v>
      </c>
      <c r="J24" s="14">
        <f t="shared" si="1"/>
        <v>14.2</v>
      </c>
      <c r="K24" s="12"/>
      <c r="L24" s="815"/>
      <c r="M24" s="816"/>
      <c r="N24" s="110"/>
      <c r="O24" s="817"/>
      <c r="P24" s="12"/>
    </row>
    <row r="25" spans="1:16" ht="12" customHeight="1" x14ac:dyDescent="0.2">
      <c r="A25" s="396">
        <v>41869</v>
      </c>
      <c r="B25" s="397" t="s">
        <v>113</v>
      </c>
      <c r="C25" s="392">
        <v>10437.155900913542</v>
      </c>
      <c r="D25" s="15">
        <v>111380.58917548387</v>
      </c>
      <c r="E25" s="111">
        <v>16.3</v>
      </c>
      <c r="F25" s="12"/>
      <c r="G25" s="12"/>
      <c r="H25" s="16">
        <v>18</v>
      </c>
      <c r="I25" s="6">
        <f t="shared" si="0"/>
        <v>10.437155900913542</v>
      </c>
      <c r="J25" s="14">
        <f>E25</f>
        <v>16.3</v>
      </c>
      <c r="K25" s="12"/>
      <c r="L25" s="815"/>
      <c r="M25" s="110"/>
      <c r="N25" s="110"/>
      <c r="O25" s="817"/>
      <c r="P25" s="12"/>
    </row>
    <row r="26" spans="1:16" ht="12" customHeight="1" x14ac:dyDescent="0.2">
      <c r="A26" s="396">
        <v>41870</v>
      </c>
      <c r="B26" s="397" t="s">
        <v>107</v>
      </c>
      <c r="C26" s="392">
        <v>10817.177006758482</v>
      </c>
      <c r="D26" s="15">
        <v>115575.06017548387</v>
      </c>
      <c r="E26" s="111">
        <v>14.3</v>
      </c>
      <c r="F26" s="12"/>
      <c r="G26" s="12"/>
      <c r="H26" s="16">
        <v>19</v>
      </c>
      <c r="I26" s="6">
        <f t="shared" si="0"/>
        <v>10.817177006758483</v>
      </c>
      <c r="J26" s="14">
        <f>E26</f>
        <v>14.3</v>
      </c>
      <c r="K26" s="12"/>
      <c r="L26" s="815"/>
      <c r="M26" s="816"/>
      <c r="N26" s="110"/>
      <c r="O26" s="817"/>
      <c r="P26" s="12"/>
    </row>
    <row r="27" spans="1:16" ht="12" customHeight="1" x14ac:dyDescent="0.2">
      <c r="A27" s="396">
        <v>41871</v>
      </c>
      <c r="B27" s="397" t="s">
        <v>108</v>
      </c>
      <c r="C27" s="392">
        <v>10876.105489382657</v>
      </c>
      <c r="D27" s="15">
        <v>116064.81917548386</v>
      </c>
      <c r="E27" s="111">
        <v>14</v>
      </c>
      <c r="F27" s="12"/>
      <c r="G27" s="12"/>
      <c r="H27" s="16">
        <v>20</v>
      </c>
      <c r="I27" s="6">
        <f t="shared" si="0"/>
        <v>10.876105489382656</v>
      </c>
      <c r="J27" s="14">
        <f t="shared" si="1"/>
        <v>14</v>
      </c>
      <c r="K27" s="12"/>
      <c r="L27" s="12"/>
      <c r="O27" s="12"/>
      <c r="P27" s="12"/>
    </row>
    <row r="28" spans="1:16" ht="12" customHeight="1" x14ac:dyDescent="0.2">
      <c r="A28" s="396">
        <v>41872</v>
      </c>
      <c r="B28" s="397" t="s">
        <v>109</v>
      </c>
      <c r="C28" s="392">
        <v>11291.716303982306</v>
      </c>
      <c r="D28" s="15">
        <v>120494.48917548386</v>
      </c>
      <c r="E28" s="111">
        <v>12.9</v>
      </c>
      <c r="F28" s="12"/>
      <c r="G28" s="12"/>
      <c r="H28" s="16">
        <v>21</v>
      </c>
      <c r="I28" s="6">
        <f t="shared" si="0"/>
        <v>11.291716303982307</v>
      </c>
      <c r="J28" s="14">
        <f t="shared" si="1"/>
        <v>12.9</v>
      </c>
      <c r="K28" s="12"/>
      <c r="L28" s="12"/>
      <c r="M28" s="12"/>
      <c r="N28" s="12"/>
      <c r="O28" s="12"/>
      <c r="P28" s="12"/>
    </row>
    <row r="29" spans="1:16" ht="12" customHeight="1" x14ac:dyDescent="0.2">
      <c r="A29" s="396">
        <v>41873</v>
      </c>
      <c r="B29" s="397" t="s">
        <v>110</v>
      </c>
      <c r="C29" s="392">
        <v>10608.889207773214</v>
      </c>
      <c r="D29" s="15">
        <v>113211.73617548386</v>
      </c>
      <c r="E29" s="111">
        <v>14.2</v>
      </c>
      <c r="F29" s="12"/>
      <c r="G29" s="12"/>
      <c r="H29" s="16">
        <v>22</v>
      </c>
      <c r="I29" s="6">
        <f t="shared" si="0"/>
        <v>10.608889207773215</v>
      </c>
      <c r="J29" s="14">
        <f t="shared" si="1"/>
        <v>14.2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396">
        <v>41874</v>
      </c>
      <c r="B30" s="397" t="s">
        <v>111</v>
      </c>
      <c r="C30" s="392">
        <v>9076.6717210401821</v>
      </c>
      <c r="D30" s="15">
        <v>96983.339175483867</v>
      </c>
      <c r="E30" s="111">
        <v>14.8</v>
      </c>
      <c r="F30" s="12"/>
      <c r="G30" s="12"/>
      <c r="H30" s="16">
        <v>23</v>
      </c>
      <c r="I30" s="6">
        <f t="shared" si="0"/>
        <v>9.0766717210401815</v>
      </c>
      <c r="J30" s="14">
        <f t="shared" si="1"/>
        <v>14.8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396">
        <v>41875</v>
      </c>
      <c r="B31" s="397" t="s">
        <v>112</v>
      </c>
      <c r="C31" s="392">
        <v>9681.1858112596929</v>
      </c>
      <c r="D31" s="15">
        <v>103754.25417548386</v>
      </c>
      <c r="E31" s="111">
        <v>11.4</v>
      </c>
      <c r="F31" s="12"/>
      <c r="G31" s="12"/>
      <c r="H31" s="16">
        <v>24</v>
      </c>
      <c r="I31" s="6">
        <f t="shared" si="0"/>
        <v>9.6811858112596934</v>
      </c>
      <c r="J31" s="14">
        <f t="shared" si="1"/>
        <v>11.4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396">
        <v>41876</v>
      </c>
      <c r="B32" s="397" t="s">
        <v>113</v>
      </c>
      <c r="C32" s="392">
        <v>11401.840931354576</v>
      </c>
      <c r="D32" s="15">
        <v>121710.72617548387</v>
      </c>
      <c r="E32" s="111">
        <v>12.6</v>
      </c>
      <c r="F32" s="12"/>
      <c r="G32" s="12"/>
      <c r="H32" s="16">
        <v>25</v>
      </c>
      <c r="I32" s="6">
        <f t="shared" si="0"/>
        <v>11.401840931354576</v>
      </c>
      <c r="J32" s="14">
        <f t="shared" si="1"/>
        <v>12.6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396">
        <v>41877</v>
      </c>
      <c r="B33" s="397" t="s">
        <v>107</v>
      </c>
      <c r="C33" s="392">
        <v>12199.019353276988</v>
      </c>
      <c r="D33" s="15">
        <v>130167.55417548386</v>
      </c>
      <c r="E33" s="111">
        <v>13.4</v>
      </c>
      <c r="F33" s="12"/>
      <c r="G33" s="12"/>
      <c r="H33" s="16">
        <v>26</v>
      </c>
      <c r="I33" s="6">
        <f t="shared" si="0"/>
        <v>12.199019353276988</v>
      </c>
      <c r="J33" s="14">
        <f t="shared" si="1"/>
        <v>13.4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396">
        <v>41878</v>
      </c>
      <c r="B34" s="397" t="s">
        <v>108</v>
      </c>
      <c r="C34" s="392">
        <v>12040.00176109697</v>
      </c>
      <c r="D34" s="15">
        <v>128476.25517548386</v>
      </c>
      <c r="E34" s="111">
        <v>12</v>
      </c>
      <c r="F34" s="12"/>
      <c r="G34" s="12"/>
      <c r="H34" s="16">
        <v>27</v>
      </c>
      <c r="I34" s="6">
        <f t="shared" si="0"/>
        <v>12.040001761096971</v>
      </c>
      <c r="J34" s="14">
        <f t="shared" si="1"/>
        <v>12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396">
        <v>41879</v>
      </c>
      <c r="B35" s="397" t="s">
        <v>109</v>
      </c>
      <c r="C35" s="392">
        <v>11614.278045055138</v>
      </c>
      <c r="D35" s="15">
        <v>123951.12817548387</v>
      </c>
      <c r="E35" s="111">
        <v>13.1</v>
      </c>
      <c r="F35" s="12"/>
      <c r="G35" s="12"/>
      <c r="H35" s="16">
        <v>28</v>
      </c>
      <c r="I35" s="6">
        <f t="shared" si="0"/>
        <v>11.614278045055139</v>
      </c>
      <c r="J35" s="14">
        <f t="shared" si="1"/>
        <v>13.1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396">
        <v>41880</v>
      </c>
      <c r="B36" s="397" t="s">
        <v>110</v>
      </c>
      <c r="C36" s="392">
        <v>12056.345281883421</v>
      </c>
      <c r="D36" s="15">
        <v>128636.43117548387</v>
      </c>
      <c r="E36" s="111">
        <v>15.8</v>
      </c>
      <c r="F36" s="12"/>
      <c r="G36" s="12"/>
      <c r="H36" s="16">
        <v>29</v>
      </c>
      <c r="I36" s="6">
        <f t="shared" si="0"/>
        <v>12.056345281883422</v>
      </c>
      <c r="J36" s="14">
        <f t="shared" ref="J36:J37" si="2">E36</f>
        <v>15.8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396">
        <v>41881</v>
      </c>
      <c r="B37" s="397" t="s">
        <v>111</v>
      </c>
      <c r="C37" s="392">
        <v>9031.4951011690391</v>
      </c>
      <c r="D37" s="15">
        <v>96389.998175483866</v>
      </c>
      <c r="E37" s="111">
        <v>16.2</v>
      </c>
      <c r="F37" s="12"/>
      <c r="G37" s="12"/>
      <c r="H37" s="16">
        <v>30</v>
      </c>
      <c r="I37" s="6">
        <f t="shared" si="0"/>
        <v>9.031495101169039</v>
      </c>
      <c r="J37" s="14">
        <f t="shared" si="2"/>
        <v>16.2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396">
        <v>41882</v>
      </c>
      <c r="B38" s="397" t="s">
        <v>112</v>
      </c>
      <c r="C38" s="392">
        <v>9590.5805212413798</v>
      </c>
      <c r="D38" s="393">
        <v>102354.85317548386</v>
      </c>
      <c r="E38" s="111">
        <v>14.4</v>
      </c>
      <c r="F38" s="12"/>
      <c r="G38" s="12"/>
      <c r="H38" s="16">
        <v>31</v>
      </c>
      <c r="I38" s="6">
        <f t="shared" si="0"/>
        <v>9.5905805212413799</v>
      </c>
      <c r="J38" s="14">
        <f t="shared" ref="J38" si="3">E38</f>
        <v>14.4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928" t="s">
        <v>2</v>
      </c>
      <c r="B39" s="929"/>
      <c r="C39" s="394">
        <f>SUM(C8:C38)</f>
        <v>300029.28810543107</v>
      </c>
      <c r="D39" s="259">
        <f>SUM(D8:D38)</f>
        <v>3202659.5894399988</v>
      </c>
      <c r="E39" s="260">
        <f>AVERAGE(E8:E38)</f>
        <v>16.141935483870967</v>
      </c>
      <c r="F39" s="12"/>
      <c r="G39" s="927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930" t="s">
        <v>50</v>
      </c>
      <c r="B40" s="931"/>
      <c r="C40" s="392">
        <f>MAX(C8:C38)</f>
        <v>12199.019353276988</v>
      </c>
      <c r="D40" s="15">
        <f>MAX(D8:D38)</f>
        <v>130167.55417548386</v>
      </c>
      <c r="E40" s="111">
        <v>13.4</v>
      </c>
      <c r="F40" s="12"/>
      <c r="G40" s="927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930" t="s">
        <v>51</v>
      </c>
      <c r="B41" s="931"/>
      <c r="C41" s="392">
        <f>MIN(C8:C38)</f>
        <v>7091.0306035338899</v>
      </c>
      <c r="D41" s="15">
        <f>MIN(D8:D38)</f>
        <v>75690.058175483864</v>
      </c>
      <c r="E41" s="111">
        <v>21</v>
      </c>
      <c r="F41" s="12"/>
      <c r="G41" s="927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932" t="s">
        <v>49</v>
      </c>
      <c r="B42" s="933"/>
      <c r="C42" s="395">
        <f>AVERAGE(C8:C38)</f>
        <v>9678.3641324332602</v>
      </c>
      <c r="D42" s="112">
        <f>AVERAGE(D8:D38)</f>
        <v>103311.5996593548</v>
      </c>
      <c r="E42" s="113">
        <f>AVERAGE(E8:E38)</f>
        <v>16.141935483870967</v>
      </c>
      <c r="F42" s="12"/>
      <c r="G42" s="927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53"/>
      <c r="G43" s="153"/>
    </row>
    <row r="46" spans="1:16" x14ac:dyDescent="0.2">
      <c r="C46" s="165"/>
      <c r="D46" s="165"/>
    </row>
    <row r="47" spans="1:16" x14ac:dyDescent="0.2">
      <c r="C47" s="1"/>
      <c r="D47" s="153"/>
    </row>
    <row r="48" spans="1:16" x14ac:dyDescent="0.2">
      <c r="C48" s="153"/>
      <c r="D48" s="153"/>
      <c r="E48" s="153"/>
    </row>
    <row r="49" spans="3:5" x14ac:dyDescent="0.2">
      <c r="C49" s="153"/>
      <c r="D49" s="153"/>
      <c r="E49" s="153"/>
    </row>
    <row r="50" spans="3:5" x14ac:dyDescent="0.2">
      <c r="C50" s="153"/>
      <c r="D50" s="153"/>
    </row>
  </sheetData>
  <sortState ref="M8:M15">
    <sortCondition ref="M8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/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756" t="s">
        <v>100</v>
      </c>
    </row>
    <row r="2" spans="1:22" ht="15.75" x14ac:dyDescent="0.25">
      <c r="A2" s="943" t="s">
        <v>285</v>
      </c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943"/>
      <c r="N2" s="943"/>
    </row>
    <row r="3" spans="1:22" ht="15.75" x14ac:dyDescent="0.25">
      <c r="A3" s="942">
        <f>T!G55</f>
        <v>2014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</row>
    <row r="4" spans="1:22" ht="9" customHeight="1" x14ac:dyDescent="0.2"/>
    <row r="5" spans="1:22" ht="20.100000000000001" customHeight="1" x14ac:dyDescent="0.2">
      <c r="A5" s="944" t="s">
        <v>187</v>
      </c>
      <c r="B5" s="946" t="s">
        <v>278</v>
      </c>
      <c r="C5" s="947"/>
      <c r="D5" s="947"/>
      <c r="E5" s="947"/>
      <c r="F5" s="947"/>
      <c r="G5" s="948" t="s">
        <v>279</v>
      </c>
      <c r="H5" s="947"/>
      <c r="I5" s="947"/>
      <c r="J5" s="947"/>
      <c r="K5" s="947"/>
      <c r="L5" s="948" t="s">
        <v>193</v>
      </c>
      <c r="M5" s="947"/>
      <c r="N5" s="947"/>
    </row>
    <row r="6" spans="1:22" ht="33" customHeight="1" x14ac:dyDescent="0.2">
      <c r="A6" s="944"/>
      <c r="B6" s="949">
        <f>T!G55</f>
        <v>2014</v>
      </c>
      <c r="C6" s="950"/>
      <c r="D6" s="682" t="s">
        <v>213</v>
      </c>
      <c r="E6" s="951">
        <f>B6-1</f>
        <v>2013</v>
      </c>
      <c r="F6" s="952"/>
      <c r="G6" s="953">
        <f>B6</f>
        <v>2014</v>
      </c>
      <c r="H6" s="950"/>
      <c r="I6" s="686" t="s">
        <v>213</v>
      </c>
      <c r="J6" s="951">
        <f>E6</f>
        <v>2013</v>
      </c>
      <c r="K6" s="952"/>
      <c r="L6" s="304" t="s">
        <v>222</v>
      </c>
      <c r="M6" s="314" t="s">
        <v>188</v>
      </c>
      <c r="N6" s="334" t="s">
        <v>189</v>
      </c>
      <c r="Q6" s="315"/>
      <c r="R6" s="102"/>
    </row>
    <row r="7" spans="1:22" ht="12.95" customHeight="1" thickBot="1" x14ac:dyDescent="0.25">
      <c r="A7" s="945"/>
      <c r="B7" s="410" t="s">
        <v>190</v>
      </c>
      <c r="C7" s="404" t="s">
        <v>16</v>
      </c>
      <c r="D7" s="683" t="s">
        <v>191</v>
      </c>
      <c r="E7" s="688" t="s">
        <v>192</v>
      </c>
      <c r="F7" s="689" t="s">
        <v>16</v>
      </c>
      <c r="G7" s="403" t="s">
        <v>190</v>
      </c>
      <c r="H7" s="404" t="s">
        <v>16</v>
      </c>
      <c r="I7" s="687" t="s">
        <v>191</v>
      </c>
      <c r="J7" s="688" t="s">
        <v>192</v>
      </c>
      <c r="K7" s="689" t="s">
        <v>16</v>
      </c>
      <c r="L7" s="405" t="s">
        <v>14</v>
      </c>
      <c r="M7" s="406" t="s">
        <v>14</v>
      </c>
      <c r="N7" s="407" t="s">
        <v>14</v>
      </c>
      <c r="Q7" s="316"/>
      <c r="R7" s="102"/>
    </row>
    <row r="8" spans="1:22" ht="20.100000000000001" customHeight="1" x14ac:dyDescent="0.2">
      <c r="A8" s="330" t="s">
        <v>30</v>
      </c>
      <c r="B8" s="571">
        <v>1067.2189823894366</v>
      </c>
      <c r="C8" s="579">
        <v>11367.915214608951</v>
      </c>
      <c r="D8" s="684">
        <v>-0.12440477883259755</v>
      </c>
      <c r="E8" s="690">
        <v>1218.8497111331289</v>
      </c>
      <c r="F8" s="691">
        <v>12900.746566228467</v>
      </c>
      <c r="G8" s="580">
        <v>1189.2153494121144</v>
      </c>
      <c r="H8" s="579">
        <v>12667.408926479648</v>
      </c>
      <c r="I8" s="684">
        <v>-3.340656671815001E-2</v>
      </c>
      <c r="J8" s="690">
        <v>1230.3159823612725</v>
      </c>
      <c r="K8" s="700">
        <v>13022.109731697325</v>
      </c>
      <c r="L8" s="322">
        <v>0.73225806451612896</v>
      </c>
      <c r="M8" s="322">
        <v>-2</v>
      </c>
      <c r="N8" s="323">
        <v>2.7322580645161292</v>
      </c>
      <c r="Q8" s="318"/>
      <c r="R8" s="318"/>
      <c r="T8" s="772"/>
      <c r="U8" s="164"/>
      <c r="V8" s="319"/>
    </row>
    <row r="9" spans="1:22" ht="20.100000000000001" customHeight="1" x14ac:dyDescent="0.2">
      <c r="A9" s="330" t="s">
        <v>31</v>
      </c>
      <c r="B9" s="571">
        <v>895.1422639479274</v>
      </c>
      <c r="C9" s="580">
        <v>9518.2482044254375</v>
      </c>
      <c r="D9" s="684">
        <v>-0.15383222320948356</v>
      </c>
      <c r="E9" s="692">
        <v>1057.8779864947935</v>
      </c>
      <c r="F9" s="693">
        <v>11206.59553995904</v>
      </c>
      <c r="G9" s="580">
        <v>1025.1294531860426</v>
      </c>
      <c r="H9" s="580">
        <v>10900.431104724707</v>
      </c>
      <c r="I9" s="684">
        <v>-2.4043074657799129E-2</v>
      </c>
      <c r="J9" s="692">
        <v>1050.3839120016494</v>
      </c>
      <c r="K9" s="701">
        <v>11127.207309120377</v>
      </c>
      <c r="L9" s="322">
        <v>2.2928571428571431</v>
      </c>
      <c r="M9" s="322">
        <v>-0.7</v>
      </c>
      <c r="N9" s="323">
        <v>2.9928571428571429</v>
      </c>
      <c r="Q9" s="318"/>
      <c r="R9" s="318"/>
      <c r="T9" s="772"/>
      <c r="U9" s="164"/>
      <c r="V9" s="319"/>
    </row>
    <row r="10" spans="1:22" ht="20.100000000000001" customHeight="1" x14ac:dyDescent="0.2">
      <c r="A10" s="408" t="s">
        <v>32</v>
      </c>
      <c r="B10" s="572">
        <v>748.45331832732199</v>
      </c>
      <c r="C10" s="581">
        <v>7950.6624253942928</v>
      </c>
      <c r="D10" s="685">
        <v>-0.31232201982382218</v>
      </c>
      <c r="E10" s="694">
        <v>1088.3776126372027</v>
      </c>
      <c r="F10" s="695">
        <v>11519.87842207784</v>
      </c>
      <c r="G10" s="581">
        <v>854.69867527840756</v>
      </c>
      <c r="H10" s="581">
        <v>9079.2845407607147</v>
      </c>
      <c r="I10" s="685">
        <v>-0.10480743214544982</v>
      </c>
      <c r="J10" s="694">
        <v>954.76515999994092</v>
      </c>
      <c r="K10" s="702">
        <v>10105.664097761375</v>
      </c>
      <c r="L10" s="324">
        <v>6.4774193548387089</v>
      </c>
      <c r="M10" s="325">
        <v>3.3</v>
      </c>
      <c r="N10" s="326">
        <v>3.1774193548387091</v>
      </c>
      <c r="Q10" s="318"/>
      <c r="R10" s="318"/>
      <c r="T10" s="772"/>
      <c r="U10" s="164"/>
      <c r="V10" s="319"/>
    </row>
    <row r="11" spans="1:22" ht="20.100000000000001" customHeight="1" x14ac:dyDescent="0.2">
      <c r="A11" s="409" t="s">
        <v>33</v>
      </c>
      <c r="B11" s="573">
        <v>533.98774446190146</v>
      </c>
      <c r="C11" s="582">
        <v>5679.1839372049963</v>
      </c>
      <c r="D11" s="684">
        <v>-0.18004671818662715</v>
      </c>
      <c r="E11" s="696">
        <v>651.24166986801674</v>
      </c>
      <c r="F11" s="697">
        <v>6892.9938644093281</v>
      </c>
      <c r="G11" s="582">
        <v>611.71354338673984</v>
      </c>
      <c r="H11" s="582">
        <v>6505.8304536062005</v>
      </c>
      <c r="I11" s="684">
        <v>-0.12212198023097956</v>
      </c>
      <c r="J11" s="696">
        <v>696.80927146084434</v>
      </c>
      <c r="K11" s="703">
        <v>7375.2989943296316</v>
      </c>
      <c r="L11" s="317">
        <v>10.023333333333333</v>
      </c>
      <c r="M11" s="327">
        <v>7.6</v>
      </c>
      <c r="N11" s="323">
        <v>2.4233333333333338</v>
      </c>
      <c r="Q11" s="318"/>
      <c r="R11" s="318"/>
      <c r="T11" s="772"/>
      <c r="U11" s="164"/>
      <c r="V11" s="319"/>
    </row>
    <row r="12" spans="1:22" ht="20.100000000000001" customHeight="1" x14ac:dyDescent="0.2">
      <c r="A12" s="330" t="s">
        <v>34</v>
      </c>
      <c r="B12" s="571">
        <v>434.92435868211481</v>
      </c>
      <c r="C12" s="580">
        <v>4628.7049210021596</v>
      </c>
      <c r="D12" s="684">
        <v>6.9943865466781593E-2</v>
      </c>
      <c r="E12" s="692">
        <v>406.49268874715358</v>
      </c>
      <c r="F12" s="693">
        <v>4319.6758555093766</v>
      </c>
      <c r="G12" s="580">
        <v>420.32606255329387</v>
      </c>
      <c r="H12" s="580">
        <v>4473.3418014600138</v>
      </c>
      <c r="I12" s="684">
        <v>6.0667324650222121E-2</v>
      </c>
      <c r="J12" s="692">
        <v>396.28453972776566</v>
      </c>
      <c r="K12" s="701">
        <v>4211.1969183250476</v>
      </c>
      <c r="L12" s="322">
        <v>12.32258064516129</v>
      </c>
      <c r="M12" s="328">
        <v>13</v>
      </c>
      <c r="N12" s="323">
        <v>-0.67741935483870996</v>
      </c>
      <c r="Q12" s="318"/>
      <c r="R12" s="318"/>
      <c r="T12" s="772"/>
      <c r="U12" s="164"/>
      <c r="V12" s="319"/>
    </row>
    <row r="13" spans="1:22" ht="20.100000000000001" customHeight="1" x14ac:dyDescent="0.2">
      <c r="A13" s="408" t="s">
        <v>35</v>
      </c>
      <c r="B13" s="572">
        <v>308.89592752005257</v>
      </c>
      <c r="C13" s="581">
        <v>3288.3102043604317</v>
      </c>
      <c r="D13" s="685">
        <v>-6.4088978918317413E-2</v>
      </c>
      <c r="E13" s="694">
        <v>330.0483919540182</v>
      </c>
      <c r="F13" s="695">
        <v>3529.6035132346615</v>
      </c>
      <c r="G13" s="581">
        <v>311.58909767509618</v>
      </c>
      <c r="H13" s="581">
        <v>3316.9799863611479</v>
      </c>
      <c r="I13" s="685">
        <v>-7.2660674497710076E-2</v>
      </c>
      <c r="J13" s="694">
        <v>336.00332597382851</v>
      </c>
      <c r="K13" s="702">
        <v>3593.2867686293171</v>
      </c>
      <c r="L13" s="324">
        <v>16.576666666666668</v>
      </c>
      <c r="M13" s="325">
        <v>15.8</v>
      </c>
      <c r="N13" s="326">
        <v>0.77666666666666728</v>
      </c>
      <c r="Q13" s="318"/>
      <c r="R13" s="318"/>
      <c r="T13" s="772"/>
      <c r="U13" s="164"/>
      <c r="V13" s="319"/>
    </row>
    <row r="14" spans="1:22" ht="20.100000000000001" customHeight="1" x14ac:dyDescent="0.2">
      <c r="A14" s="409" t="s">
        <v>36</v>
      </c>
      <c r="B14" s="573">
        <v>305.46320378133913</v>
      </c>
      <c r="C14" s="582">
        <v>3237.2876467850392</v>
      </c>
      <c r="D14" s="684">
        <v>7.1784965246288912E-2</v>
      </c>
      <c r="E14" s="696">
        <v>285.00418804731578</v>
      </c>
      <c r="F14" s="697">
        <v>3059.2406545836484</v>
      </c>
      <c r="G14" s="582">
        <v>318.31209644031139</v>
      </c>
      <c r="H14" s="582">
        <v>3373.4597322108611</v>
      </c>
      <c r="I14" s="684">
        <v>8.8681645991906075E-2</v>
      </c>
      <c r="J14" s="696">
        <v>292.38308334875512</v>
      </c>
      <c r="K14" s="703">
        <v>3138.4458643272042</v>
      </c>
      <c r="L14" s="317">
        <v>19.583870967741941</v>
      </c>
      <c r="M14" s="327">
        <v>17.5</v>
      </c>
      <c r="N14" s="323">
        <v>2.0838709677419409</v>
      </c>
      <c r="Q14" s="318"/>
      <c r="R14" s="318"/>
      <c r="T14" s="772"/>
      <c r="U14" s="164"/>
      <c r="V14" s="319"/>
    </row>
    <row r="15" spans="1:22" ht="20.100000000000001" customHeight="1" x14ac:dyDescent="0.2">
      <c r="A15" s="330" t="s">
        <v>37</v>
      </c>
      <c r="B15" s="571">
        <v>300.02928810543102</v>
      </c>
      <c r="C15" s="580">
        <v>3202.6595712973667</v>
      </c>
      <c r="D15" s="684">
        <v>4.5176725319028617E-2</v>
      </c>
      <c r="E15" s="692">
        <v>287.0608202778821</v>
      </c>
      <c r="F15" s="693">
        <v>3076.3389514555738</v>
      </c>
      <c r="G15" s="580">
        <v>289.56902093748965</v>
      </c>
      <c r="H15" s="580">
        <v>3091.0015562573053</v>
      </c>
      <c r="I15" s="684">
        <v>-1.0804638163404531E-2</v>
      </c>
      <c r="J15" s="692">
        <v>292.73188301232994</v>
      </c>
      <c r="K15" s="701">
        <v>3137.113916040576</v>
      </c>
      <c r="L15" s="322">
        <v>16.141935483870967</v>
      </c>
      <c r="M15" s="328">
        <v>17.2</v>
      </c>
      <c r="N15" s="323">
        <v>-1.0580645161290327</v>
      </c>
      <c r="Q15" s="318"/>
      <c r="R15" s="318"/>
      <c r="T15" s="772"/>
      <c r="U15" s="164"/>
      <c r="V15" s="319"/>
    </row>
    <row r="16" spans="1:22" ht="20.100000000000001" customHeight="1" x14ac:dyDescent="0.2">
      <c r="A16" s="408" t="s">
        <v>38</v>
      </c>
      <c r="B16" s="572"/>
      <c r="C16" s="581"/>
      <c r="D16" s="685"/>
      <c r="E16" s="694">
        <v>397.39885146228232</v>
      </c>
      <c r="F16" s="695">
        <v>4244.9259113762237</v>
      </c>
      <c r="G16" s="581"/>
      <c r="H16" s="581"/>
      <c r="I16" s="685"/>
      <c r="J16" s="694">
        <v>377.00323491289521</v>
      </c>
      <c r="K16" s="702">
        <v>4027.0644836181614</v>
      </c>
      <c r="L16" s="324"/>
      <c r="M16" s="325">
        <v>13</v>
      </c>
      <c r="N16" s="326"/>
      <c r="Q16" s="318"/>
      <c r="R16" s="318"/>
      <c r="T16" s="772"/>
      <c r="U16" s="164"/>
      <c r="V16" s="319"/>
    </row>
    <row r="17" spans="1:22" ht="20.100000000000001" customHeight="1" x14ac:dyDescent="0.2">
      <c r="A17" s="409" t="s">
        <v>39</v>
      </c>
      <c r="B17" s="573"/>
      <c r="C17" s="582"/>
      <c r="D17" s="684"/>
      <c r="E17" s="696">
        <v>640.63402815943982</v>
      </c>
      <c r="F17" s="697">
        <v>6815.7912705480539</v>
      </c>
      <c r="G17" s="582"/>
      <c r="H17" s="582"/>
      <c r="I17" s="684"/>
      <c r="J17" s="696">
        <v>662.86402204189517</v>
      </c>
      <c r="K17" s="703">
        <v>7052.2991542826767</v>
      </c>
      <c r="L17" s="317"/>
      <c r="M17" s="115">
        <v>8</v>
      </c>
      <c r="N17" s="323"/>
      <c r="Q17" s="318"/>
      <c r="R17" s="318"/>
      <c r="T17" s="772"/>
      <c r="U17" s="164"/>
      <c r="V17" s="319"/>
    </row>
    <row r="18" spans="1:22" ht="20.100000000000001" customHeight="1" x14ac:dyDescent="0.2">
      <c r="A18" s="330" t="s">
        <v>40</v>
      </c>
      <c r="B18" s="571"/>
      <c r="C18" s="580"/>
      <c r="D18" s="684"/>
      <c r="E18" s="692">
        <v>888.01681308815967</v>
      </c>
      <c r="F18" s="693">
        <v>9446.3862992596823</v>
      </c>
      <c r="G18" s="580"/>
      <c r="H18" s="580"/>
      <c r="I18" s="684"/>
      <c r="J18" s="692">
        <v>962.43567593224634</v>
      </c>
      <c r="K18" s="701">
        <v>10238.02595744606</v>
      </c>
      <c r="L18" s="322"/>
      <c r="M18" s="328">
        <v>2.6</v>
      </c>
      <c r="N18" s="323"/>
      <c r="Q18" s="318"/>
      <c r="R18" s="318"/>
      <c r="T18" s="772"/>
      <c r="U18" s="164"/>
      <c r="V18" s="319"/>
    </row>
    <row r="19" spans="1:22" ht="20.100000000000001" customHeight="1" x14ac:dyDescent="0.2">
      <c r="A19" s="408" t="s">
        <v>41</v>
      </c>
      <c r="B19" s="572"/>
      <c r="C19" s="581"/>
      <c r="D19" s="685"/>
      <c r="E19" s="694">
        <v>1026.0916529000576</v>
      </c>
      <c r="F19" s="695">
        <v>10956.42094707764</v>
      </c>
      <c r="G19" s="581"/>
      <c r="H19" s="581"/>
      <c r="I19" s="685"/>
      <c r="J19" s="694">
        <v>1101.3580841473713</v>
      </c>
      <c r="K19" s="702">
        <v>11760.1022767124</v>
      </c>
      <c r="L19" s="324"/>
      <c r="M19" s="325">
        <v>-0.4</v>
      </c>
      <c r="N19" s="326"/>
      <c r="Q19" s="318"/>
      <c r="R19" s="318"/>
      <c r="T19" s="772"/>
      <c r="U19" s="164"/>
      <c r="V19" s="319"/>
    </row>
    <row r="20" spans="1:22" ht="20.100000000000001" customHeight="1" x14ac:dyDescent="0.2">
      <c r="A20" s="409" t="s">
        <v>87</v>
      </c>
      <c r="B20" s="571">
        <v>2710.8145646646863</v>
      </c>
      <c r="C20" s="580">
        <v>28836.825844428684</v>
      </c>
      <c r="D20" s="684">
        <v>-0.19443395830868951</v>
      </c>
      <c r="E20" s="692">
        <v>3365.1053102651254</v>
      </c>
      <c r="F20" s="693">
        <v>35627.220528265345</v>
      </c>
      <c r="G20" s="580">
        <v>3069.0434778765648</v>
      </c>
      <c r="H20" s="580">
        <v>32647.124571965069</v>
      </c>
      <c r="I20" s="684">
        <v>-5.143667871234979E-2</v>
      </c>
      <c r="J20" s="692">
        <v>3235.4650543628627</v>
      </c>
      <c r="K20" s="701">
        <v>34254.981138579082</v>
      </c>
      <c r="L20" s="322">
        <v>3.1675115207373268</v>
      </c>
      <c r="M20" s="119">
        <v>0.19999999999999987</v>
      </c>
      <c r="N20" s="323">
        <v>2.967511520737327</v>
      </c>
      <c r="Q20" s="318"/>
      <c r="R20" s="318"/>
      <c r="U20" s="164"/>
      <c r="V20" s="319"/>
    </row>
    <row r="21" spans="1:22" ht="20.100000000000001" customHeight="1" x14ac:dyDescent="0.2">
      <c r="A21" s="330" t="s">
        <v>88</v>
      </c>
      <c r="B21" s="571">
        <v>1277.8080306640688</v>
      </c>
      <c r="C21" s="580">
        <v>13596.199062567588</v>
      </c>
      <c r="D21" s="684">
        <v>-7.9244910530855306E-2</v>
      </c>
      <c r="E21" s="692">
        <v>1387.7827505691885</v>
      </c>
      <c r="F21" s="693">
        <v>14742.273233153366</v>
      </c>
      <c r="G21" s="580">
        <v>1343.6287036151298</v>
      </c>
      <c r="H21" s="580">
        <v>14296.152241427362</v>
      </c>
      <c r="I21" s="684">
        <v>-5.9805895152104077E-2</v>
      </c>
      <c r="J21" s="692">
        <v>1429.0971371624387</v>
      </c>
      <c r="K21" s="701">
        <v>15179.782681283996</v>
      </c>
      <c r="L21" s="322">
        <v>12.974193548387097</v>
      </c>
      <c r="M21" s="119">
        <v>12.133333333333335</v>
      </c>
      <c r="N21" s="323">
        <v>0.84086021505376252</v>
      </c>
      <c r="Q21" s="318"/>
      <c r="R21" s="318"/>
      <c r="U21" s="164"/>
      <c r="V21" s="319"/>
    </row>
    <row r="22" spans="1:22" ht="20.100000000000001" customHeight="1" x14ac:dyDescent="0.2">
      <c r="A22" s="330" t="s">
        <v>89</v>
      </c>
      <c r="B22" s="571">
        <f>SUM(B14:B16)</f>
        <v>605.49249188677015</v>
      </c>
      <c r="C22" s="580">
        <f>SUM(C14:C16)</f>
        <v>6439.9472180824059</v>
      </c>
      <c r="D22" s="684"/>
      <c r="E22" s="692">
        <f>SUM(E14:E16)</f>
        <v>969.46385978748015</v>
      </c>
      <c r="F22" s="693">
        <f>SUM(F14:F16)</f>
        <v>10380.505517415446</v>
      </c>
      <c r="G22" s="580">
        <f>SUM(G14:G16)</f>
        <v>607.88111737780105</v>
      </c>
      <c r="H22" s="580">
        <f>SUM(H14:H16)</f>
        <v>6464.4612884681665</v>
      </c>
      <c r="I22" s="684"/>
      <c r="J22" s="692">
        <f>SUM(J14:J16)</f>
        <v>962.11820127398028</v>
      </c>
      <c r="K22" s="701">
        <f>SUM(K14:K16)</f>
        <v>10302.624263985941</v>
      </c>
      <c r="L22" s="322"/>
      <c r="M22" s="119">
        <f>AVERAGE(M14:M16)</f>
        <v>15.9</v>
      </c>
      <c r="N22" s="323"/>
      <c r="Q22" s="318"/>
      <c r="R22" s="318"/>
      <c r="U22" s="164"/>
      <c r="V22" s="319"/>
    </row>
    <row r="23" spans="1:22" ht="20.100000000000001" customHeight="1" x14ac:dyDescent="0.2">
      <c r="A23" s="408" t="s">
        <v>90</v>
      </c>
      <c r="B23" s="572">
        <f>SUM(B17:B19)</f>
        <v>0</v>
      </c>
      <c r="C23" s="581">
        <f>SUM(C17:C19)</f>
        <v>0</v>
      </c>
      <c r="D23" s="685"/>
      <c r="E23" s="694">
        <f>SUM(E17:E19)</f>
        <v>2554.7424941476575</v>
      </c>
      <c r="F23" s="695">
        <f>SUM(F17:F19)</f>
        <v>27218.598516885377</v>
      </c>
      <c r="G23" s="581">
        <f>SUM(G17:G19)</f>
        <v>0</v>
      </c>
      <c r="H23" s="581">
        <f>SUM(H17:H19)</f>
        <v>0</v>
      </c>
      <c r="I23" s="685"/>
      <c r="J23" s="694">
        <f>SUM(J17:J19)</f>
        <v>2726.6577821215128</v>
      </c>
      <c r="K23" s="702">
        <f>SUM(K17:K19)</f>
        <v>29050.427388441138</v>
      </c>
      <c r="L23" s="324"/>
      <c r="M23" s="125">
        <f>AVERAGE(M17:M19)</f>
        <v>3.4</v>
      </c>
      <c r="N23" s="326"/>
      <c r="Q23" s="318"/>
      <c r="R23" s="318"/>
      <c r="U23" s="164"/>
      <c r="V23" s="319"/>
    </row>
    <row r="24" spans="1:22" ht="20.100000000000001" customHeight="1" x14ac:dyDescent="0.2">
      <c r="A24" s="409" t="s">
        <v>91</v>
      </c>
      <c r="B24" s="571">
        <v>3988.6225953287553</v>
      </c>
      <c r="C24" s="580">
        <v>42433.024906996267</v>
      </c>
      <c r="D24" s="684">
        <v>-0.16080022414232936</v>
      </c>
      <c r="E24" s="692">
        <v>4752.8880608343143</v>
      </c>
      <c r="F24" s="693">
        <v>50369.493761418707</v>
      </c>
      <c r="G24" s="580">
        <v>4412.6721814916946</v>
      </c>
      <c r="H24" s="580">
        <v>46943.276813392433</v>
      </c>
      <c r="I24" s="684">
        <v>-5.4000782858302794E-2</v>
      </c>
      <c r="J24" s="692">
        <v>4664.5621915253014</v>
      </c>
      <c r="K24" s="701">
        <v>49434.763819863081</v>
      </c>
      <c r="L24" s="322">
        <v>8.0708525345622117</v>
      </c>
      <c r="M24" s="119">
        <v>6.166666666666667</v>
      </c>
      <c r="N24" s="323">
        <v>1.9041858678955448</v>
      </c>
      <c r="Q24" s="318"/>
      <c r="R24" s="318"/>
      <c r="U24" s="164"/>
      <c r="V24" s="319"/>
    </row>
    <row r="25" spans="1:22" ht="20.100000000000001" customHeight="1" x14ac:dyDescent="0.2">
      <c r="A25" s="408" t="s">
        <v>92</v>
      </c>
      <c r="B25" s="572">
        <f>SUM(B14:B19)</f>
        <v>605.49249188677015</v>
      </c>
      <c r="C25" s="581">
        <f>SUM(C14:C19)</f>
        <v>6439.9472180824059</v>
      </c>
      <c r="D25" s="685"/>
      <c r="E25" s="694">
        <f>SUM(E14:E19)</f>
        <v>3524.2063539351375</v>
      </c>
      <c r="F25" s="695">
        <f>SUM(F14:F19)</f>
        <v>37599.104034300821</v>
      </c>
      <c r="G25" s="581">
        <f>SUM(G14:G19)</f>
        <v>607.88111737780105</v>
      </c>
      <c r="H25" s="581">
        <f>SUM(H14:H19)</f>
        <v>6464.4612884681665</v>
      </c>
      <c r="I25" s="685"/>
      <c r="J25" s="694">
        <f>SUM(J14:J19)</f>
        <v>3688.7759833954933</v>
      </c>
      <c r="K25" s="702">
        <f>SUM(K14:K19)</f>
        <v>39353.051652427079</v>
      </c>
      <c r="L25" s="324"/>
      <c r="M25" s="125">
        <f>AVERAGE(M14:M19)</f>
        <v>9.65</v>
      </c>
      <c r="N25" s="326"/>
      <c r="Q25" s="318"/>
      <c r="R25" s="318"/>
      <c r="U25" s="164"/>
      <c r="V25" s="319"/>
    </row>
    <row r="26" spans="1:22" ht="20.100000000000001" customHeight="1" x14ac:dyDescent="0.2">
      <c r="A26" s="181" t="s">
        <v>47</v>
      </c>
      <c r="B26" s="574">
        <f>SUM(B8:B19)</f>
        <v>4594.1150872155258</v>
      </c>
      <c r="C26" s="583">
        <f>SUM(C8:C19)</f>
        <v>48872.972125078668</v>
      </c>
      <c r="D26" s="684"/>
      <c r="E26" s="698">
        <f>SUM(E8:E19)</f>
        <v>8277.0944147694499</v>
      </c>
      <c r="F26" s="699">
        <f>SUM(F8:F19)</f>
        <v>87968.597795719528</v>
      </c>
      <c r="G26" s="583">
        <f>SUM(G8:G19)</f>
        <v>5020.5532988694958</v>
      </c>
      <c r="H26" s="583">
        <f>SUM(H8:H19)</f>
        <v>53407.738101860596</v>
      </c>
      <c r="I26" s="684"/>
      <c r="J26" s="698">
        <f>SUM(J8:J19)</f>
        <v>8353.3381749207947</v>
      </c>
      <c r="K26" s="704">
        <f>SUM(K8:K19)</f>
        <v>88787.815472290153</v>
      </c>
      <c r="L26" s="317"/>
      <c r="M26" s="119">
        <f>AVERAGE(M8:M19)</f>
        <v>7.9083333333333323</v>
      </c>
      <c r="N26" s="323"/>
      <c r="Q26" s="318"/>
      <c r="R26" s="318"/>
      <c r="S26" s="329"/>
      <c r="U26" s="164"/>
      <c r="V26" s="319"/>
    </row>
    <row r="27" spans="1:22" ht="5.0999999999999996" customHeight="1" x14ac:dyDescent="0.2">
      <c r="A27" s="330"/>
      <c r="B27" s="411"/>
      <c r="C27" s="339"/>
      <c r="D27" s="336"/>
      <c r="E27" s="338"/>
      <c r="F27" s="339"/>
      <c r="G27" s="320"/>
      <c r="H27" s="340"/>
      <c r="I27" s="337"/>
      <c r="J27" s="320"/>
      <c r="K27" s="321"/>
      <c r="L27" s="156"/>
      <c r="M27" s="156"/>
      <c r="Q27" s="102"/>
      <c r="R27" s="332"/>
    </row>
    <row r="28" spans="1:22" ht="12.6" customHeight="1" x14ac:dyDescent="0.2">
      <c r="A28" s="135"/>
      <c r="B28" s="333"/>
      <c r="C28" s="333"/>
      <c r="D28" s="333"/>
      <c r="E28" s="333"/>
      <c r="F28" s="333"/>
      <c r="G28" s="329"/>
      <c r="H28" s="333"/>
      <c r="I28" s="333"/>
      <c r="J28" s="329"/>
      <c r="K28" s="333"/>
      <c r="L28" s="333"/>
      <c r="M28" s="329"/>
      <c r="N28" s="333"/>
      <c r="P28" s="303"/>
    </row>
    <row r="30" spans="1:22" x14ac:dyDescent="0.2">
      <c r="C30" s="334"/>
      <c r="D30" s="509"/>
      <c r="E30" s="334"/>
      <c r="F30" s="334"/>
    </row>
    <row r="31" spans="1:22" x14ac:dyDescent="0.2">
      <c r="E31" s="316"/>
      <c r="F31" s="316"/>
    </row>
    <row r="32" spans="1:22" x14ac:dyDescent="0.2">
      <c r="D32" s="318"/>
      <c r="E32" s="318"/>
      <c r="F32" s="318"/>
    </row>
    <row r="33" spans="3:6" x14ac:dyDescent="0.2">
      <c r="C33" s="318"/>
      <c r="D33" s="318"/>
      <c r="E33" s="318"/>
      <c r="F33" s="318"/>
    </row>
    <row r="34" spans="3:6" x14ac:dyDescent="0.2">
      <c r="C34" s="318"/>
      <c r="D34" s="318"/>
      <c r="E34" s="318"/>
      <c r="F34" s="318"/>
    </row>
    <row r="35" spans="3:6" x14ac:dyDescent="0.2">
      <c r="C35" s="318"/>
      <c r="D35" s="318"/>
      <c r="E35" s="318"/>
      <c r="F35" s="318"/>
    </row>
    <row r="36" spans="3:6" x14ac:dyDescent="0.2">
      <c r="C36" s="318"/>
      <c r="D36" s="318"/>
      <c r="E36" s="318"/>
      <c r="F36" s="318"/>
    </row>
    <row r="37" spans="3:6" x14ac:dyDescent="0.2">
      <c r="C37" s="318"/>
      <c r="D37" s="318"/>
      <c r="E37" s="318"/>
      <c r="F37" s="318"/>
    </row>
    <row r="38" spans="3:6" x14ac:dyDescent="0.2">
      <c r="C38" s="318"/>
      <c r="D38" s="318"/>
      <c r="E38" s="318"/>
      <c r="F38" s="318"/>
    </row>
    <row r="39" spans="3:6" x14ac:dyDescent="0.2">
      <c r="C39" s="318"/>
      <c r="D39" s="318"/>
      <c r="E39" s="318"/>
      <c r="F39" s="318"/>
    </row>
    <row r="40" spans="3:6" x14ac:dyDescent="0.2">
      <c r="C40" s="318"/>
      <c r="D40" s="318"/>
      <c r="E40" s="318"/>
      <c r="F40" s="318"/>
    </row>
    <row r="41" spans="3:6" x14ac:dyDescent="0.2">
      <c r="C41" s="318"/>
      <c r="D41" s="318"/>
      <c r="E41" s="335"/>
      <c r="F41" s="335"/>
    </row>
    <row r="42" spans="3:6" x14ac:dyDescent="0.2">
      <c r="C42" s="318"/>
      <c r="D42" s="318"/>
      <c r="E42" s="318"/>
      <c r="F42" s="318"/>
    </row>
    <row r="43" spans="3:6" x14ac:dyDescent="0.2">
      <c r="C43" s="318"/>
      <c r="D43" s="318"/>
      <c r="E43" s="318"/>
      <c r="F43" s="318"/>
    </row>
    <row r="44" spans="3:6" x14ac:dyDescent="0.2">
      <c r="C44" s="318"/>
      <c r="D44" s="318"/>
      <c r="E44" s="318"/>
      <c r="F44" s="318"/>
    </row>
    <row r="45" spans="3:6" x14ac:dyDescent="0.2">
      <c r="C45" s="318"/>
      <c r="D45" s="318"/>
      <c r="E45" s="318"/>
      <c r="F45" s="318"/>
    </row>
    <row r="46" spans="3:6" x14ac:dyDescent="0.2">
      <c r="C46" s="318"/>
      <c r="D46" s="318"/>
      <c r="E46" s="318"/>
      <c r="F46" s="318"/>
    </row>
    <row r="47" spans="3:6" x14ac:dyDescent="0.2">
      <c r="C47" s="318"/>
      <c r="D47" s="318"/>
      <c r="E47" s="318"/>
      <c r="F47" s="318"/>
    </row>
    <row r="48" spans="3:6" x14ac:dyDescent="0.2">
      <c r="C48" s="318"/>
      <c r="D48" s="318"/>
      <c r="E48" s="318"/>
      <c r="F48" s="318"/>
    </row>
    <row r="49" spans="3:6" x14ac:dyDescent="0.2">
      <c r="C49" s="318"/>
      <c r="D49" s="318"/>
      <c r="E49" s="318"/>
      <c r="F49" s="318"/>
    </row>
    <row r="50" spans="3:6" x14ac:dyDescent="0.2">
      <c r="C50" s="329"/>
      <c r="D50" s="329"/>
      <c r="E50" s="329"/>
      <c r="F50" s="329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2"/>
  <sheetViews>
    <sheetView view="pageBreakPreview" topLeftCell="A4" zoomScaleNormal="100" zoomScaleSheetLayoutView="100" workbookViewId="0"/>
  </sheetViews>
  <sheetFormatPr defaultRowHeight="12.75" x14ac:dyDescent="0.2"/>
  <cols>
    <col min="1" max="1" width="8.140625" style="45" customWidth="1"/>
    <col min="2" max="13" width="7.28515625" style="352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42"/>
    <col min="24" max="16384" width="9.140625" style="45"/>
  </cols>
  <sheetData>
    <row r="1" spans="1:26" x14ac:dyDescent="0.2">
      <c r="L1" s="856" t="s">
        <v>68</v>
      </c>
      <c r="M1" s="856"/>
      <c r="S1" s="341"/>
    </row>
    <row r="2" spans="1:26" ht="22.5" customHeight="1" x14ac:dyDescent="0.25">
      <c r="A2" s="943" t="s">
        <v>286</v>
      </c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943"/>
      <c r="N2" s="351"/>
      <c r="O2" s="351"/>
      <c r="P2" s="351"/>
      <c r="Q2" s="351"/>
      <c r="R2" s="351"/>
    </row>
    <row r="3" spans="1:26" ht="22.5" customHeight="1" x14ac:dyDescent="0.2">
      <c r="A3" s="964">
        <f>T!G55</f>
        <v>2014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  <c r="N3" s="351"/>
      <c r="O3" s="351"/>
      <c r="P3" s="351"/>
      <c r="Q3" s="351"/>
      <c r="R3" s="351"/>
    </row>
    <row r="4" spans="1:26" ht="12.95" customHeight="1" x14ac:dyDescent="0.2">
      <c r="B4" s="979" t="s">
        <v>94</v>
      </c>
      <c r="C4" s="980"/>
      <c r="D4" s="980"/>
      <c r="E4" s="980"/>
      <c r="F4" s="980"/>
      <c r="G4" s="981"/>
      <c r="H4" s="982" t="s">
        <v>94</v>
      </c>
      <c r="I4" s="983"/>
      <c r="J4" s="983"/>
      <c r="K4" s="983"/>
      <c r="L4" s="983"/>
      <c r="M4" s="983"/>
      <c r="N4" s="102"/>
    </row>
    <row r="5" spans="1:26" ht="12.95" customHeight="1" x14ac:dyDescent="0.2">
      <c r="A5" s="357"/>
      <c r="B5" s="968">
        <f>T!G55</f>
        <v>2014</v>
      </c>
      <c r="C5" s="969"/>
      <c r="D5" s="969"/>
      <c r="E5" s="969"/>
      <c r="F5" s="969"/>
      <c r="G5" s="970"/>
      <c r="H5" s="971">
        <f>B5-1</f>
        <v>2013</v>
      </c>
      <c r="I5" s="972"/>
      <c r="J5" s="972"/>
      <c r="K5" s="972"/>
      <c r="L5" s="972"/>
      <c r="M5" s="972"/>
      <c r="N5" s="102"/>
      <c r="V5" s="343"/>
      <c r="W5" s="343"/>
    </row>
    <row r="6" spans="1:26" ht="20.100000000000001" customHeight="1" x14ac:dyDescent="0.25">
      <c r="A6" s="357"/>
      <c r="B6" s="974" t="s">
        <v>198</v>
      </c>
      <c r="C6" s="975"/>
      <c r="D6" s="358" t="s">
        <v>45</v>
      </c>
      <c r="E6" s="976" t="s">
        <v>197</v>
      </c>
      <c r="F6" s="975"/>
      <c r="G6" s="359" t="s">
        <v>45</v>
      </c>
      <c r="H6" s="977" t="s">
        <v>195</v>
      </c>
      <c r="I6" s="978"/>
      <c r="J6" s="361" t="s">
        <v>45</v>
      </c>
      <c r="K6" s="977" t="s">
        <v>196</v>
      </c>
      <c r="L6" s="978"/>
      <c r="M6" s="362" t="s">
        <v>45</v>
      </c>
      <c r="N6" s="102"/>
      <c r="U6" s="345"/>
      <c r="V6" s="346"/>
      <c r="W6" s="347"/>
      <c r="Z6" s="348"/>
    </row>
    <row r="7" spans="1:26" ht="20.100000000000001" customHeight="1" thickBot="1" x14ac:dyDescent="0.25">
      <c r="A7" s="418" t="s">
        <v>187</v>
      </c>
      <c r="B7" s="419" t="s">
        <v>190</v>
      </c>
      <c r="C7" s="413" t="s">
        <v>16</v>
      </c>
      <c r="D7" s="413" t="s">
        <v>14</v>
      </c>
      <c r="E7" s="412" t="s">
        <v>190</v>
      </c>
      <c r="F7" s="413" t="s">
        <v>16</v>
      </c>
      <c r="G7" s="414" t="s">
        <v>14</v>
      </c>
      <c r="H7" s="415" t="s">
        <v>192</v>
      </c>
      <c r="I7" s="416" t="s">
        <v>16</v>
      </c>
      <c r="J7" s="417" t="s">
        <v>14</v>
      </c>
      <c r="K7" s="415" t="s">
        <v>192</v>
      </c>
      <c r="L7" s="416" t="s">
        <v>16</v>
      </c>
      <c r="M7" s="416" t="s">
        <v>14</v>
      </c>
      <c r="N7" s="102"/>
      <c r="U7" s="345"/>
      <c r="V7" s="346"/>
      <c r="W7" s="347"/>
      <c r="Z7" s="348"/>
    </row>
    <row r="8" spans="1:26" ht="20.100000000000001" customHeight="1" x14ac:dyDescent="0.2">
      <c r="A8" s="330" t="s">
        <v>30</v>
      </c>
      <c r="B8" s="420">
        <v>44.959295144984566</v>
      </c>
      <c r="C8" s="354">
        <v>478.90214075133679</v>
      </c>
      <c r="D8" s="717">
        <v>-4.0999999999999996</v>
      </c>
      <c r="E8" s="732">
        <v>26.914539897812865</v>
      </c>
      <c r="F8" s="354">
        <v>286.69112211021235</v>
      </c>
      <c r="G8" s="717">
        <v>6.3</v>
      </c>
      <c r="H8" s="365">
        <v>47.333075975303558</v>
      </c>
      <c r="I8" s="366">
        <v>500.97320100000002</v>
      </c>
      <c r="J8" s="721">
        <v>-8.6</v>
      </c>
      <c r="K8" s="365">
        <v>28.424361807589285</v>
      </c>
      <c r="L8" s="366">
        <v>300.87971199999998</v>
      </c>
      <c r="M8" s="723">
        <v>5</v>
      </c>
      <c r="N8" s="102"/>
      <c r="U8" s="345"/>
      <c r="V8" s="346"/>
      <c r="W8" s="347"/>
      <c r="Z8" s="348"/>
    </row>
    <row r="9" spans="1:26" ht="20.100000000000001" customHeight="1" x14ac:dyDescent="0.2">
      <c r="A9" s="330" t="s">
        <v>31</v>
      </c>
      <c r="B9" s="420">
        <v>38.774449049186302</v>
      </c>
      <c r="C9" s="354">
        <v>412.297402216585</v>
      </c>
      <c r="D9" s="717">
        <v>-1.9</v>
      </c>
      <c r="E9" s="732">
        <v>26.488220342388292</v>
      </c>
      <c r="F9" s="354">
        <v>281.6551802619714</v>
      </c>
      <c r="G9" s="717">
        <v>3.2</v>
      </c>
      <c r="H9" s="365">
        <v>43.474095240881937</v>
      </c>
      <c r="I9" s="366">
        <v>460.52252899999996</v>
      </c>
      <c r="J9" s="721">
        <v>-4</v>
      </c>
      <c r="K9" s="365">
        <v>31.529226019077406</v>
      </c>
      <c r="L9" s="366">
        <v>334.011955</v>
      </c>
      <c r="M9" s="723">
        <v>1.8</v>
      </c>
      <c r="N9" s="102"/>
      <c r="U9" s="345"/>
      <c r="V9" s="346"/>
      <c r="W9" s="347"/>
      <c r="Z9" s="348"/>
    </row>
    <row r="10" spans="1:26" ht="20.100000000000001" customHeight="1" x14ac:dyDescent="0.2">
      <c r="A10" s="330" t="s">
        <v>32</v>
      </c>
      <c r="B10" s="421">
        <v>30.899557070456758</v>
      </c>
      <c r="C10" s="356">
        <v>328.23950585247735</v>
      </c>
      <c r="D10" s="718">
        <v>4.5</v>
      </c>
      <c r="E10" s="733">
        <v>15.233368138291082</v>
      </c>
      <c r="F10" s="356">
        <v>161.82087072575712</v>
      </c>
      <c r="G10" s="718">
        <v>11.3</v>
      </c>
      <c r="H10" s="365">
        <v>43.322352867004689</v>
      </c>
      <c r="I10" s="366">
        <v>458.54333500000001</v>
      </c>
      <c r="J10" s="721">
        <v>-4.4000000000000004</v>
      </c>
      <c r="K10" s="365">
        <v>26.167573629763012</v>
      </c>
      <c r="L10" s="366">
        <v>276.99589299999997</v>
      </c>
      <c r="M10" s="723">
        <v>5.5</v>
      </c>
      <c r="N10" s="102"/>
      <c r="U10" s="345"/>
      <c r="V10" s="346"/>
      <c r="W10" s="347"/>
      <c r="Z10" s="348"/>
    </row>
    <row r="11" spans="1:26" ht="20.100000000000001" customHeight="1" x14ac:dyDescent="0.2">
      <c r="A11" s="409" t="s">
        <v>33</v>
      </c>
      <c r="B11" s="420">
        <v>26.463980480444253</v>
      </c>
      <c r="C11" s="354">
        <v>281.4555472813264</v>
      </c>
      <c r="D11" s="717">
        <v>3.8</v>
      </c>
      <c r="E11" s="732">
        <v>11.54579221677133</v>
      </c>
      <c r="F11" s="354">
        <v>122.79434945809415</v>
      </c>
      <c r="G11" s="717">
        <v>14.3</v>
      </c>
      <c r="H11" s="363">
        <v>37.489697791741754</v>
      </c>
      <c r="I11" s="364">
        <v>396.70103899999998</v>
      </c>
      <c r="J11" s="722">
        <v>-0.6</v>
      </c>
      <c r="K11" s="363">
        <v>10.42954707499324</v>
      </c>
      <c r="L11" s="364">
        <v>110.44469700000001</v>
      </c>
      <c r="M11" s="724">
        <v>15.6</v>
      </c>
      <c r="N11" s="102"/>
      <c r="U11" s="345"/>
      <c r="V11" s="346"/>
      <c r="W11" s="347"/>
      <c r="Z11" s="348"/>
    </row>
    <row r="12" spans="1:26" ht="20.100000000000001" customHeight="1" x14ac:dyDescent="0.2">
      <c r="A12" s="330" t="s">
        <v>34</v>
      </c>
      <c r="B12" s="420">
        <v>19.465409272283821</v>
      </c>
      <c r="C12" s="354">
        <v>207.16162222083034</v>
      </c>
      <c r="D12" s="717">
        <v>9.6</v>
      </c>
      <c r="E12" s="732">
        <v>9.2781211312542951</v>
      </c>
      <c r="F12" s="354">
        <v>98.742882711887319</v>
      </c>
      <c r="G12" s="717">
        <v>17.100000000000001</v>
      </c>
      <c r="H12" s="365">
        <v>18.750183875948821</v>
      </c>
      <c r="I12" s="366">
        <v>199.20155199999999</v>
      </c>
      <c r="J12" s="721">
        <v>8.5</v>
      </c>
      <c r="K12" s="365">
        <v>9.3875639686718522</v>
      </c>
      <c r="L12" s="366">
        <v>99.774649000000011</v>
      </c>
      <c r="M12" s="723">
        <v>16.5</v>
      </c>
      <c r="N12" s="102"/>
      <c r="U12" s="345"/>
      <c r="V12" s="346"/>
      <c r="W12" s="347"/>
      <c r="Z12" s="348"/>
    </row>
    <row r="13" spans="1:26" ht="20.100000000000001" customHeight="1" x14ac:dyDescent="0.2">
      <c r="A13" s="408" t="s">
        <v>35</v>
      </c>
      <c r="B13" s="421">
        <v>12.10654944422572</v>
      </c>
      <c r="C13" s="356">
        <v>128.87864983087937</v>
      </c>
      <c r="D13" s="718">
        <v>13.1</v>
      </c>
      <c r="E13" s="733">
        <v>8.3705384507673894</v>
      </c>
      <c r="F13" s="356">
        <v>89.107445425491832</v>
      </c>
      <c r="G13" s="718">
        <v>19.600000000000001</v>
      </c>
      <c r="H13" s="365">
        <v>17.66743373647363</v>
      </c>
      <c r="I13" s="366">
        <v>188.843771</v>
      </c>
      <c r="J13" s="721">
        <v>9</v>
      </c>
      <c r="K13" s="365">
        <v>7.7458241669498982</v>
      </c>
      <c r="L13" s="366">
        <v>82.848875000000007</v>
      </c>
      <c r="M13" s="723">
        <v>20</v>
      </c>
      <c r="N13" s="102"/>
      <c r="U13" s="345"/>
      <c r="V13" s="346"/>
      <c r="W13" s="347"/>
      <c r="Z13" s="348"/>
    </row>
    <row r="14" spans="1:26" ht="20.100000000000001" customHeight="1" x14ac:dyDescent="0.2">
      <c r="A14" s="409" t="s">
        <v>36</v>
      </c>
      <c r="B14" s="420">
        <v>12.823204404477016</v>
      </c>
      <c r="C14" s="354">
        <v>135.89984226227432</v>
      </c>
      <c r="D14" s="717">
        <v>14.3</v>
      </c>
      <c r="E14" s="732">
        <v>7.6722663783172056</v>
      </c>
      <c r="F14" s="354">
        <v>81.310393074872223</v>
      </c>
      <c r="G14" s="717">
        <v>23.5</v>
      </c>
      <c r="H14" s="363">
        <v>10.735025507987054</v>
      </c>
      <c r="I14" s="364">
        <v>115.22179200000001</v>
      </c>
      <c r="J14" s="722">
        <v>14.8</v>
      </c>
      <c r="K14" s="363">
        <v>7.0816624292609269</v>
      </c>
      <c r="L14" s="364">
        <v>76.016512000000006</v>
      </c>
      <c r="M14" s="724">
        <v>27.5</v>
      </c>
      <c r="N14" s="102"/>
      <c r="U14" s="345"/>
      <c r="V14" s="346"/>
      <c r="W14" s="347"/>
      <c r="Z14" s="348"/>
    </row>
    <row r="15" spans="1:26" ht="20.100000000000001" customHeight="1" x14ac:dyDescent="0.2">
      <c r="A15" s="330" t="s">
        <v>37</v>
      </c>
      <c r="B15" s="420">
        <v>12.199019353276988</v>
      </c>
      <c r="C15" s="354">
        <v>130.2183074823192</v>
      </c>
      <c r="D15" s="717">
        <v>13.4</v>
      </c>
      <c r="E15" s="732">
        <v>7.0910306035338895</v>
      </c>
      <c r="F15" s="354">
        <v>75.693133747629162</v>
      </c>
      <c r="G15" s="717">
        <v>21</v>
      </c>
      <c r="H15" s="365">
        <v>11.891044515703925</v>
      </c>
      <c r="I15" s="366">
        <v>127.40050500000001</v>
      </c>
      <c r="J15" s="721">
        <v>13.9</v>
      </c>
      <c r="K15" s="365">
        <v>6.2877609571113462</v>
      </c>
      <c r="L15" s="366">
        <v>67.380175000000008</v>
      </c>
      <c r="M15" s="723">
        <v>21.9</v>
      </c>
      <c r="N15" s="102"/>
      <c r="U15" s="345"/>
      <c r="V15" s="346"/>
      <c r="W15" s="347"/>
      <c r="Z15" s="348"/>
    </row>
    <row r="16" spans="1:26" ht="20.100000000000001" customHeight="1" x14ac:dyDescent="0.2">
      <c r="A16" s="408" t="s">
        <v>38</v>
      </c>
      <c r="B16" s="421"/>
      <c r="C16" s="356"/>
      <c r="D16" s="718"/>
      <c r="E16" s="733"/>
      <c r="F16" s="356"/>
      <c r="G16" s="718"/>
      <c r="H16" s="365">
        <v>20.6002056208483</v>
      </c>
      <c r="I16" s="366">
        <v>219.98134200000001</v>
      </c>
      <c r="J16" s="721">
        <v>7.5</v>
      </c>
      <c r="K16" s="365">
        <v>8.3020871754706249</v>
      </c>
      <c r="L16" s="366">
        <v>88.70705199999999</v>
      </c>
      <c r="M16" s="723">
        <v>16.600000000000001</v>
      </c>
      <c r="N16" s="102"/>
      <c r="T16" s="973"/>
      <c r="U16" s="345"/>
      <c r="V16" s="346"/>
      <c r="W16" s="347"/>
      <c r="Z16" s="348"/>
    </row>
    <row r="17" spans="1:26" ht="20.100000000000001" customHeight="1" x14ac:dyDescent="0.2">
      <c r="A17" s="330" t="s">
        <v>39</v>
      </c>
      <c r="B17" s="420"/>
      <c r="C17" s="354"/>
      <c r="D17" s="717"/>
      <c r="E17" s="732"/>
      <c r="F17" s="354"/>
      <c r="G17" s="717"/>
      <c r="H17" s="363">
        <v>25.98201262930754</v>
      </c>
      <c r="I17" s="364">
        <v>276.33632</v>
      </c>
      <c r="J17" s="722">
        <v>4.5</v>
      </c>
      <c r="K17" s="363">
        <v>14.95854108613516</v>
      </c>
      <c r="L17" s="364">
        <v>159.154664</v>
      </c>
      <c r="M17" s="724">
        <v>13.4</v>
      </c>
      <c r="N17" s="102"/>
      <c r="T17" s="973"/>
      <c r="U17" s="345"/>
      <c r="V17" s="346"/>
      <c r="W17" s="347"/>
      <c r="Z17" s="348"/>
    </row>
    <row r="18" spans="1:26" ht="20.100000000000001" customHeight="1" x14ac:dyDescent="0.2">
      <c r="A18" s="330" t="s">
        <v>40</v>
      </c>
      <c r="B18" s="420"/>
      <c r="C18" s="354"/>
      <c r="D18" s="717"/>
      <c r="E18" s="732"/>
      <c r="F18" s="354"/>
      <c r="G18" s="717"/>
      <c r="H18" s="365">
        <v>41.513043686128228</v>
      </c>
      <c r="I18" s="366">
        <v>441.67259899999999</v>
      </c>
      <c r="J18" s="721">
        <v>-0.4</v>
      </c>
      <c r="K18" s="365">
        <v>20.949696464679576</v>
      </c>
      <c r="L18" s="366">
        <v>222.85803899999999</v>
      </c>
      <c r="M18" s="723">
        <v>9.4</v>
      </c>
      <c r="N18" s="102"/>
      <c r="T18" s="973"/>
      <c r="U18" s="345"/>
      <c r="V18" s="346"/>
      <c r="W18" s="347"/>
      <c r="Z18" s="348"/>
    </row>
    <row r="19" spans="1:26" ht="20.100000000000001" customHeight="1" x14ac:dyDescent="0.2">
      <c r="A19" s="330" t="s">
        <v>41</v>
      </c>
      <c r="B19" s="421"/>
      <c r="C19" s="356"/>
      <c r="D19" s="718"/>
      <c r="E19" s="733"/>
      <c r="F19" s="356"/>
      <c r="G19" s="718"/>
      <c r="H19" s="365">
        <v>40.216985746815709</v>
      </c>
      <c r="I19" s="366">
        <v>429.37027500000005</v>
      </c>
      <c r="J19" s="721">
        <v>-1.7</v>
      </c>
      <c r="K19" s="365">
        <v>24.875583174719527</v>
      </c>
      <c r="L19" s="366">
        <v>265.63519400000001</v>
      </c>
      <c r="M19" s="723">
        <v>6.4</v>
      </c>
      <c r="N19" s="102"/>
      <c r="T19" s="973"/>
      <c r="U19" s="345"/>
      <c r="V19" s="346"/>
      <c r="W19" s="347"/>
      <c r="Z19" s="348"/>
    </row>
    <row r="20" spans="1:26" ht="20.100000000000001" customHeight="1" x14ac:dyDescent="0.2">
      <c r="A20" s="181" t="s">
        <v>47</v>
      </c>
      <c r="B20" s="422"/>
      <c r="C20" s="360"/>
      <c r="D20" s="719"/>
      <c r="E20" s="747"/>
      <c r="F20" s="360"/>
      <c r="G20" s="719"/>
      <c r="H20" s="363">
        <v>47.333075975303558</v>
      </c>
      <c r="I20" s="364">
        <v>500.97320100000002</v>
      </c>
      <c r="J20" s="722">
        <v>-8.6</v>
      </c>
      <c r="K20" s="363">
        <v>6.2877609571113462</v>
      </c>
      <c r="L20" s="364">
        <v>67.380175000000008</v>
      </c>
      <c r="M20" s="724">
        <v>21.9</v>
      </c>
      <c r="N20" s="102"/>
      <c r="T20" s="973"/>
      <c r="U20" s="345"/>
      <c r="V20" s="346"/>
      <c r="W20" s="347"/>
      <c r="Z20" s="348"/>
    </row>
    <row r="21" spans="1:26" ht="20.100000000000001" customHeight="1" x14ac:dyDescent="0.2">
      <c r="G21" s="720"/>
      <c r="N21" s="102"/>
      <c r="U21" s="345"/>
      <c r="V21" s="346"/>
      <c r="W21" s="347"/>
      <c r="Z21" s="348"/>
    </row>
    <row r="22" spans="1:26" ht="20.100000000000001" customHeight="1" x14ac:dyDescent="0.2">
      <c r="G22" s="720"/>
      <c r="L22" s="856" t="s">
        <v>69</v>
      </c>
      <c r="M22" s="856"/>
      <c r="N22" s="102"/>
      <c r="U22" s="345"/>
      <c r="V22" s="346"/>
      <c r="W22" s="347"/>
      <c r="Z22" s="348"/>
    </row>
    <row r="23" spans="1:26" ht="20.100000000000001" customHeight="1" x14ac:dyDescent="0.25">
      <c r="A23" s="943" t="s">
        <v>324</v>
      </c>
      <c r="B23" s="943"/>
      <c r="C23" s="943"/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U23" s="345"/>
      <c r="V23" s="346"/>
      <c r="W23" s="347"/>
      <c r="Z23" s="348"/>
    </row>
    <row r="24" spans="1:26" ht="20.100000000000001" customHeight="1" x14ac:dyDescent="0.2">
      <c r="A24" s="964">
        <f>A3</f>
        <v>2014</v>
      </c>
      <c r="B24" s="964"/>
      <c r="C24" s="964"/>
      <c r="D24" s="964"/>
      <c r="E24" s="964"/>
      <c r="F24" s="964"/>
      <c r="G24" s="964"/>
      <c r="H24" s="964"/>
      <c r="I24" s="964"/>
      <c r="J24" s="964"/>
      <c r="K24" s="964"/>
      <c r="L24" s="964"/>
      <c r="M24" s="964"/>
      <c r="U24" s="345"/>
      <c r="V24" s="346"/>
      <c r="W24" s="347"/>
      <c r="Z24" s="348"/>
    </row>
    <row r="25" spans="1:26" ht="22.5" customHeight="1" x14ac:dyDescent="0.2">
      <c r="B25" s="956" t="s">
        <v>199</v>
      </c>
      <c r="C25" s="957"/>
      <c r="D25" s="957"/>
      <c r="E25" s="957"/>
      <c r="F25" s="957"/>
      <c r="G25" s="957"/>
      <c r="H25" s="502">
        <f>T!G55</f>
        <v>2014</v>
      </c>
      <c r="I25" s="500"/>
      <c r="J25" s="500"/>
      <c r="K25" s="501"/>
      <c r="L25" s="954" t="s">
        <v>220</v>
      </c>
      <c r="M25" s="955"/>
      <c r="U25" s="345"/>
      <c r="V25" s="346"/>
      <c r="W25" s="347"/>
      <c r="Z25" s="348"/>
    </row>
    <row r="26" spans="1:26" ht="12.95" customHeight="1" x14ac:dyDescent="0.2">
      <c r="A26" s="357"/>
      <c r="B26" s="958" t="s">
        <v>131</v>
      </c>
      <c r="C26" s="959"/>
      <c r="D26" s="959"/>
      <c r="E26" s="959"/>
      <c r="F26" s="959"/>
      <c r="G26" s="960"/>
      <c r="H26" s="954" t="s">
        <v>93</v>
      </c>
      <c r="I26" s="955"/>
      <c r="J26" s="955"/>
      <c r="K26" s="965"/>
      <c r="L26" s="954">
        <f>H25</f>
        <v>2014</v>
      </c>
      <c r="M26" s="955"/>
      <c r="U26" s="345"/>
      <c r="V26" s="346"/>
      <c r="W26" s="347"/>
      <c r="Z26" s="348"/>
    </row>
    <row r="27" spans="1:26" ht="12.95" customHeight="1" x14ac:dyDescent="0.2">
      <c r="A27" s="357"/>
      <c r="B27" s="961"/>
      <c r="C27" s="962"/>
      <c r="D27" s="962"/>
      <c r="E27" s="962"/>
      <c r="F27" s="962"/>
      <c r="G27" s="963"/>
      <c r="H27" s="966" t="s">
        <v>42</v>
      </c>
      <c r="I27" s="967"/>
      <c r="J27" s="966" t="s">
        <v>43</v>
      </c>
      <c r="K27" s="967"/>
      <c r="L27" s="344" t="s">
        <v>44</v>
      </c>
      <c r="M27" s="316" t="s">
        <v>46</v>
      </c>
      <c r="U27" s="345"/>
      <c r="V27" s="346"/>
      <c r="W27" s="347"/>
      <c r="Z27" s="348"/>
    </row>
    <row r="28" spans="1:26" ht="13.5" customHeight="1" thickBot="1" x14ac:dyDescent="0.25">
      <c r="A28" s="418" t="s">
        <v>187</v>
      </c>
      <c r="B28" s="726" t="s">
        <v>86</v>
      </c>
      <c r="C28" s="728" t="s">
        <v>16</v>
      </c>
      <c r="D28" s="504"/>
      <c r="E28" s="505"/>
      <c r="F28" s="505"/>
      <c r="G28" s="506"/>
      <c r="H28" s="507" t="s">
        <v>86</v>
      </c>
      <c r="I28" s="728" t="s">
        <v>16</v>
      </c>
      <c r="J28" s="507" t="s">
        <v>86</v>
      </c>
      <c r="K28" s="728" t="s">
        <v>16</v>
      </c>
      <c r="L28" s="507" t="s">
        <v>14</v>
      </c>
      <c r="M28" s="739" t="s">
        <v>14</v>
      </c>
      <c r="U28" s="345"/>
      <c r="V28" s="346"/>
      <c r="W28" s="347"/>
      <c r="Z28" s="348"/>
    </row>
    <row r="29" spans="1:26" ht="20.100000000000001" customHeight="1" x14ac:dyDescent="0.2">
      <c r="A29" s="330" t="s">
        <v>30</v>
      </c>
      <c r="B29" s="420">
        <v>1.5321804729824582</v>
      </c>
      <c r="C29" s="729">
        <v>16.320640841064211</v>
      </c>
      <c r="D29" s="499"/>
      <c r="E29" s="499"/>
      <c r="F29" s="499"/>
      <c r="G29" s="499"/>
      <c r="H29" s="732">
        <v>36.642869840446373</v>
      </c>
      <c r="I29" s="729">
        <v>390.31636846779992</v>
      </c>
      <c r="J29" s="732">
        <v>55.029035516235872</v>
      </c>
      <c r="K29" s="729">
        <v>586.16405856057042</v>
      </c>
      <c r="L29" s="323">
        <v>6.3</v>
      </c>
      <c r="M29" s="318">
        <v>-8</v>
      </c>
      <c r="U29" s="345"/>
      <c r="V29" s="346"/>
      <c r="W29" s="347"/>
      <c r="Z29" s="348"/>
    </row>
    <row r="30" spans="1:26" ht="20.100000000000001" customHeight="1" x14ac:dyDescent="0.2">
      <c r="A30" s="330" t="s">
        <v>31</v>
      </c>
      <c r="B30" s="420">
        <v>1.562740852404906</v>
      </c>
      <c r="C30" s="729">
        <v>16.616973537572306</v>
      </c>
      <c r="D30" s="499"/>
      <c r="E30" s="499"/>
      <c r="F30" s="499"/>
      <c r="G30" s="499"/>
      <c r="H30" s="732">
        <v>36.326653262068369</v>
      </c>
      <c r="I30" s="729">
        <v>386.26944130590368</v>
      </c>
      <c r="J30" s="732">
        <v>55.079543490927243</v>
      </c>
      <c r="K30" s="729">
        <v>585.67312375677136</v>
      </c>
      <c r="L30" s="323">
        <v>5</v>
      </c>
      <c r="M30" s="318">
        <v>-1.9</v>
      </c>
      <c r="U30" s="345"/>
      <c r="V30" s="346"/>
      <c r="W30" s="347"/>
      <c r="Z30" s="348"/>
    </row>
    <row r="31" spans="1:26" ht="20.100000000000001" customHeight="1" x14ac:dyDescent="0.2">
      <c r="A31" s="330" t="s">
        <v>32</v>
      </c>
      <c r="B31" s="421">
        <v>0.97956040953488865</v>
      </c>
      <c r="C31" s="730">
        <v>10.40566452280312</v>
      </c>
      <c r="D31" s="499"/>
      <c r="E31" s="499"/>
      <c r="F31" s="499"/>
      <c r="G31" s="499"/>
      <c r="H31" s="733">
        <v>31.42078335921434</v>
      </c>
      <c r="I31" s="730">
        <v>333.77638326042853</v>
      </c>
      <c r="J31" s="733">
        <v>43.175508273633</v>
      </c>
      <c r="K31" s="730">
        <v>458.64435753406588</v>
      </c>
      <c r="L31" s="326">
        <v>12.2</v>
      </c>
      <c r="M31" s="740">
        <v>2.4</v>
      </c>
      <c r="U31" s="345"/>
      <c r="V31" s="346"/>
      <c r="W31" s="347"/>
      <c r="Z31" s="348"/>
    </row>
    <row r="32" spans="1:26" ht="20.100000000000001" customHeight="1" x14ac:dyDescent="0.2">
      <c r="A32" s="409" t="s">
        <v>33</v>
      </c>
      <c r="B32" s="420">
        <v>1.1020731733440596</v>
      </c>
      <c r="C32" s="729">
        <v>11.721011069246879</v>
      </c>
      <c r="D32" s="499"/>
      <c r="E32" s="499"/>
      <c r="F32" s="499"/>
      <c r="G32" s="499"/>
      <c r="H32" s="732">
        <v>29.468782842413553</v>
      </c>
      <c r="I32" s="729">
        <v>313.41288241786197</v>
      </c>
      <c r="J32" s="732">
        <v>42.693660922542264</v>
      </c>
      <c r="K32" s="729">
        <v>454.06501524882447</v>
      </c>
      <c r="L32" s="323">
        <v>14.3</v>
      </c>
      <c r="M32" s="318">
        <v>3.8</v>
      </c>
      <c r="U32" s="345"/>
      <c r="V32" s="346"/>
      <c r="W32" s="347"/>
      <c r="Z32" s="348"/>
    </row>
    <row r="33" spans="1:26" ht="20.100000000000001" customHeight="1" x14ac:dyDescent="0.2">
      <c r="A33" s="330" t="s">
        <v>34</v>
      </c>
      <c r="B33" s="420">
        <v>0.57410943884344612</v>
      </c>
      <c r="C33" s="729">
        <v>6.1099893158909557</v>
      </c>
      <c r="D33" s="499"/>
      <c r="E33" s="499"/>
      <c r="F33" s="499"/>
      <c r="G33" s="499"/>
      <c r="H33" s="734" t="s">
        <v>114</v>
      </c>
      <c r="I33" s="737" t="s">
        <v>114</v>
      </c>
      <c r="J33" s="734" t="s">
        <v>114</v>
      </c>
      <c r="K33" s="737" t="s">
        <v>114</v>
      </c>
      <c r="L33" s="323">
        <v>20.8</v>
      </c>
      <c r="M33" s="318">
        <v>5.3</v>
      </c>
      <c r="U33" s="345"/>
      <c r="V33" s="346"/>
      <c r="W33" s="347"/>
      <c r="Z33" s="348"/>
    </row>
    <row r="34" spans="1:26" ht="20.100000000000001" customHeight="1" x14ac:dyDescent="0.2">
      <c r="A34" s="408" t="s">
        <v>35</v>
      </c>
      <c r="B34" s="421">
        <v>0.13831682531817241</v>
      </c>
      <c r="C34" s="730">
        <v>1.4724332294700115</v>
      </c>
      <c r="D34" s="499"/>
      <c r="E34" s="499"/>
      <c r="F34" s="499"/>
      <c r="G34" s="499"/>
      <c r="H34" s="735" t="s">
        <v>114</v>
      </c>
      <c r="I34" s="738" t="s">
        <v>114</v>
      </c>
      <c r="J34" s="735" t="s">
        <v>114</v>
      </c>
      <c r="K34" s="738" t="s">
        <v>114</v>
      </c>
      <c r="L34" s="326">
        <v>24.1</v>
      </c>
      <c r="M34" s="740">
        <v>12.7</v>
      </c>
      <c r="U34" s="345"/>
      <c r="V34" s="346"/>
      <c r="W34" s="347"/>
      <c r="Z34" s="348"/>
    </row>
    <row r="35" spans="1:26" ht="20.100000000000001" customHeight="1" x14ac:dyDescent="0.2">
      <c r="A35" s="409" t="s">
        <v>36</v>
      </c>
      <c r="B35" s="420">
        <v>0.22886050046818632</v>
      </c>
      <c r="C35" s="729">
        <v>2.4254550526257601</v>
      </c>
      <c r="D35" s="499"/>
      <c r="E35" s="499"/>
      <c r="F35" s="499"/>
      <c r="G35" s="499"/>
      <c r="H35" s="734" t="s">
        <v>114</v>
      </c>
      <c r="I35" s="737" t="s">
        <v>114</v>
      </c>
      <c r="J35" s="734" t="s">
        <v>114</v>
      </c>
      <c r="K35" s="737" t="s">
        <v>114</v>
      </c>
      <c r="L35" s="323">
        <v>25.2</v>
      </c>
      <c r="M35" s="318">
        <v>14.3</v>
      </c>
      <c r="U35" s="345"/>
      <c r="V35" s="346"/>
      <c r="W35" s="347"/>
      <c r="Z35" s="348"/>
    </row>
    <row r="36" spans="1:26" ht="20.100000000000001" customHeight="1" x14ac:dyDescent="0.2">
      <c r="A36" s="330" t="s">
        <v>37</v>
      </c>
      <c r="B36" s="420">
        <v>0.32703314228528513</v>
      </c>
      <c r="C36" s="729">
        <v>3.4909119369152104</v>
      </c>
      <c r="D36" s="499"/>
      <c r="E36" s="499"/>
      <c r="F36" s="499"/>
      <c r="G36" s="499"/>
      <c r="H36" s="734" t="s">
        <v>114</v>
      </c>
      <c r="I36" s="737" t="s">
        <v>114</v>
      </c>
      <c r="J36" s="734" t="s">
        <v>114</v>
      </c>
      <c r="K36" s="737" t="s">
        <v>114</v>
      </c>
      <c r="L36" s="323">
        <v>22.4</v>
      </c>
      <c r="M36" s="318">
        <v>11.4</v>
      </c>
      <c r="U36" s="345"/>
      <c r="V36" s="346"/>
      <c r="W36" s="347"/>
      <c r="Z36" s="348"/>
    </row>
    <row r="37" spans="1:26" ht="20.100000000000001" customHeight="1" x14ac:dyDescent="0.2">
      <c r="A37" s="408" t="s">
        <v>38</v>
      </c>
      <c r="B37" s="421"/>
      <c r="C37" s="730"/>
      <c r="D37" s="499"/>
      <c r="E37" s="499"/>
      <c r="F37" s="499"/>
      <c r="G37" s="499"/>
      <c r="H37" s="735" t="s">
        <v>114</v>
      </c>
      <c r="I37" s="738" t="s">
        <v>114</v>
      </c>
      <c r="J37" s="735" t="s">
        <v>114</v>
      </c>
      <c r="K37" s="738" t="s">
        <v>114</v>
      </c>
      <c r="L37" s="326"/>
      <c r="M37" s="740"/>
      <c r="U37" s="345"/>
      <c r="V37" s="346"/>
      <c r="W37" s="347"/>
      <c r="Z37" s="348"/>
    </row>
    <row r="38" spans="1:26" ht="20.100000000000001" customHeight="1" x14ac:dyDescent="0.2">
      <c r="A38" s="330" t="s">
        <v>39</v>
      </c>
      <c r="B38" s="420"/>
      <c r="C38" s="729"/>
      <c r="D38" s="499"/>
      <c r="E38" s="499"/>
      <c r="F38" s="499"/>
      <c r="G38" s="499"/>
      <c r="H38" s="732"/>
      <c r="I38" s="729"/>
      <c r="J38" s="732"/>
      <c r="K38" s="729"/>
      <c r="L38" s="323"/>
      <c r="M38" s="318"/>
      <c r="U38" s="345"/>
      <c r="V38" s="346"/>
      <c r="W38" s="347"/>
      <c r="Z38" s="348"/>
    </row>
    <row r="39" spans="1:26" ht="20.100000000000001" customHeight="1" x14ac:dyDescent="0.2">
      <c r="A39" s="330" t="s">
        <v>40</v>
      </c>
      <c r="B39" s="420"/>
      <c r="C39" s="729"/>
      <c r="D39" s="499"/>
      <c r="E39" s="499"/>
      <c r="F39" s="499"/>
      <c r="G39" s="499"/>
      <c r="H39" s="732"/>
      <c r="I39" s="729"/>
      <c r="J39" s="732"/>
      <c r="K39" s="729"/>
      <c r="L39" s="323"/>
      <c r="M39" s="318"/>
      <c r="U39" s="345"/>
      <c r="V39" s="346"/>
      <c r="W39" s="347"/>
      <c r="Z39" s="348"/>
    </row>
    <row r="40" spans="1:26" ht="20.100000000000001" customHeight="1" x14ac:dyDescent="0.2">
      <c r="A40" s="330" t="s">
        <v>41</v>
      </c>
      <c r="B40" s="420"/>
      <c r="C40" s="729"/>
      <c r="D40" s="496"/>
      <c r="E40" s="497"/>
      <c r="F40" s="497"/>
      <c r="G40" s="498"/>
      <c r="H40" s="732"/>
      <c r="I40" s="729"/>
      <c r="J40" s="732"/>
      <c r="K40" s="729"/>
      <c r="L40" s="326"/>
      <c r="M40" s="740"/>
      <c r="U40" s="345"/>
      <c r="V40" s="346"/>
      <c r="W40" s="347"/>
      <c r="Z40" s="348"/>
    </row>
    <row r="41" spans="1:26" ht="20.100000000000001" customHeight="1" x14ac:dyDescent="0.2">
      <c r="A41" s="181" t="s">
        <v>47</v>
      </c>
      <c r="B41" s="727" t="s">
        <v>114</v>
      </c>
      <c r="C41" s="731" t="s">
        <v>114</v>
      </c>
      <c r="D41" s="503"/>
      <c r="E41" s="503"/>
      <c r="F41" s="503"/>
      <c r="G41" s="503"/>
      <c r="H41" s="736" t="s">
        <v>114</v>
      </c>
      <c r="I41" s="731" t="s">
        <v>114</v>
      </c>
      <c r="J41" s="736" t="s">
        <v>114</v>
      </c>
      <c r="K41" s="731" t="s">
        <v>114</v>
      </c>
      <c r="L41" s="322"/>
      <c r="M41" s="329"/>
      <c r="U41" s="345"/>
      <c r="V41" s="346"/>
      <c r="W41" s="347"/>
      <c r="Z41" s="348"/>
    </row>
    <row r="42" spans="1:26" x14ac:dyDescent="0.2">
      <c r="U42" s="345"/>
      <c r="V42" s="346"/>
      <c r="W42" s="347"/>
      <c r="Z42" s="348"/>
    </row>
    <row r="43" spans="1:26" x14ac:dyDescent="0.2">
      <c r="U43" s="345"/>
      <c r="V43" s="346"/>
      <c r="W43" s="347"/>
      <c r="Z43" s="348"/>
    </row>
    <row r="44" spans="1:26" x14ac:dyDescent="0.2">
      <c r="U44" s="345"/>
      <c r="V44" s="346"/>
      <c r="W44" s="347"/>
      <c r="Z44" s="348"/>
    </row>
    <row r="45" spans="1:26" x14ac:dyDescent="0.2">
      <c r="U45" s="345"/>
      <c r="V45" s="346"/>
      <c r="W45" s="347"/>
      <c r="Z45" s="348"/>
    </row>
    <row r="46" spans="1:26" x14ac:dyDescent="0.2">
      <c r="U46" s="345"/>
      <c r="V46" s="346"/>
      <c r="W46" s="347"/>
      <c r="Z46" s="348"/>
    </row>
    <row r="47" spans="1:26" x14ac:dyDescent="0.2">
      <c r="B47" s="330"/>
      <c r="C47" s="330"/>
      <c r="D47" s="353"/>
      <c r="E47" s="353"/>
      <c r="F47" s="353"/>
      <c r="G47" s="353"/>
      <c r="H47" s="353"/>
      <c r="I47" s="353"/>
      <c r="U47" s="345"/>
      <c r="V47" s="346"/>
      <c r="W47" s="347"/>
      <c r="Z47" s="348"/>
    </row>
    <row r="48" spans="1:26" x14ac:dyDescent="0.2">
      <c r="B48" s="330"/>
      <c r="C48" s="330"/>
      <c r="D48" s="353"/>
      <c r="E48" s="353"/>
      <c r="F48" s="353"/>
      <c r="G48" s="353"/>
      <c r="H48" s="353"/>
      <c r="I48" s="353"/>
      <c r="U48" s="345"/>
      <c r="V48" s="346"/>
      <c r="W48" s="347"/>
      <c r="Z48" s="348"/>
    </row>
    <row r="49" spans="2:26" x14ac:dyDescent="0.2">
      <c r="B49" s="330"/>
      <c r="C49" s="330"/>
      <c r="D49" s="330"/>
      <c r="E49" s="330"/>
      <c r="F49" s="330"/>
      <c r="G49" s="330"/>
      <c r="H49" s="330"/>
      <c r="I49" s="330"/>
      <c r="U49" s="345"/>
      <c r="V49" s="346"/>
      <c r="W49" s="347"/>
      <c r="Z49" s="348"/>
    </row>
    <row r="50" spans="2:26" x14ac:dyDescent="0.2">
      <c r="B50" s="330"/>
      <c r="C50" s="330"/>
      <c r="D50" s="330"/>
      <c r="E50" s="330"/>
      <c r="F50" s="330"/>
      <c r="G50" s="330"/>
      <c r="H50" s="330"/>
      <c r="I50" s="330"/>
      <c r="U50" s="345"/>
      <c r="V50" s="346"/>
      <c r="W50" s="347"/>
      <c r="Z50" s="348"/>
    </row>
    <row r="51" spans="2:26" x14ac:dyDescent="0.2">
      <c r="B51" s="354"/>
      <c r="C51" s="354"/>
      <c r="D51" s="354"/>
      <c r="E51" s="354"/>
      <c r="F51" s="354"/>
      <c r="G51" s="331"/>
      <c r="H51" s="331"/>
      <c r="I51" s="331"/>
      <c r="U51" s="345"/>
      <c r="V51" s="346"/>
      <c r="W51" s="347"/>
      <c r="Z51" s="348"/>
    </row>
    <row r="52" spans="2:26" x14ac:dyDescent="0.2">
      <c r="B52" s="354"/>
      <c r="C52" s="354"/>
      <c r="D52" s="354"/>
      <c r="E52" s="354"/>
      <c r="F52" s="354"/>
      <c r="G52" s="331"/>
      <c r="H52" s="331"/>
      <c r="I52" s="331"/>
      <c r="U52" s="345"/>
      <c r="V52" s="346"/>
      <c r="W52" s="347"/>
      <c r="Z52" s="348"/>
    </row>
    <row r="53" spans="2:26" x14ac:dyDescent="0.2">
      <c r="B53" s="354"/>
      <c r="C53" s="354"/>
      <c r="D53" s="354"/>
      <c r="E53" s="354"/>
      <c r="F53" s="354"/>
      <c r="G53" s="331"/>
      <c r="H53" s="331"/>
      <c r="I53" s="331"/>
      <c r="U53" s="345"/>
      <c r="V53" s="346"/>
      <c r="W53" s="347"/>
      <c r="Z53" s="348"/>
    </row>
    <row r="54" spans="2:26" x14ac:dyDescent="0.2">
      <c r="B54" s="354"/>
      <c r="C54" s="354"/>
      <c r="D54" s="354"/>
      <c r="E54" s="354"/>
      <c r="F54" s="354"/>
      <c r="G54" s="331"/>
      <c r="H54" s="331"/>
      <c r="I54" s="331"/>
      <c r="U54" s="345"/>
      <c r="V54" s="346"/>
      <c r="W54" s="347"/>
      <c r="Z54" s="348"/>
    </row>
    <row r="55" spans="2:26" x14ac:dyDescent="0.2">
      <c r="B55" s="354"/>
      <c r="C55" s="354"/>
      <c r="D55" s="354"/>
      <c r="E55" s="354"/>
      <c r="F55" s="354"/>
      <c r="G55" s="331"/>
      <c r="H55" s="331"/>
      <c r="I55" s="331"/>
      <c r="U55" s="345"/>
      <c r="V55" s="346"/>
      <c r="W55" s="347"/>
      <c r="Z55" s="348"/>
    </row>
    <row r="56" spans="2:26" x14ac:dyDescent="0.2">
      <c r="B56" s="354"/>
      <c r="C56" s="354"/>
      <c r="D56" s="354"/>
      <c r="E56" s="354"/>
      <c r="F56" s="354"/>
      <c r="G56" s="331"/>
      <c r="H56" s="331"/>
      <c r="I56" s="331"/>
      <c r="U56" s="345"/>
      <c r="V56" s="346"/>
      <c r="W56" s="347"/>
      <c r="Z56" s="348"/>
    </row>
    <row r="57" spans="2:26" x14ac:dyDescent="0.2">
      <c r="B57" s="354"/>
      <c r="C57" s="354"/>
      <c r="D57" s="354"/>
      <c r="E57" s="354"/>
      <c r="F57" s="354"/>
      <c r="G57" s="331"/>
      <c r="H57" s="331"/>
      <c r="I57" s="331"/>
      <c r="U57" s="345"/>
      <c r="V57" s="346"/>
      <c r="W57" s="347"/>
      <c r="Z57" s="348"/>
    </row>
    <row r="58" spans="2:26" x14ac:dyDescent="0.2">
      <c r="B58" s="354"/>
      <c r="C58" s="354"/>
      <c r="D58" s="354"/>
      <c r="E58" s="354"/>
      <c r="F58" s="354"/>
      <c r="G58" s="331"/>
      <c r="H58" s="331"/>
      <c r="I58" s="331"/>
      <c r="U58" s="345"/>
      <c r="V58" s="346"/>
      <c r="W58" s="347"/>
      <c r="Z58" s="348"/>
    </row>
    <row r="59" spans="2:26" x14ac:dyDescent="0.2">
      <c r="B59" s="354"/>
      <c r="C59" s="354"/>
      <c r="D59" s="354"/>
      <c r="E59" s="354"/>
      <c r="F59" s="354"/>
      <c r="G59" s="331"/>
      <c r="H59" s="331"/>
      <c r="I59" s="331"/>
      <c r="U59" s="345"/>
      <c r="V59" s="346"/>
      <c r="W59" s="347"/>
      <c r="Z59" s="348"/>
    </row>
    <row r="60" spans="2:26" x14ac:dyDescent="0.2">
      <c r="B60" s="354"/>
      <c r="C60" s="354"/>
      <c r="D60" s="354"/>
      <c r="E60" s="354"/>
      <c r="F60" s="354"/>
      <c r="G60" s="331"/>
      <c r="H60" s="331"/>
      <c r="I60" s="331"/>
      <c r="U60" s="345"/>
      <c r="V60" s="346"/>
      <c r="W60" s="347"/>
      <c r="Z60" s="348"/>
    </row>
    <row r="61" spans="2:26" x14ac:dyDescent="0.2">
      <c r="B61" s="354"/>
      <c r="C61" s="354"/>
      <c r="D61" s="354"/>
      <c r="E61" s="354"/>
      <c r="F61" s="354"/>
      <c r="G61" s="331"/>
      <c r="H61" s="331"/>
      <c r="I61" s="331"/>
      <c r="U61" s="345"/>
      <c r="V61" s="346"/>
      <c r="W61" s="347"/>
      <c r="Z61" s="348"/>
    </row>
    <row r="62" spans="2:26" x14ac:dyDescent="0.2">
      <c r="B62" s="354"/>
      <c r="C62" s="354"/>
      <c r="D62" s="354"/>
      <c r="E62" s="354"/>
      <c r="F62" s="354"/>
      <c r="G62" s="331"/>
      <c r="H62" s="331"/>
      <c r="I62" s="331"/>
      <c r="U62" s="345"/>
      <c r="V62" s="346"/>
      <c r="W62" s="347"/>
      <c r="Z62" s="348"/>
    </row>
    <row r="63" spans="2:26" x14ac:dyDescent="0.2">
      <c r="B63" s="355"/>
      <c r="C63" s="355"/>
      <c r="D63" s="355"/>
      <c r="E63" s="355"/>
      <c r="F63" s="355"/>
      <c r="G63" s="136"/>
      <c r="H63" s="136"/>
      <c r="I63" s="136"/>
      <c r="U63" s="345"/>
      <c r="V63" s="346"/>
      <c r="W63" s="347"/>
      <c r="Z63" s="348"/>
    </row>
    <row r="64" spans="2:26" x14ac:dyDescent="0.2">
      <c r="U64" s="345"/>
      <c r="V64" s="346"/>
      <c r="W64" s="347"/>
      <c r="Z64" s="348"/>
    </row>
    <row r="65" spans="21:26" x14ac:dyDescent="0.2">
      <c r="U65" s="345"/>
      <c r="V65" s="346"/>
      <c r="W65" s="347"/>
      <c r="Z65" s="348"/>
    </row>
    <row r="66" spans="21:26" x14ac:dyDescent="0.2">
      <c r="U66" s="345"/>
      <c r="V66" s="346"/>
      <c r="W66" s="347"/>
      <c r="Z66" s="348"/>
    </row>
    <row r="67" spans="21:26" x14ac:dyDescent="0.2">
      <c r="U67" s="345"/>
      <c r="V67" s="346"/>
      <c r="W67" s="347"/>
      <c r="Z67" s="348"/>
    </row>
    <row r="68" spans="21:26" x14ac:dyDescent="0.2">
      <c r="U68" s="345"/>
      <c r="V68" s="346"/>
      <c r="W68" s="347"/>
      <c r="Z68" s="348"/>
    </row>
    <row r="69" spans="21:26" x14ac:dyDescent="0.2">
      <c r="U69" s="345"/>
      <c r="V69" s="346"/>
      <c r="W69" s="347"/>
      <c r="Z69" s="348"/>
    </row>
    <row r="70" spans="21:26" x14ac:dyDescent="0.2">
      <c r="U70" s="345"/>
      <c r="V70" s="346"/>
      <c r="W70" s="347"/>
      <c r="Z70" s="348"/>
    </row>
    <row r="71" spans="21:26" x14ac:dyDescent="0.2">
      <c r="U71" s="345"/>
      <c r="V71" s="346"/>
      <c r="W71" s="347"/>
      <c r="Z71" s="348"/>
    </row>
    <row r="72" spans="21:26" x14ac:dyDescent="0.2">
      <c r="U72" s="345"/>
      <c r="V72" s="346"/>
      <c r="W72" s="347"/>
      <c r="Z72" s="348"/>
    </row>
    <row r="73" spans="21:26" x14ac:dyDescent="0.2">
      <c r="U73" s="345"/>
      <c r="V73" s="346"/>
      <c r="W73" s="347"/>
      <c r="Z73" s="348"/>
    </row>
    <row r="74" spans="21:26" x14ac:dyDescent="0.2">
      <c r="U74" s="345"/>
      <c r="V74" s="346"/>
      <c r="W74" s="347"/>
      <c r="Z74" s="348"/>
    </row>
    <row r="75" spans="21:26" x14ac:dyDescent="0.2">
      <c r="U75" s="345"/>
      <c r="V75" s="346"/>
      <c r="W75" s="347"/>
      <c r="Z75" s="348"/>
    </row>
    <row r="76" spans="21:26" x14ac:dyDescent="0.2">
      <c r="U76" s="345"/>
      <c r="V76" s="346"/>
      <c r="W76" s="347"/>
      <c r="Z76" s="348"/>
    </row>
    <row r="77" spans="21:26" x14ac:dyDescent="0.2">
      <c r="U77" s="345"/>
      <c r="V77" s="346"/>
      <c r="W77" s="347"/>
      <c r="Z77" s="348"/>
    </row>
    <row r="78" spans="21:26" x14ac:dyDescent="0.2">
      <c r="U78" s="345"/>
      <c r="V78" s="346"/>
      <c r="W78" s="347"/>
      <c r="Z78" s="348"/>
    </row>
    <row r="79" spans="21:26" x14ac:dyDescent="0.2">
      <c r="U79" s="345"/>
      <c r="V79" s="346"/>
      <c r="W79" s="347"/>
      <c r="Z79" s="348"/>
    </row>
    <row r="80" spans="21:26" x14ac:dyDescent="0.2">
      <c r="U80" s="345"/>
      <c r="V80" s="346"/>
      <c r="W80" s="347"/>
      <c r="Z80" s="348"/>
    </row>
    <row r="81" spans="21:26" x14ac:dyDescent="0.2">
      <c r="U81" s="345"/>
      <c r="V81" s="346"/>
      <c r="W81" s="347"/>
      <c r="Z81" s="348"/>
    </row>
    <row r="82" spans="21:26" x14ac:dyDescent="0.2">
      <c r="U82" s="345"/>
      <c r="V82" s="346"/>
      <c r="W82" s="347"/>
      <c r="Z82" s="348"/>
    </row>
    <row r="83" spans="21:26" x14ac:dyDescent="0.2">
      <c r="U83" s="345"/>
      <c r="V83" s="346"/>
      <c r="W83" s="347"/>
      <c r="Z83" s="348"/>
    </row>
    <row r="84" spans="21:26" x14ac:dyDescent="0.2">
      <c r="U84" s="345"/>
      <c r="V84" s="346"/>
      <c r="W84" s="347"/>
      <c r="Z84" s="348"/>
    </row>
    <row r="85" spans="21:26" x14ac:dyDescent="0.2">
      <c r="U85" s="345"/>
      <c r="V85" s="346"/>
      <c r="W85" s="347"/>
      <c r="Z85" s="348"/>
    </row>
    <row r="86" spans="21:26" x14ac:dyDescent="0.2">
      <c r="U86" s="345"/>
      <c r="V86" s="346"/>
      <c r="W86" s="347"/>
      <c r="Z86" s="348"/>
    </row>
    <row r="87" spans="21:26" x14ac:dyDescent="0.2">
      <c r="U87" s="345"/>
      <c r="V87" s="346"/>
      <c r="W87" s="347"/>
      <c r="Z87" s="348"/>
    </row>
    <row r="88" spans="21:26" x14ac:dyDescent="0.2">
      <c r="U88" s="345"/>
      <c r="V88" s="346"/>
      <c r="W88" s="347"/>
      <c r="Z88" s="348"/>
    </row>
    <row r="89" spans="21:26" x14ac:dyDescent="0.2">
      <c r="U89" s="345"/>
      <c r="V89" s="346"/>
      <c r="W89" s="347"/>
      <c r="Z89" s="348"/>
    </row>
    <row r="90" spans="21:26" x14ac:dyDescent="0.2">
      <c r="U90" s="345"/>
      <c r="V90" s="346"/>
      <c r="W90" s="347"/>
      <c r="Z90" s="348"/>
    </row>
    <row r="91" spans="21:26" x14ac:dyDescent="0.2">
      <c r="U91" s="345"/>
      <c r="V91" s="346"/>
      <c r="W91" s="347"/>
      <c r="Z91" s="348"/>
    </row>
    <row r="92" spans="21:26" x14ac:dyDescent="0.2">
      <c r="U92" s="345"/>
      <c r="V92" s="346"/>
      <c r="W92" s="347"/>
      <c r="Z92" s="348"/>
    </row>
    <row r="93" spans="21:26" x14ac:dyDescent="0.2">
      <c r="U93" s="345"/>
      <c r="V93" s="346"/>
      <c r="W93" s="347"/>
      <c r="Z93" s="348"/>
    </row>
    <row r="94" spans="21:26" x14ac:dyDescent="0.2">
      <c r="U94" s="345"/>
      <c r="V94" s="346"/>
      <c r="W94" s="347"/>
      <c r="Z94" s="348"/>
    </row>
    <row r="95" spans="21:26" x14ac:dyDescent="0.2">
      <c r="U95" s="345"/>
      <c r="V95" s="346"/>
      <c r="W95" s="347"/>
      <c r="Z95" s="348"/>
    </row>
    <row r="96" spans="21:26" x14ac:dyDescent="0.2">
      <c r="U96" s="345"/>
      <c r="V96" s="346"/>
      <c r="W96" s="347"/>
      <c r="Z96" s="348"/>
    </row>
    <row r="97" spans="21:26" x14ac:dyDescent="0.2">
      <c r="U97" s="345"/>
      <c r="V97" s="346"/>
      <c r="W97" s="347"/>
      <c r="Z97" s="348"/>
    </row>
    <row r="98" spans="21:26" x14ac:dyDescent="0.2">
      <c r="U98" s="345"/>
      <c r="V98" s="346"/>
      <c r="W98" s="347"/>
      <c r="Z98" s="348"/>
    </row>
    <row r="99" spans="21:26" x14ac:dyDescent="0.2">
      <c r="U99" s="345"/>
      <c r="V99" s="346"/>
      <c r="W99" s="347"/>
      <c r="Z99" s="348"/>
    </row>
    <row r="100" spans="21:26" x14ac:dyDescent="0.2">
      <c r="U100" s="345"/>
      <c r="V100" s="346"/>
      <c r="W100" s="347"/>
      <c r="Z100" s="348"/>
    </row>
    <row r="101" spans="21:26" x14ac:dyDescent="0.2">
      <c r="U101" s="345"/>
      <c r="V101" s="346"/>
      <c r="W101" s="347"/>
      <c r="Z101" s="348"/>
    </row>
    <row r="102" spans="21:26" x14ac:dyDescent="0.2">
      <c r="U102" s="345"/>
      <c r="V102" s="346"/>
      <c r="W102" s="347"/>
      <c r="Z102" s="348"/>
    </row>
    <row r="103" spans="21:26" x14ac:dyDescent="0.2">
      <c r="U103" s="345"/>
      <c r="V103" s="346"/>
      <c r="W103" s="347"/>
      <c r="Z103" s="348"/>
    </row>
    <row r="104" spans="21:26" x14ac:dyDescent="0.2">
      <c r="U104" s="345"/>
      <c r="V104" s="346"/>
      <c r="W104" s="347"/>
      <c r="Z104" s="348"/>
    </row>
    <row r="105" spans="21:26" x14ac:dyDescent="0.2">
      <c r="U105" s="345"/>
      <c r="V105" s="346"/>
      <c r="W105" s="347"/>
      <c r="Z105" s="348"/>
    </row>
    <row r="106" spans="21:26" x14ac:dyDescent="0.2">
      <c r="U106" s="345"/>
      <c r="V106" s="346"/>
      <c r="W106" s="347"/>
      <c r="Z106" s="348"/>
    </row>
    <row r="107" spans="21:26" x14ac:dyDescent="0.2">
      <c r="U107" s="345"/>
      <c r="V107" s="346"/>
      <c r="W107" s="347"/>
      <c r="Z107" s="348"/>
    </row>
    <row r="108" spans="21:26" x14ac:dyDescent="0.2">
      <c r="U108" s="345"/>
      <c r="V108" s="346"/>
      <c r="W108" s="347"/>
      <c r="Z108" s="348"/>
    </row>
    <row r="109" spans="21:26" x14ac:dyDescent="0.2">
      <c r="U109" s="345"/>
      <c r="V109" s="346"/>
      <c r="W109" s="347"/>
      <c r="Z109" s="348"/>
    </row>
    <row r="110" spans="21:26" x14ac:dyDescent="0.2">
      <c r="U110" s="345"/>
      <c r="V110" s="346"/>
      <c r="W110" s="347"/>
      <c r="Z110" s="348"/>
    </row>
    <row r="111" spans="21:26" x14ac:dyDescent="0.2">
      <c r="U111" s="345"/>
      <c r="V111" s="346"/>
      <c r="W111" s="347"/>
      <c r="Z111" s="348"/>
    </row>
    <row r="112" spans="21:26" x14ac:dyDescent="0.2">
      <c r="U112" s="345"/>
      <c r="V112" s="346"/>
      <c r="W112" s="347"/>
      <c r="Z112" s="348"/>
    </row>
    <row r="113" spans="21:26" x14ac:dyDescent="0.2">
      <c r="U113" s="345"/>
      <c r="V113" s="346"/>
      <c r="W113" s="347"/>
      <c r="Z113" s="348"/>
    </row>
    <row r="114" spans="21:26" x14ac:dyDescent="0.2">
      <c r="U114" s="345"/>
      <c r="V114" s="346"/>
      <c r="W114" s="347"/>
      <c r="Z114" s="348"/>
    </row>
    <row r="115" spans="21:26" x14ac:dyDescent="0.2">
      <c r="U115" s="345"/>
      <c r="V115" s="346"/>
      <c r="W115" s="347"/>
      <c r="Z115" s="348"/>
    </row>
    <row r="116" spans="21:26" x14ac:dyDescent="0.2">
      <c r="U116" s="345"/>
      <c r="V116" s="346"/>
      <c r="W116" s="347"/>
      <c r="Z116" s="348"/>
    </row>
    <row r="117" spans="21:26" x14ac:dyDescent="0.2">
      <c r="U117" s="345"/>
      <c r="V117" s="346"/>
      <c r="W117" s="347"/>
      <c r="Z117" s="348"/>
    </row>
    <row r="118" spans="21:26" x14ac:dyDescent="0.2">
      <c r="U118" s="345"/>
      <c r="V118" s="346"/>
      <c r="W118" s="347"/>
      <c r="Z118" s="348"/>
    </row>
    <row r="119" spans="21:26" x14ac:dyDescent="0.2">
      <c r="U119" s="345"/>
      <c r="V119" s="346"/>
      <c r="W119" s="347"/>
      <c r="Z119" s="348"/>
    </row>
    <row r="120" spans="21:26" x14ac:dyDescent="0.2">
      <c r="U120" s="345"/>
      <c r="V120" s="346"/>
      <c r="W120" s="347"/>
      <c r="Z120" s="348"/>
    </row>
    <row r="121" spans="21:26" x14ac:dyDescent="0.2">
      <c r="U121" s="345"/>
      <c r="V121" s="346"/>
      <c r="W121" s="347"/>
      <c r="Z121" s="348"/>
    </row>
    <row r="122" spans="21:26" x14ac:dyDescent="0.2">
      <c r="U122" s="345"/>
      <c r="V122" s="346"/>
      <c r="W122" s="347"/>
      <c r="Z122" s="348"/>
    </row>
    <row r="123" spans="21:26" x14ac:dyDescent="0.2">
      <c r="U123" s="345"/>
      <c r="V123" s="346"/>
      <c r="W123" s="347"/>
      <c r="Z123" s="348"/>
    </row>
    <row r="124" spans="21:26" x14ac:dyDescent="0.2">
      <c r="U124" s="345"/>
      <c r="V124" s="346"/>
      <c r="W124" s="347"/>
      <c r="Z124" s="348"/>
    </row>
    <row r="125" spans="21:26" x14ac:dyDescent="0.2">
      <c r="U125" s="345"/>
      <c r="V125" s="346"/>
      <c r="W125" s="347"/>
      <c r="Z125" s="348"/>
    </row>
    <row r="126" spans="21:26" x14ac:dyDescent="0.2">
      <c r="U126" s="345"/>
      <c r="V126" s="346"/>
      <c r="W126" s="347"/>
      <c r="Z126" s="348"/>
    </row>
    <row r="127" spans="21:26" x14ac:dyDescent="0.2">
      <c r="U127" s="345"/>
      <c r="V127" s="346"/>
      <c r="W127" s="347"/>
      <c r="Z127" s="348"/>
    </row>
    <row r="128" spans="21:26" x14ac:dyDescent="0.2">
      <c r="U128" s="345"/>
      <c r="V128" s="346"/>
      <c r="W128" s="347"/>
      <c r="Z128" s="348"/>
    </row>
    <row r="129" spans="21:26" x14ac:dyDescent="0.2">
      <c r="U129" s="345"/>
      <c r="V129" s="346"/>
      <c r="W129" s="347"/>
      <c r="Z129" s="348"/>
    </row>
    <row r="130" spans="21:26" x14ac:dyDescent="0.2">
      <c r="U130" s="345"/>
      <c r="V130" s="346"/>
      <c r="W130" s="347"/>
      <c r="Z130" s="348"/>
    </row>
    <row r="131" spans="21:26" x14ac:dyDescent="0.2">
      <c r="U131" s="345"/>
      <c r="V131" s="346"/>
      <c r="W131" s="347"/>
      <c r="Z131" s="348"/>
    </row>
    <row r="132" spans="21:26" x14ac:dyDescent="0.2">
      <c r="U132" s="345"/>
      <c r="V132" s="346"/>
      <c r="W132" s="347"/>
      <c r="Z132" s="348"/>
    </row>
    <row r="133" spans="21:26" x14ac:dyDescent="0.2">
      <c r="U133" s="345"/>
      <c r="V133" s="346"/>
      <c r="W133" s="347"/>
      <c r="Z133" s="348"/>
    </row>
    <row r="134" spans="21:26" x14ac:dyDescent="0.2">
      <c r="U134" s="345"/>
      <c r="V134" s="346"/>
      <c r="W134" s="347"/>
      <c r="Z134" s="348"/>
    </row>
    <row r="135" spans="21:26" x14ac:dyDescent="0.2">
      <c r="U135" s="345"/>
      <c r="V135" s="346"/>
      <c r="W135" s="347"/>
      <c r="Z135" s="348"/>
    </row>
    <row r="136" spans="21:26" x14ac:dyDescent="0.2">
      <c r="U136" s="345"/>
      <c r="V136" s="346"/>
      <c r="W136" s="347"/>
      <c r="Z136" s="348"/>
    </row>
    <row r="137" spans="21:26" x14ac:dyDescent="0.2">
      <c r="U137" s="345"/>
      <c r="V137" s="346"/>
      <c r="W137" s="347"/>
      <c r="Z137" s="348"/>
    </row>
    <row r="138" spans="21:26" x14ac:dyDescent="0.2">
      <c r="U138" s="345"/>
      <c r="V138" s="346"/>
      <c r="W138" s="347"/>
      <c r="Z138" s="348"/>
    </row>
    <row r="139" spans="21:26" x14ac:dyDescent="0.2">
      <c r="U139" s="345"/>
      <c r="V139" s="346"/>
      <c r="W139" s="347"/>
      <c r="Z139" s="348"/>
    </row>
    <row r="140" spans="21:26" x14ac:dyDescent="0.2">
      <c r="U140" s="345"/>
      <c r="V140" s="346"/>
      <c r="W140" s="347"/>
      <c r="Z140" s="348"/>
    </row>
    <row r="141" spans="21:26" x14ac:dyDescent="0.2">
      <c r="U141" s="345"/>
      <c r="V141" s="346"/>
      <c r="W141" s="347"/>
      <c r="Z141" s="348"/>
    </row>
    <row r="142" spans="21:26" x14ac:dyDescent="0.2">
      <c r="U142" s="345"/>
      <c r="V142" s="346"/>
      <c r="W142" s="347"/>
      <c r="Z142" s="348"/>
    </row>
    <row r="143" spans="21:26" x14ac:dyDescent="0.2">
      <c r="U143" s="345"/>
      <c r="V143" s="346"/>
      <c r="W143" s="347"/>
      <c r="Z143" s="348"/>
    </row>
    <row r="144" spans="21:26" x14ac:dyDescent="0.2">
      <c r="U144" s="345"/>
      <c r="V144" s="346"/>
      <c r="W144" s="347"/>
      <c r="Z144" s="348"/>
    </row>
    <row r="145" spans="21:26" x14ac:dyDescent="0.2">
      <c r="U145" s="345"/>
      <c r="V145" s="346"/>
      <c r="W145" s="347"/>
      <c r="Z145" s="348"/>
    </row>
    <row r="146" spans="21:26" x14ac:dyDescent="0.2">
      <c r="U146" s="345"/>
      <c r="V146" s="346"/>
      <c r="W146" s="347"/>
      <c r="Z146" s="348"/>
    </row>
    <row r="147" spans="21:26" x14ac:dyDescent="0.2">
      <c r="U147" s="345"/>
      <c r="V147" s="346"/>
      <c r="W147" s="347"/>
      <c r="Z147" s="348"/>
    </row>
    <row r="148" spans="21:26" x14ac:dyDescent="0.2">
      <c r="U148" s="345"/>
      <c r="V148" s="346"/>
      <c r="W148" s="347"/>
      <c r="Z148" s="348"/>
    </row>
    <row r="149" spans="21:26" x14ac:dyDescent="0.2">
      <c r="U149" s="345"/>
      <c r="V149" s="346"/>
      <c r="W149" s="347"/>
      <c r="Z149" s="348"/>
    </row>
    <row r="150" spans="21:26" x14ac:dyDescent="0.2">
      <c r="U150" s="345"/>
      <c r="V150" s="346"/>
      <c r="W150" s="347"/>
      <c r="Z150" s="348"/>
    </row>
    <row r="151" spans="21:26" x14ac:dyDescent="0.2">
      <c r="U151" s="345"/>
      <c r="V151" s="346"/>
      <c r="W151" s="347"/>
      <c r="Z151" s="348"/>
    </row>
    <row r="152" spans="21:26" x14ac:dyDescent="0.2">
      <c r="U152" s="345"/>
      <c r="V152" s="346"/>
      <c r="W152" s="347"/>
      <c r="Z152" s="348"/>
    </row>
    <row r="153" spans="21:26" x14ac:dyDescent="0.2">
      <c r="U153" s="345"/>
      <c r="V153" s="346"/>
      <c r="W153" s="347"/>
      <c r="Z153" s="348"/>
    </row>
    <row r="154" spans="21:26" x14ac:dyDescent="0.2">
      <c r="U154" s="345"/>
      <c r="V154" s="346"/>
      <c r="W154" s="347"/>
      <c r="Z154" s="348"/>
    </row>
    <row r="155" spans="21:26" x14ac:dyDescent="0.2">
      <c r="U155" s="345"/>
      <c r="V155" s="346"/>
      <c r="W155" s="347"/>
      <c r="Z155" s="348"/>
    </row>
    <row r="156" spans="21:26" x14ac:dyDescent="0.2">
      <c r="U156" s="345"/>
      <c r="V156" s="346"/>
      <c r="W156" s="347"/>
      <c r="Z156" s="348"/>
    </row>
    <row r="157" spans="21:26" x14ac:dyDescent="0.2">
      <c r="U157" s="345"/>
      <c r="V157" s="346"/>
      <c r="W157" s="347"/>
      <c r="Z157" s="348"/>
    </row>
    <row r="158" spans="21:26" x14ac:dyDescent="0.2">
      <c r="U158" s="345"/>
      <c r="V158" s="346"/>
      <c r="W158" s="347"/>
      <c r="Z158" s="348"/>
    </row>
    <row r="159" spans="21:26" x14ac:dyDescent="0.2">
      <c r="U159" s="345"/>
      <c r="V159" s="346"/>
      <c r="W159" s="347"/>
      <c r="Z159" s="348"/>
    </row>
    <row r="160" spans="21:26" x14ac:dyDescent="0.2">
      <c r="U160" s="345"/>
      <c r="V160" s="346"/>
      <c r="W160" s="347"/>
      <c r="Z160" s="348"/>
    </row>
    <row r="161" spans="21:26" x14ac:dyDescent="0.2">
      <c r="U161" s="345"/>
      <c r="V161" s="346"/>
      <c r="W161" s="347"/>
      <c r="Z161" s="348"/>
    </row>
    <row r="162" spans="21:26" x14ac:dyDescent="0.2">
      <c r="U162" s="345"/>
      <c r="V162" s="346"/>
      <c r="W162" s="347"/>
      <c r="Z162" s="348"/>
    </row>
    <row r="163" spans="21:26" x14ac:dyDescent="0.2">
      <c r="U163" s="345"/>
      <c r="V163" s="346"/>
      <c r="W163" s="347"/>
      <c r="Z163" s="348"/>
    </row>
    <row r="164" spans="21:26" x14ac:dyDescent="0.2">
      <c r="U164" s="345"/>
      <c r="V164" s="346"/>
      <c r="W164" s="347"/>
      <c r="Z164" s="348"/>
    </row>
    <row r="165" spans="21:26" x14ac:dyDescent="0.2">
      <c r="U165" s="345"/>
      <c r="V165" s="346"/>
      <c r="W165" s="347"/>
      <c r="Z165" s="348"/>
    </row>
    <row r="166" spans="21:26" x14ac:dyDescent="0.2">
      <c r="U166" s="345"/>
      <c r="V166" s="346"/>
      <c r="W166" s="347"/>
      <c r="Z166" s="348"/>
    </row>
    <row r="167" spans="21:26" x14ac:dyDescent="0.2">
      <c r="U167" s="345"/>
      <c r="V167" s="346"/>
      <c r="W167" s="347"/>
      <c r="Z167" s="348"/>
    </row>
    <row r="168" spans="21:26" x14ac:dyDescent="0.2">
      <c r="U168" s="345"/>
      <c r="V168" s="346"/>
      <c r="W168" s="347"/>
      <c r="Z168" s="348"/>
    </row>
    <row r="169" spans="21:26" x14ac:dyDescent="0.2">
      <c r="U169" s="345"/>
      <c r="V169" s="346"/>
      <c r="W169" s="347"/>
      <c r="Z169" s="348"/>
    </row>
    <row r="170" spans="21:26" x14ac:dyDescent="0.2">
      <c r="U170" s="345"/>
      <c r="V170" s="346"/>
      <c r="W170" s="347"/>
      <c r="Z170" s="348"/>
    </row>
    <row r="171" spans="21:26" x14ac:dyDescent="0.2">
      <c r="U171" s="345"/>
      <c r="V171" s="346"/>
      <c r="W171" s="347"/>
      <c r="Z171" s="348"/>
    </row>
    <row r="172" spans="21:26" x14ac:dyDescent="0.2">
      <c r="U172" s="345"/>
      <c r="V172" s="346"/>
      <c r="W172" s="347"/>
      <c r="Z172" s="348"/>
    </row>
    <row r="173" spans="21:26" x14ac:dyDescent="0.2">
      <c r="U173" s="345"/>
      <c r="V173" s="346"/>
      <c r="W173" s="347"/>
      <c r="Z173" s="348"/>
    </row>
    <row r="174" spans="21:26" x14ac:dyDescent="0.2">
      <c r="U174" s="345"/>
      <c r="V174" s="346"/>
      <c r="W174" s="347"/>
      <c r="Z174" s="348"/>
    </row>
    <row r="175" spans="21:26" x14ac:dyDescent="0.2">
      <c r="U175" s="345"/>
      <c r="V175" s="346"/>
      <c r="W175" s="347"/>
      <c r="Z175" s="348"/>
    </row>
    <row r="176" spans="21:26" x14ac:dyDescent="0.2">
      <c r="U176" s="345"/>
      <c r="V176" s="346"/>
      <c r="W176" s="347"/>
      <c r="Z176" s="348"/>
    </row>
    <row r="177" spans="21:26" x14ac:dyDescent="0.2">
      <c r="U177" s="345"/>
      <c r="V177" s="346"/>
      <c r="W177" s="347"/>
      <c r="Z177" s="348"/>
    </row>
    <row r="178" spans="21:26" x14ac:dyDescent="0.2">
      <c r="U178" s="345"/>
      <c r="V178" s="346"/>
      <c r="W178" s="347"/>
      <c r="Z178" s="348"/>
    </row>
    <row r="179" spans="21:26" x14ac:dyDescent="0.2">
      <c r="U179" s="345"/>
      <c r="V179" s="346"/>
      <c r="W179" s="347"/>
      <c r="Z179" s="348"/>
    </row>
    <row r="180" spans="21:26" x14ac:dyDescent="0.2">
      <c r="U180" s="345"/>
      <c r="V180" s="346"/>
      <c r="W180" s="347"/>
      <c r="Z180" s="348"/>
    </row>
    <row r="181" spans="21:26" x14ac:dyDescent="0.2">
      <c r="U181" s="345"/>
      <c r="V181" s="346"/>
      <c r="W181" s="347"/>
      <c r="Z181" s="348"/>
    </row>
    <row r="182" spans="21:26" x14ac:dyDescent="0.2">
      <c r="U182" s="345"/>
      <c r="V182" s="346"/>
      <c r="W182" s="347"/>
      <c r="Z182" s="348"/>
    </row>
    <row r="183" spans="21:26" x14ac:dyDescent="0.2">
      <c r="U183" s="345"/>
      <c r="V183" s="346"/>
      <c r="W183" s="347"/>
      <c r="Z183" s="348"/>
    </row>
    <row r="184" spans="21:26" x14ac:dyDescent="0.2">
      <c r="U184" s="345"/>
      <c r="V184" s="346"/>
      <c r="W184" s="347"/>
      <c r="Z184" s="348"/>
    </row>
    <row r="185" spans="21:26" x14ac:dyDescent="0.2">
      <c r="U185" s="345"/>
      <c r="V185" s="346"/>
      <c r="W185" s="347"/>
      <c r="Z185" s="348"/>
    </row>
    <row r="186" spans="21:26" x14ac:dyDescent="0.2">
      <c r="U186" s="345"/>
      <c r="V186" s="346"/>
      <c r="W186" s="347"/>
      <c r="Z186" s="348"/>
    </row>
    <row r="187" spans="21:26" x14ac:dyDescent="0.2">
      <c r="U187" s="345"/>
      <c r="V187" s="346"/>
      <c r="W187" s="347"/>
      <c r="Z187" s="348"/>
    </row>
    <row r="188" spans="21:26" x14ac:dyDescent="0.2">
      <c r="U188" s="345"/>
      <c r="V188" s="346"/>
      <c r="W188" s="347"/>
      <c r="Z188" s="348"/>
    </row>
    <row r="189" spans="21:26" x14ac:dyDescent="0.2">
      <c r="U189" s="345"/>
      <c r="V189" s="346"/>
      <c r="W189" s="347"/>
      <c r="Z189" s="348"/>
    </row>
    <row r="190" spans="21:26" x14ac:dyDescent="0.2">
      <c r="U190" s="345"/>
      <c r="V190" s="346"/>
      <c r="W190" s="347"/>
      <c r="Z190" s="348"/>
    </row>
    <row r="191" spans="21:26" x14ac:dyDescent="0.2">
      <c r="U191" s="345"/>
      <c r="V191" s="346"/>
      <c r="W191" s="347"/>
      <c r="Z191" s="348"/>
    </row>
    <row r="192" spans="21:26" x14ac:dyDescent="0.2">
      <c r="U192" s="345"/>
      <c r="V192" s="346"/>
      <c r="W192" s="347"/>
      <c r="Z192" s="348"/>
    </row>
    <row r="193" spans="21:26" x14ac:dyDescent="0.2">
      <c r="U193" s="345"/>
      <c r="V193" s="346"/>
      <c r="W193" s="347"/>
      <c r="Z193" s="348"/>
    </row>
    <row r="194" spans="21:26" x14ac:dyDescent="0.2">
      <c r="U194" s="345"/>
      <c r="V194" s="346"/>
      <c r="W194" s="347"/>
      <c r="Z194" s="348"/>
    </row>
    <row r="195" spans="21:26" x14ac:dyDescent="0.2">
      <c r="U195" s="345"/>
      <c r="V195" s="346"/>
      <c r="W195" s="347"/>
      <c r="Z195" s="348"/>
    </row>
    <row r="196" spans="21:26" x14ac:dyDescent="0.2">
      <c r="U196" s="345"/>
      <c r="V196" s="346"/>
      <c r="W196" s="347"/>
      <c r="Z196" s="348"/>
    </row>
    <row r="197" spans="21:26" x14ac:dyDescent="0.2">
      <c r="U197" s="345"/>
      <c r="V197" s="346"/>
      <c r="W197" s="347"/>
      <c r="Z197" s="348"/>
    </row>
    <row r="198" spans="21:26" x14ac:dyDescent="0.2">
      <c r="U198" s="345"/>
      <c r="V198" s="346"/>
      <c r="W198" s="347"/>
      <c r="Z198" s="348"/>
    </row>
    <row r="199" spans="21:26" x14ac:dyDescent="0.2">
      <c r="U199" s="345"/>
      <c r="V199" s="346"/>
      <c r="W199" s="347"/>
      <c r="Z199" s="348"/>
    </row>
    <row r="200" spans="21:26" x14ac:dyDescent="0.2">
      <c r="U200" s="345"/>
      <c r="V200" s="346"/>
      <c r="W200" s="347"/>
      <c r="Z200" s="348"/>
    </row>
    <row r="201" spans="21:26" x14ac:dyDescent="0.2">
      <c r="U201" s="345"/>
      <c r="V201" s="346"/>
      <c r="W201" s="347"/>
      <c r="Z201" s="348"/>
    </row>
    <row r="202" spans="21:26" x14ac:dyDescent="0.2">
      <c r="U202" s="345"/>
      <c r="V202" s="346"/>
      <c r="W202" s="347"/>
      <c r="Z202" s="348"/>
    </row>
    <row r="203" spans="21:26" x14ac:dyDescent="0.2">
      <c r="U203" s="345"/>
      <c r="V203" s="346"/>
      <c r="W203" s="347"/>
      <c r="Z203" s="348"/>
    </row>
    <row r="204" spans="21:26" x14ac:dyDescent="0.2">
      <c r="U204" s="345"/>
      <c r="V204" s="346"/>
      <c r="W204" s="347"/>
      <c r="Z204" s="348"/>
    </row>
    <row r="205" spans="21:26" x14ac:dyDescent="0.2">
      <c r="U205" s="345"/>
      <c r="V205" s="346"/>
      <c r="W205" s="347"/>
      <c r="Z205" s="348"/>
    </row>
    <row r="206" spans="21:26" x14ac:dyDescent="0.2">
      <c r="U206" s="345"/>
      <c r="V206" s="346"/>
      <c r="W206" s="347"/>
      <c r="Z206" s="348"/>
    </row>
    <row r="207" spans="21:26" x14ac:dyDescent="0.2">
      <c r="U207" s="345"/>
      <c r="V207" s="346"/>
      <c r="W207" s="347"/>
      <c r="Z207" s="348"/>
    </row>
    <row r="208" spans="21:26" x14ac:dyDescent="0.2">
      <c r="U208" s="345"/>
      <c r="V208" s="346"/>
      <c r="W208" s="347"/>
      <c r="Z208" s="348"/>
    </row>
    <row r="209" spans="21:26" x14ac:dyDescent="0.2">
      <c r="U209" s="345"/>
      <c r="V209" s="346"/>
      <c r="W209" s="347"/>
      <c r="Z209" s="348"/>
    </row>
    <row r="210" spans="21:26" x14ac:dyDescent="0.2">
      <c r="U210" s="345"/>
      <c r="V210" s="346"/>
      <c r="W210" s="347"/>
      <c r="Z210" s="348"/>
    </row>
    <row r="211" spans="21:26" x14ac:dyDescent="0.2">
      <c r="U211" s="345"/>
      <c r="V211" s="346"/>
      <c r="W211" s="347"/>
      <c r="Z211" s="348"/>
    </row>
    <row r="212" spans="21:26" x14ac:dyDescent="0.2">
      <c r="U212" s="345"/>
      <c r="V212" s="346"/>
      <c r="W212" s="347"/>
      <c r="Z212" s="348"/>
    </row>
    <row r="213" spans="21:26" x14ac:dyDescent="0.2">
      <c r="U213" s="345"/>
      <c r="V213" s="346"/>
      <c r="W213" s="347"/>
      <c r="Z213" s="348"/>
    </row>
    <row r="214" spans="21:26" x14ac:dyDescent="0.2">
      <c r="U214" s="345"/>
      <c r="V214" s="346"/>
      <c r="W214" s="347"/>
      <c r="Z214" s="348"/>
    </row>
    <row r="215" spans="21:26" x14ac:dyDescent="0.2">
      <c r="U215" s="345"/>
      <c r="V215" s="346"/>
      <c r="W215" s="347"/>
      <c r="Z215" s="348"/>
    </row>
    <row r="216" spans="21:26" x14ac:dyDescent="0.2">
      <c r="U216" s="345"/>
      <c r="V216" s="346"/>
      <c r="W216" s="347"/>
      <c r="Z216" s="348"/>
    </row>
    <row r="217" spans="21:26" x14ac:dyDescent="0.2">
      <c r="U217" s="345"/>
      <c r="V217" s="346"/>
      <c r="W217" s="347"/>
      <c r="Z217" s="348"/>
    </row>
    <row r="218" spans="21:26" x14ac:dyDescent="0.2">
      <c r="U218" s="345"/>
      <c r="V218" s="346"/>
      <c r="W218" s="347"/>
      <c r="Z218" s="348"/>
    </row>
    <row r="219" spans="21:26" x14ac:dyDescent="0.2">
      <c r="U219" s="345"/>
      <c r="V219" s="346"/>
      <c r="W219" s="347"/>
      <c r="Z219" s="348"/>
    </row>
    <row r="220" spans="21:26" x14ac:dyDescent="0.2">
      <c r="U220" s="345"/>
      <c r="V220" s="346"/>
      <c r="W220" s="347"/>
      <c r="Z220" s="348"/>
    </row>
    <row r="221" spans="21:26" x14ac:dyDescent="0.2">
      <c r="U221" s="345"/>
      <c r="V221" s="346"/>
      <c r="W221" s="347"/>
      <c r="Z221" s="348"/>
    </row>
    <row r="222" spans="21:26" x14ac:dyDescent="0.2">
      <c r="U222" s="345"/>
      <c r="V222" s="346"/>
      <c r="W222" s="347"/>
      <c r="Z222" s="348"/>
    </row>
    <row r="223" spans="21:26" x14ac:dyDescent="0.2">
      <c r="U223" s="345"/>
      <c r="V223" s="346"/>
      <c r="W223" s="347"/>
      <c r="Z223" s="348"/>
    </row>
    <row r="224" spans="21:26" x14ac:dyDescent="0.2">
      <c r="U224" s="345"/>
      <c r="V224" s="346"/>
      <c r="W224" s="347"/>
      <c r="Z224" s="348"/>
    </row>
    <row r="225" spans="21:26" x14ac:dyDescent="0.2">
      <c r="U225" s="345"/>
      <c r="V225" s="346"/>
      <c r="W225" s="347"/>
      <c r="Z225" s="348"/>
    </row>
    <row r="226" spans="21:26" x14ac:dyDescent="0.2">
      <c r="U226" s="345"/>
      <c r="V226" s="346"/>
      <c r="W226" s="347"/>
      <c r="Z226" s="348"/>
    </row>
    <row r="227" spans="21:26" x14ac:dyDescent="0.2">
      <c r="U227" s="345"/>
      <c r="V227" s="346"/>
      <c r="W227" s="347"/>
      <c r="Z227" s="348"/>
    </row>
    <row r="228" spans="21:26" x14ac:dyDescent="0.2">
      <c r="U228" s="345"/>
      <c r="V228" s="346"/>
      <c r="W228" s="347"/>
      <c r="Z228" s="348"/>
    </row>
    <row r="229" spans="21:26" x14ac:dyDescent="0.2">
      <c r="U229" s="345"/>
      <c r="V229" s="346"/>
      <c r="W229" s="347"/>
      <c r="Z229" s="348"/>
    </row>
    <row r="230" spans="21:26" x14ac:dyDescent="0.2">
      <c r="U230" s="345"/>
      <c r="V230" s="346"/>
      <c r="W230" s="347"/>
      <c r="Z230" s="348"/>
    </row>
    <row r="231" spans="21:26" x14ac:dyDescent="0.2">
      <c r="U231" s="345"/>
      <c r="V231" s="346"/>
      <c r="W231" s="347"/>
      <c r="Z231" s="348"/>
    </row>
    <row r="232" spans="21:26" x14ac:dyDescent="0.2">
      <c r="U232" s="345"/>
      <c r="V232" s="346"/>
      <c r="W232" s="347"/>
      <c r="Z232" s="348"/>
    </row>
    <row r="233" spans="21:26" x14ac:dyDescent="0.2">
      <c r="U233" s="345"/>
      <c r="V233" s="346"/>
      <c r="W233" s="347"/>
      <c r="Z233" s="348"/>
    </row>
    <row r="234" spans="21:26" x14ac:dyDescent="0.2">
      <c r="U234" s="345"/>
      <c r="V234" s="346"/>
      <c r="W234" s="347"/>
      <c r="Z234" s="348"/>
    </row>
    <row r="235" spans="21:26" x14ac:dyDescent="0.2">
      <c r="U235" s="345"/>
      <c r="V235" s="346"/>
      <c r="W235" s="347"/>
      <c r="Z235" s="348"/>
    </row>
    <row r="236" spans="21:26" x14ac:dyDescent="0.2">
      <c r="U236" s="345"/>
      <c r="V236" s="346"/>
      <c r="W236" s="347"/>
      <c r="Z236" s="348"/>
    </row>
    <row r="237" spans="21:26" x14ac:dyDescent="0.2">
      <c r="U237" s="345"/>
      <c r="V237" s="346"/>
      <c r="W237" s="347"/>
      <c r="Z237" s="348"/>
    </row>
    <row r="238" spans="21:26" x14ac:dyDescent="0.2">
      <c r="U238" s="345"/>
      <c r="V238" s="346"/>
      <c r="W238" s="347"/>
      <c r="Z238" s="348"/>
    </row>
    <row r="239" spans="21:26" x14ac:dyDescent="0.2">
      <c r="U239" s="345"/>
      <c r="V239" s="346"/>
      <c r="W239" s="347"/>
      <c r="Z239" s="348"/>
    </row>
    <row r="240" spans="21:26" x14ac:dyDescent="0.2">
      <c r="U240" s="345"/>
      <c r="V240" s="346"/>
      <c r="W240" s="347"/>
      <c r="Z240" s="348"/>
    </row>
    <row r="241" spans="21:26" x14ac:dyDescent="0.2">
      <c r="U241" s="345"/>
      <c r="V241" s="346"/>
      <c r="W241" s="347"/>
      <c r="Z241" s="348"/>
    </row>
    <row r="242" spans="21:26" x14ac:dyDescent="0.2">
      <c r="U242" s="345"/>
      <c r="V242" s="346"/>
      <c r="W242" s="347"/>
      <c r="Z242" s="348"/>
    </row>
    <row r="243" spans="21:26" x14ac:dyDescent="0.2">
      <c r="U243" s="345"/>
      <c r="V243" s="346"/>
      <c r="W243" s="347"/>
      <c r="Z243" s="348"/>
    </row>
    <row r="244" spans="21:26" x14ac:dyDescent="0.2">
      <c r="U244" s="345"/>
      <c r="V244" s="346"/>
      <c r="W244" s="347"/>
      <c r="Z244" s="348"/>
    </row>
    <row r="245" spans="21:26" x14ac:dyDescent="0.2">
      <c r="U245" s="345"/>
      <c r="V245" s="346"/>
      <c r="W245" s="347"/>
      <c r="Z245" s="348"/>
    </row>
    <row r="246" spans="21:26" x14ac:dyDescent="0.2">
      <c r="U246" s="345"/>
      <c r="V246" s="346"/>
      <c r="W246" s="347"/>
      <c r="Z246" s="348"/>
    </row>
    <row r="247" spans="21:26" x14ac:dyDescent="0.2">
      <c r="U247" s="345"/>
      <c r="V247" s="346"/>
      <c r="W247" s="347"/>
      <c r="Z247" s="348"/>
    </row>
    <row r="248" spans="21:26" x14ac:dyDescent="0.2">
      <c r="U248" s="345"/>
      <c r="V248" s="346"/>
      <c r="W248" s="347"/>
      <c r="Z248" s="348"/>
    </row>
    <row r="249" spans="21:26" x14ac:dyDescent="0.2">
      <c r="U249" s="345"/>
      <c r="V249" s="346"/>
      <c r="W249" s="347"/>
      <c r="Z249" s="348"/>
    </row>
    <row r="250" spans="21:26" x14ac:dyDescent="0.2">
      <c r="U250" s="345"/>
      <c r="V250" s="346"/>
      <c r="W250" s="347"/>
      <c r="Z250" s="348"/>
    </row>
    <row r="251" spans="21:26" x14ac:dyDescent="0.2">
      <c r="U251" s="345"/>
      <c r="V251" s="346"/>
      <c r="W251" s="347"/>
      <c r="Z251" s="348"/>
    </row>
    <row r="252" spans="21:26" x14ac:dyDescent="0.2">
      <c r="U252" s="345"/>
      <c r="V252" s="346"/>
      <c r="W252" s="347"/>
      <c r="Z252" s="348"/>
    </row>
    <row r="253" spans="21:26" x14ac:dyDescent="0.2">
      <c r="U253" s="345"/>
      <c r="V253" s="346"/>
      <c r="W253" s="347"/>
      <c r="Z253" s="348"/>
    </row>
    <row r="254" spans="21:26" x14ac:dyDescent="0.2">
      <c r="U254" s="345"/>
      <c r="V254" s="346"/>
      <c r="W254" s="347"/>
      <c r="Z254" s="348"/>
    </row>
    <row r="255" spans="21:26" x14ac:dyDescent="0.2">
      <c r="U255" s="345"/>
      <c r="V255" s="346"/>
      <c r="W255" s="347"/>
      <c r="Z255" s="348"/>
    </row>
    <row r="256" spans="21:26" x14ac:dyDescent="0.2">
      <c r="U256" s="345"/>
      <c r="V256" s="346"/>
      <c r="W256" s="347"/>
      <c r="Z256" s="348"/>
    </row>
    <row r="257" spans="21:26" x14ac:dyDescent="0.2">
      <c r="U257" s="345"/>
      <c r="V257" s="346"/>
      <c r="W257" s="347"/>
      <c r="Z257" s="348"/>
    </row>
    <row r="258" spans="21:26" x14ac:dyDescent="0.2">
      <c r="U258" s="345"/>
      <c r="V258" s="346"/>
      <c r="W258" s="347"/>
      <c r="Z258" s="348"/>
    </row>
    <row r="259" spans="21:26" x14ac:dyDescent="0.2">
      <c r="U259" s="345"/>
      <c r="V259" s="346"/>
      <c r="W259" s="347"/>
      <c r="Z259" s="348"/>
    </row>
    <row r="260" spans="21:26" x14ac:dyDescent="0.2">
      <c r="U260" s="345"/>
      <c r="V260" s="346"/>
      <c r="W260" s="347"/>
      <c r="Z260" s="348"/>
    </row>
    <row r="261" spans="21:26" x14ac:dyDescent="0.2">
      <c r="U261" s="345"/>
      <c r="V261" s="346"/>
      <c r="W261" s="347"/>
      <c r="Z261" s="348"/>
    </row>
    <row r="262" spans="21:26" x14ac:dyDescent="0.2">
      <c r="U262" s="345"/>
      <c r="V262" s="346"/>
      <c r="W262" s="347"/>
      <c r="Z262" s="348"/>
    </row>
    <row r="263" spans="21:26" x14ac:dyDescent="0.2">
      <c r="U263" s="345"/>
      <c r="V263" s="346"/>
      <c r="W263" s="347"/>
      <c r="Z263" s="348"/>
    </row>
    <row r="264" spans="21:26" x14ac:dyDescent="0.2">
      <c r="U264" s="345"/>
      <c r="V264" s="346"/>
      <c r="W264" s="347"/>
      <c r="Z264" s="348"/>
    </row>
    <row r="265" spans="21:26" x14ac:dyDescent="0.2">
      <c r="U265" s="345"/>
      <c r="V265" s="346"/>
      <c r="W265" s="347"/>
      <c r="Z265" s="348"/>
    </row>
    <row r="266" spans="21:26" x14ac:dyDescent="0.2">
      <c r="U266" s="345"/>
      <c r="V266" s="346"/>
      <c r="W266" s="347"/>
      <c r="Z266" s="348"/>
    </row>
    <row r="267" spans="21:26" x14ac:dyDescent="0.2">
      <c r="U267" s="345"/>
      <c r="V267" s="346"/>
      <c r="W267" s="347"/>
      <c r="Z267" s="348"/>
    </row>
    <row r="268" spans="21:26" x14ac:dyDescent="0.2">
      <c r="U268" s="345"/>
      <c r="V268" s="346"/>
      <c r="W268" s="347"/>
      <c r="Z268" s="348"/>
    </row>
    <row r="269" spans="21:26" x14ac:dyDescent="0.2">
      <c r="U269" s="345"/>
      <c r="V269" s="346"/>
      <c r="W269" s="347"/>
      <c r="Z269" s="348"/>
    </row>
    <row r="270" spans="21:26" x14ac:dyDescent="0.2">
      <c r="U270" s="345"/>
      <c r="V270" s="346"/>
      <c r="W270" s="347"/>
      <c r="Z270" s="348"/>
    </row>
    <row r="271" spans="21:26" x14ac:dyDescent="0.2">
      <c r="U271" s="345"/>
      <c r="V271" s="346"/>
      <c r="W271" s="347"/>
      <c r="Z271" s="348"/>
    </row>
    <row r="272" spans="21:26" x14ac:dyDescent="0.2">
      <c r="U272" s="345"/>
      <c r="V272" s="346"/>
      <c r="W272" s="347"/>
      <c r="Z272" s="348"/>
    </row>
    <row r="273" spans="21:26" x14ac:dyDescent="0.2">
      <c r="U273" s="345"/>
      <c r="V273" s="346"/>
      <c r="W273" s="347"/>
      <c r="Z273" s="348"/>
    </row>
    <row r="274" spans="21:26" x14ac:dyDescent="0.2">
      <c r="U274" s="345"/>
      <c r="V274" s="346"/>
      <c r="W274" s="347"/>
      <c r="Z274" s="348"/>
    </row>
    <row r="275" spans="21:26" x14ac:dyDescent="0.2">
      <c r="U275" s="345"/>
      <c r="V275" s="346"/>
      <c r="W275" s="347"/>
      <c r="Z275" s="348"/>
    </row>
    <row r="276" spans="21:26" x14ac:dyDescent="0.2">
      <c r="U276" s="345"/>
      <c r="V276" s="346"/>
      <c r="W276" s="347"/>
      <c r="Z276" s="348"/>
    </row>
    <row r="277" spans="21:26" x14ac:dyDescent="0.2">
      <c r="U277" s="345"/>
      <c r="V277" s="346"/>
      <c r="W277" s="347"/>
      <c r="Z277" s="348"/>
    </row>
    <row r="278" spans="21:26" x14ac:dyDescent="0.2">
      <c r="U278" s="345"/>
      <c r="V278" s="346"/>
      <c r="W278" s="347"/>
      <c r="Z278" s="348"/>
    </row>
    <row r="279" spans="21:26" x14ac:dyDescent="0.2">
      <c r="U279" s="345"/>
      <c r="V279" s="346"/>
      <c r="W279" s="347"/>
      <c r="Z279" s="348"/>
    </row>
    <row r="280" spans="21:26" x14ac:dyDescent="0.2">
      <c r="U280" s="345"/>
      <c r="V280" s="346"/>
      <c r="W280" s="347"/>
      <c r="Z280" s="348"/>
    </row>
    <row r="281" spans="21:26" x14ac:dyDescent="0.2">
      <c r="U281" s="345"/>
      <c r="V281" s="346"/>
      <c r="W281" s="347"/>
      <c r="Z281" s="348"/>
    </row>
    <row r="282" spans="21:26" x14ac:dyDescent="0.2">
      <c r="U282" s="345"/>
      <c r="V282" s="346"/>
      <c r="W282" s="347"/>
      <c r="Z282" s="348"/>
    </row>
    <row r="283" spans="21:26" x14ac:dyDescent="0.2">
      <c r="U283" s="345"/>
      <c r="V283" s="346"/>
      <c r="W283" s="347"/>
      <c r="Z283" s="348"/>
    </row>
    <row r="284" spans="21:26" x14ac:dyDescent="0.2">
      <c r="U284" s="345"/>
      <c r="V284" s="346"/>
      <c r="W284" s="347"/>
      <c r="Z284" s="348"/>
    </row>
    <row r="285" spans="21:26" x14ac:dyDescent="0.2">
      <c r="U285" s="345"/>
      <c r="V285" s="346"/>
      <c r="W285" s="347"/>
      <c r="Z285" s="348"/>
    </row>
    <row r="286" spans="21:26" x14ac:dyDescent="0.2">
      <c r="U286" s="345"/>
      <c r="V286" s="346"/>
      <c r="W286" s="347"/>
      <c r="Z286" s="348"/>
    </row>
    <row r="287" spans="21:26" x14ac:dyDescent="0.2">
      <c r="U287" s="345"/>
      <c r="V287" s="346"/>
      <c r="W287" s="347"/>
      <c r="Z287" s="348"/>
    </row>
    <row r="288" spans="21:26" x14ac:dyDescent="0.2">
      <c r="U288" s="345"/>
      <c r="V288" s="346"/>
      <c r="W288" s="347"/>
      <c r="Z288" s="348"/>
    </row>
    <row r="289" spans="21:26" x14ac:dyDescent="0.2">
      <c r="U289" s="345"/>
      <c r="V289" s="346"/>
      <c r="W289" s="347"/>
      <c r="Z289" s="348"/>
    </row>
    <row r="290" spans="21:26" x14ac:dyDescent="0.2">
      <c r="U290" s="345"/>
      <c r="V290" s="346"/>
      <c r="W290" s="347"/>
      <c r="Z290" s="348"/>
    </row>
    <row r="291" spans="21:26" x14ac:dyDescent="0.2">
      <c r="U291" s="345"/>
      <c r="V291" s="346"/>
      <c r="W291" s="347"/>
      <c r="Z291" s="348"/>
    </row>
    <row r="292" spans="21:26" x14ac:dyDescent="0.2">
      <c r="U292" s="345"/>
      <c r="V292" s="346"/>
      <c r="W292" s="347"/>
      <c r="Z292" s="348"/>
    </row>
    <row r="293" spans="21:26" x14ac:dyDescent="0.2">
      <c r="U293" s="345"/>
      <c r="V293" s="346"/>
      <c r="W293" s="347"/>
      <c r="Z293" s="348"/>
    </row>
    <row r="294" spans="21:26" x14ac:dyDescent="0.2">
      <c r="U294" s="345"/>
      <c r="V294" s="346"/>
      <c r="W294" s="347"/>
      <c r="Z294" s="348"/>
    </row>
    <row r="295" spans="21:26" x14ac:dyDescent="0.2">
      <c r="U295" s="345"/>
      <c r="V295" s="346"/>
      <c r="W295" s="347"/>
      <c r="Z295" s="348"/>
    </row>
    <row r="296" spans="21:26" x14ac:dyDescent="0.2">
      <c r="U296" s="345"/>
      <c r="V296" s="346"/>
      <c r="W296" s="347"/>
      <c r="Z296" s="348"/>
    </row>
    <row r="297" spans="21:26" x14ac:dyDescent="0.2">
      <c r="U297" s="345"/>
      <c r="V297" s="346"/>
      <c r="W297" s="347"/>
      <c r="Z297" s="348"/>
    </row>
    <row r="298" spans="21:26" x14ac:dyDescent="0.2">
      <c r="U298" s="345"/>
      <c r="V298" s="346"/>
      <c r="W298" s="347"/>
      <c r="Z298" s="348"/>
    </row>
    <row r="299" spans="21:26" x14ac:dyDescent="0.2">
      <c r="U299" s="345"/>
      <c r="V299" s="346"/>
      <c r="W299" s="347"/>
      <c r="Z299" s="348"/>
    </row>
    <row r="300" spans="21:26" x14ac:dyDescent="0.2">
      <c r="U300" s="345"/>
      <c r="V300" s="346"/>
      <c r="W300" s="347"/>
      <c r="Z300" s="348"/>
    </row>
    <row r="301" spans="21:26" x14ac:dyDescent="0.2">
      <c r="U301" s="345"/>
      <c r="V301" s="346"/>
      <c r="W301" s="347"/>
      <c r="Z301" s="348"/>
    </row>
    <row r="302" spans="21:26" x14ac:dyDescent="0.2">
      <c r="U302" s="345"/>
      <c r="V302" s="346"/>
      <c r="W302" s="347"/>
      <c r="Z302" s="348"/>
    </row>
    <row r="303" spans="21:26" x14ac:dyDescent="0.2">
      <c r="U303" s="345"/>
      <c r="V303" s="346"/>
      <c r="W303" s="347"/>
      <c r="Z303" s="348"/>
    </row>
    <row r="304" spans="21:26" x14ac:dyDescent="0.2">
      <c r="U304" s="345"/>
      <c r="V304" s="346"/>
      <c r="W304" s="347"/>
      <c r="Z304" s="348"/>
    </row>
    <row r="305" spans="21:26" x14ac:dyDescent="0.2">
      <c r="U305" s="345"/>
      <c r="V305" s="346"/>
      <c r="W305" s="347"/>
      <c r="Z305" s="348"/>
    </row>
    <row r="306" spans="21:26" x14ac:dyDescent="0.2">
      <c r="U306" s="345"/>
      <c r="V306" s="346"/>
      <c r="W306" s="347"/>
      <c r="Z306" s="348"/>
    </row>
    <row r="307" spans="21:26" x14ac:dyDescent="0.2">
      <c r="U307" s="345"/>
      <c r="V307" s="346"/>
      <c r="W307" s="347"/>
      <c r="Z307" s="348"/>
    </row>
    <row r="308" spans="21:26" x14ac:dyDescent="0.2">
      <c r="U308" s="345"/>
      <c r="V308" s="346"/>
      <c r="W308" s="347"/>
      <c r="Z308" s="348"/>
    </row>
    <row r="309" spans="21:26" x14ac:dyDescent="0.2">
      <c r="U309" s="345"/>
      <c r="V309" s="346"/>
      <c r="W309" s="347"/>
      <c r="Z309" s="348"/>
    </row>
    <row r="310" spans="21:26" x14ac:dyDescent="0.2">
      <c r="U310" s="345"/>
      <c r="V310" s="346"/>
      <c r="W310" s="347"/>
      <c r="Z310" s="348"/>
    </row>
    <row r="311" spans="21:26" x14ac:dyDescent="0.2">
      <c r="U311" s="345"/>
      <c r="V311" s="346"/>
      <c r="W311" s="347"/>
      <c r="Z311" s="348"/>
    </row>
    <row r="312" spans="21:26" x14ac:dyDescent="0.2">
      <c r="U312" s="345"/>
      <c r="V312" s="346"/>
      <c r="W312" s="347"/>
      <c r="Z312" s="348"/>
    </row>
    <row r="313" spans="21:26" x14ac:dyDescent="0.2">
      <c r="U313" s="345"/>
      <c r="V313" s="346"/>
      <c r="W313" s="347"/>
      <c r="Z313" s="348"/>
    </row>
    <row r="314" spans="21:26" x14ac:dyDescent="0.2">
      <c r="U314" s="345"/>
      <c r="V314" s="346"/>
      <c r="W314" s="347"/>
      <c r="Z314" s="348"/>
    </row>
    <row r="315" spans="21:26" x14ac:dyDescent="0.2">
      <c r="U315" s="345"/>
      <c r="V315" s="346"/>
      <c r="W315" s="347"/>
      <c r="Z315" s="348"/>
    </row>
    <row r="316" spans="21:26" x14ac:dyDescent="0.2">
      <c r="U316" s="345"/>
      <c r="V316" s="346"/>
      <c r="W316" s="347"/>
      <c r="Z316" s="348"/>
    </row>
    <row r="317" spans="21:26" x14ac:dyDescent="0.2">
      <c r="U317" s="345"/>
      <c r="V317" s="346"/>
      <c r="W317" s="347"/>
      <c r="Z317" s="348"/>
    </row>
    <row r="318" spans="21:26" x14ac:dyDescent="0.2">
      <c r="U318" s="345"/>
      <c r="V318" s="346"/>
      <c r="W318" s="347"/>
      <c r="Z318" s="348"/>
    </row>
    <row r="319" spans="21:26" x14ac:dyDescent="0.2">
      <c r="U319" s="345"/>
      <c r="V319" s="346"/>
      <c r="W319" s="347"/>
      <c r="Z319" s="348"/>
    </row>
    <row r="320" spans="21:26" x14ac:dyDescent="0.2">
      <c r="U320" s="345"/>
      <c r="V320" s="346"/>
      <c r="W320" s="347"/>
      <c r="Z320" s="348"/>
    </row>
    <row r="321" spans="21:26" x14ac:dyDescent="0.2">
      <c r="U321" s="345"/>
      <c r="V321" s="346"/>
      <c r="W321" s="347"/>
      <c r="Z321" s="348"/>
    </row>
    <row r="322" spans="21:26" x14ac:dyDescent="0.2">
      <c r="U322" s="345"/>
      <c r="V322" s="346"/>
      <c r="W322" s="347"/>
      <c r="Z322" s="348"/>
    </row>
    <row r="323" spans="21:26" x14ac:dyDescent="0.2">
      <c r="U323" s="345"/>
      <c r="V323" s="346"/>
      <c r="W323" s="347"/>
      <c r="Z323" s="348"/>
    </row>
    <row r="324" spans="21:26" x14ac:dyDescent="0.2">
      <c r="U324" s="345"/>
      <c r="V324" s="346"/>
      <c r="W324" s="347"/>
      <c r="Z324" s="348"/>
    </row>
    <row r="325" spans="21:26" x14ac:dyDescent="0.2">
      <c r="U325" s="345"/>
      <c r="V325" s="346"/>
      <c r="W325" s="347"/>
      <c r="Z325" s="348"/>
    </row>
    <row r="326" spans="21:26" x14ac:dyDescent="0.2">
      <c r="U326" s="345"/>
      <c r="V326" s="346"/>
      <c r="W326" s="347"/>
      <c r="Z326" s="348"/>
    </row>
    <row r="327" spans="21:26" x14ac:dyDescent="0.2">
      <c r="U327" s="345"/>
      <c r="V327" s="346"/>
      <c r="W327" s="347"/>
      <c r="Z327" s="348"/>
    </row>
    <row r="328" spans="21:26" x14ac:dyDescent="0.2">
      <c r="U328" s="345"/>
      <c r="V328" s="346"/>
      <c r="W328" s="347"/>
      <c r="Z328" s="348"/>
    </row>
    <row r="329" spans="21:26" x14ac:dyDescent="0.2">
      <c r="U329" s="345"/>
      <c r="V329" s="346"/>
      <c r="W329" s="347"/>
      <c r="Z329" s="348"/>
    </row>
    <row r="330" spans="21:26" x14ac:dyDescent="0.2">
      <c r="U330" s="345"/>
      <c r="V330" s="346"/>
      <c r="W330" s="347"/>
      <c r="Z330" s="348"/>
    </row>
    <row r="331" spans="21:26" x14ac:dyDescent="0.2">
      <c r="U331" s="345"/>
      <c r="V331" s="346"/>
      <c r="W331" s="347"/>
      <c r="Z331" s="348"/>
    </row>
    <row r="332" spans="21:26" x14ac:dyDescent="0.2">
      <c r="U332" s="345"/>
      <c r="V332" s="346"/>
      <c r="W332" s="347"/>
      <c r="Z332" s="348"/>
    </row>
    <row r="333" spans="21:26" x14ac:dyDescent="0.2">
      <c r="U333" s="345"/>
      <c r="V333" s="346"/>
      <c r="W333" s="347"/>
      <c r="Z333" s="348"/>
    </row>
    <row r="334" spans="21:26" x14ac:dyDescent="0.2">
      <c r="U334" s="345"/>
      <c r="V334" s="346"/>
      <c r="W334" s="347"/>
      <c r="Z334" s="348"/>
    </row>
    <row r="335" spans="21:26" x14ac:dyDescent="0.2">
      <c r="U335" s="345"/>
      <c r="V335" s="346"/>
      <c r="W335" s="347"/>
      <c r="Z335" s="348"/>
    </row>
    <row r="336" spans="21:26" x14ac:dyDescent="0.2">
      <c r="U336" s="345"/>
      <c r="V336" s="346"/>
      <c r="W336" s="347"/>
      <c r="Z336" s="348"/>
    </row>
    <row r="337" spans="21:26" x14ac:dyDescent="0.2">
      <c r="U337" s="345"/>
      <c r="V337" s="346"/>
      <c r="W337" s="347"/>
      <c r="Z337" s="348"/>
    </row>
    <row r="338" spans="21:26" x14ac:dyDescent="0.2">
      <c r="U338" s="345"/>
      <c r="V338" s="346"/>
      <c r="W338" s="347"/>
      <c r="Z338" s="348"/>
    </row>
    <row r="339" spans="21:26" x14ac:dyDescent="0.2">
      <c r="U339" s="345"/>
      <c r="V339" s="346"/>
      <c r="W339" s="347"/>
      <c r="Z339" s="348"/>
    </row>
    <row r="340" spans="21:26" x14ac:dyDescent="0.2">
      <c r="U340" s="345"/>
      <c r="V340" s="346"/>
      <c r="W340" s="347"/>
      <c r="Z340" s="348"/>
    </row>
    <row r="341" spans="21:26" x14ac:dyDescent="0.2">
      <c r="U341" s="345"/>
      <c r="V341" s="346"/>
      <c r="W341" s="347"/>
      <c r="Z341" s="348"/>
    </row>
    <row r="342" spans="21:26" x14ac:dyDescent="0.2">
      <c r="U342" s="345"/>
      <c r="V342" s="346"/>
      <c r="W342" s="347"/>
      <c r="Z342" s="348"/>
    </row>
    <row r="343" spans="21:26" x14ac:dyDescent="0.2">
      <c r="U343" s="345"/>
      <c r="V343" s="346"/>
      <c r="W343" s="347"/>
      <c r="Z343" s="348"/>
    </row>
    <row r="344" spans="21:26" x14ac:dyDescent="0.2">
      <c r="U344" s="345"/>
      <c r="V344" s="346"/>
      <c r="W344" s="347"/>
      <c r="Z344" s="348"/>
    </row>
    <row r="345" spans="21:26" x14ac:dyDescent="0.2">
      <c r="U345" s="345"/>
      <c r="V345" s="346"/>
      <c r="W345" s="347"/>
      <c r="Z345" s="348"/>
    </row>
    <row r="346" spans="21:26" x14ac:dyDescent="0.2">
      <c r="U346" s="345"/>
      <c r="V346" s="346"/>
      <c r="W346" s="347"/>
      <c r="Z346" s="348"/>
    </row>
    <row r="347" spans="21:26" x14ac:dyDescent="0.2">
      <c r="U347" s="345"/>
      <c r="V347" s="346"/>
      <c r="W347" s="347"/>
      <c r="Z347" s="348"/>
    </row>
    <row r="348" spans="21:26" x14ac:dyDescent="0.2">
      <c r="U348" s="345"/>
      <c r="V348" s="346"/>
      <c r="W348" s="347"/>
      <c r="Z348" s="348"/>
    </row>
    <row r="349" spans="21:26" x14ac:dyDescent="0.2">
      <c r="U349" s="345"/>
      <c r="V349" s="346"/>
      <c r="W349" s="347"/>
      <c r="Z349" s="348"/>
    </row>
    <row r="350" spans="21:26" x14ac:dyDescent="0.2">
      <c r="U350" s="345"/>
      <c r="V350" s="346"/>
      <c r="W350" s="347"/>
      <c r="Z350" s="348"/>
    </row>
    <row r="351" spans="21:26" x14ac:dyDescent="0.2">
      <c r="U351" s="345"/>
      <c r="V351" s="346"/>
      <c r="W351" s="347"/>
      <c r="Z351" s="348"/>
    </row>
    <row r="352" spans="21:26" x14ac:dyDescent="0.2">
      <c r="U352" s="345"/>
      <c r="V352" s="346"/>
      <c r="W352" s="347"/>
      <c r="Z352" s="348"/>
    </row>
    <row r="353" spans="21:26" x14ac:dyDescent="0.2">
      <c r="U353" s="345"/>
      <c r="V353" s="346"/>
      <c r="W353" s="347"/>
      <c r="Z353" s="348"/>
    </row>
    <row r="354" spans="21:26" x14ac:dyDescent="0.2">
      <c r="U354" s="345"/>
      <c r="V354" s="346"/>
      <c r="W354" s="347"/>
      <c r="Z354" s="348"/>
    </row>
    <row r="355" spans="21:26" x14ac:dyDescent="0.2">
      <c r="U355" s="345"/>
      <c r="V355" s="346"/>
      <c r="W355" s="347"/>
      <c r="Z355" s="348"/>
    </row>
    <row r="356" spans="21:26" x14ac:dyDescent="0.2">
      <c r="U356" s="345"/>
      <c r="V356" s="346"/>
      <c r="W356" s="347"/>
      <c r="Z356" s="348"/>
    </row>
    <row r="357" spans="21:26" x14ac:dyDescent="0.2">
      <c r="U357" s="345"/>
      <c r="V357" s="346"/>
      <c r="W357" s="347"/>
      <c r="Z357" s="348"/>
    </row>
    <row r="358" spans="21:26" x14ac:dyDescent="0.2">
      <c r="U358" s="345"/>
      <c r="V358" s="346"/>
      <c r="W358" s="347"/>
      <c r="Z358" s="348"/>
    </row>
    <row r="359" spans="21:26" x14ac:dyDescent="0.2">
      <c r="U359" s="345"/>
      <c r="V359" s="346"/>
      <c r="W359" s="347"/>
      <c r="Z359" s="348"/>
    </row>
    <row r="360" spans="21:26" x14ac:dyDescent="0.2">
      <c r="U360" s="345"/>
      <c r="V360" s="346"/>
      <c r="W360" s="347"/>
      <c r="Z360" s="348"/>
    </row>
    <row r="361" spans="21:26" x14ac:dyDescent="0.2">
      <c r="U361" s="345"/>
      <c r="V361" s="346"/>
      <c r="W361" s="347"/>
      <c r="Z361" s="348"/>
    </row>
    <row r="362" spans="21:26" x14ac:dyDescent="0.2">
      <c r="U362" s="345"/>
      <c r="V362" s="346"/>
      <c r="W362" s="347"/>
      <c r="Z362" s="348"/>
    </row>
    <row r="363" spans="21:26" x14ac:dyDescent="0.2">
      <c r="U363" s="345"/>
      <c r="V363" s="346"/>
      <c r="W363" s="347"/>
      <c r="Z363" s="348"/>
    </row>
    <row r="364" spans="21:26" x14ac:dyDescent="0.2">
      <c r="U364" s="345"/>
      <c r="V364" s="346"/>
      <c r="W364" s="347"/>
      <c r="Z364" s="348"/>
    </row>
    <row r="365" spans="21:26" x14ac:dyDescent="0.2">
      <c r="U365" s="345"/>
      <c r="V365" s="346"/>
      <c r="W365" s="347"/>
      <c r="Z365" s="348"/>
    </row>
    <row r="366" spans="21:26" x14ac:dyDescent="0.2">
      <c r="U366" s="345"/>
      <c r="V366" s="346"/>
      <c r="W366" s="347"/>
      <c r="Z366" s="348"/>
    </row>
    <row r="367" spans="21:26" x14ac:dyDescent="0.2">
      <c r="U367" s="345"/>
      <c r="V367" s="346"/>
      <c r="W367" s="347"/>
      <c r="Z367" s="348"/>
    </row>
    <row r="368" spans="21:26" x14ac:dyDescent="0.2">
      <c r="U368" s="345"/>
      <c r="V368" s="346"/>
      <c r="W368" s="347"/>
      <c r="Z368" s="348"/>
    </row>
    <row r="369" spans="21:26" x14ac:dyDescent="0.2">
      <c r="U369" s="345"/>
      <c r="V369" s="346"/>
      <c r="W369" s="347"/>
      <c r="Z369" s="348"/>
    </row>
    <row r="370" spans="21:26" x14ac:dyDescent="0.2">
      <c r="U370" s="345"/>
      <c r="V370" s="346"/>
      <c r="W370" s="347"/>
      <c r="Z370" s="348"/>
    </row>
    <row r="371" spans="21:26" x14ac:dyDescent="0.2">
      <c r="U371" s="345"/>
      <c r="V371" s="346"/>
      <c r="W371" s="347"/>
      <c r="Z371" s="348"/>
    </row>
    <row r="372" spans="21:26" x14ac:dyDescent="0.2">
      <c r="U372" s="345"/>
      <c r="V372" s="349"/>
      <c r="W372" s="350"/>
    </row>
  </sheetData>
  <mergeCells count="22"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  <mergeCell ref="L25:M25"/>
    <mergeCell ref="B25:G25"/>
    <mergeCell ref="B26:G27"/>
    <mergeCell ref="A3:M3"/>
    <mergeCell ref="H26:K26"/>
    <mergeCell ref="L26:M26"/>
    <mergeCell ref="H27:I27"/>
    <mergeCell ref="J27:K27"/>
    <mergeCell ref="A23:M23"/>
    <mergeCell ref="A24:M24"/>
    <mergeCell ref="L22:M2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>
      <selection activeCell="B15" sqref="B15"/>
    </sheetView>
  </sheetViews>
  <sheetFormatPr defaultRowHeight="11.25" x14ac:dyDescent="0.2"/>
  <cols>
    <col min="1" max="1" width="7.42578125" style="17" customWidth="1"/>
    <col min="2" max="18" width="7.855468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985" t="s">
        <v>70</v>
      </c>
      <c r="R1" s="985"/>
    </row>
    <row r="2" spans="1:18" ht="20.100000000000001" customHeight="1" x14ac:dyDescent="0.25">
      <c r="A2" s="986" t="s">
        <v>284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986"/>
    </row>
    <row r="3" spans="1:18" ht="20.100000000000001" customHeight="1" x14ac:dyDescent="0.2">
      <c r="A3" s="993">
        <f>T!G55</f>
        <v>2014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993"/>
      <c r="N3" s="993"/>
      <c r="O3" s="993"/>
      <c r="P3" s="993"/>
      <c r="Q3" s="993"/>
      <c r="R3" s="993"/>
    </row>
    <row r="4" spans="1:18" ht="12.75" customHeight="1" x14ac:dyDescent="0.2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</row>
    <row r="5" spans="1:18" ht="21.75" customHeight="1" x14ac:dyDescent="0.2">
      <c r="B5" s="989" t="s">
        <v>6</v>
      </c>
      <c r="C5" s="990"/>
      <c r="D5" s="990"/>
      <c r="E5" s="990" t="s">
        <v>7</v>
      </c>
      <c r="F5" s="990"/>
      <c r="G5" s="990"/>
      <c r="H5" s="990" t="s">
        <v>8</v>
      </c>
      <c r="I5" s="990"/>
      <c r="J5" s="990"/>
      <c r="K5" s="990" t="s">
        <v>9</v>
      </c>
      <c r="L5" s="990"/>
      <c r="M5" s="990"/>
      <c r="N5" s="987" t="s">
        <v>262</v>
      </c>
      <c r="O5" s="988"/>
      <c r="P5" s="991" t="s">
        <v>5</v>
      </c>
      <c r="Q5" s="992"/>
      <c r="R5" s="992"/>
    </row>
    <row r="6" spans="1:18" ht="24.75" customHeight="1" thickBot="1" x14ac:dyDescent="0.25">
      <c r="A6" s="781" t="s">
        <v>187</v>
      </c>
      <c r="B6" s="433" t="s">
        <v>0</v>
      </c>
      <c r="C6" s="424" t="s">
        <v>52</v>
      </c>
      <c r="D6" s="425" t="s">
        <v>16</v>
      </c>
      <c r="E6" s="423" t="s">
        <v>0</v>
      </c>
      <c r="F6" s="424" t="s">
        <v>52</v>
      </c>
      <c r="G6" s="426" t="s">
        <v>16</v>
      </c>
      <c r="H6" s="423" t="s">
        <v>0</v>
      </c>
      <c r="I6" s="424" t="s">
        <v>52</v>
      </c>
      <c r="J6" s="426" t="s">
        <v>16</v>
      </c>
      <c r="K6" s="423" t="s">
        <v>0</v>
      </c>
      <c r="L6" s="424" t="s">
        <v>52</v>
      </c>
      <c r="M6" s="426" t="s">
        <v>16</v>
      </c>
      <c r="N6" s="425" t="s">
        <v>52</v>
      </c>
      <c r="O6" s="439" t="s">
        <v>16</v>
      </c>
      <c r="P6" s="440" t="s">
        <v>0</v>
      </c>
      <c r="Q6" s="424" t="s">
        <v>52</v>
      </c>
      <c r="R6" s="425" t="s">
        <v>16</v>
      </c>
    </row>
    <row r="7" spans="1:18" ht="20.100000000000001" customHeight="1" x14ac:dyDescent="0.2">
      <c r="A7" s="427" t="s">
        <v>30</v>
      </c>
      <c r="B7" s="371">
        <v>1609</v>
      </c>
      <c r="C7" s="65">
        <v>376.17291627136564</v>
      </c>
      <c r="D7" s="65">
        <v>4007.4659906190004</v>
      </c>
      <c r="E7" s="67">
        <v>6963</v>
      </c>
      <c r="F7" s="66">
        <v>111.54698107118766</v>
      </c>
      <c r="G7" s="66">
        <v>1187.6848678509998</v>
      </c>
      <c r="H7" s="49">
        <v>200215</v>
      </c>
      <c r="I7" s="66">
        <v>184.18874793970011</v>
      </c>
      <c r="J7" s="66">
        <v>1961.6671591761165</v>
      </c>
      <c r="K7" s="67">
        <v>2648607</v>
      </c>
      <c r="L7" s="66">
        <v>374.56959594706962</v>
      </c>
      <c r="M7" s="66">
        <v>3990.0833228241208</v>
      </c>
      <c r="N7" s="66">
        <v>20.740905123008712</v>
      </c>
      <c r="O7" s="68">
        <v>221.01357570000002</v>
      </c>
      <c r="P7" s="441">
        <f>B7+E7+H7+K7</f>
        <v>2857394</v>
      </c>
      <c r="Q7" s="59">
        <f t="shared" ref="Q7:R9" si="0">C7+F7+I7+L7+N7</f>
        <v>1067.2191463523318</v>
      </c>
      <c r="R7" s="68">
        <f t="shared" si="0"/>
        <v>11367.914916170239</v>
      </c>
    </row>
    <row r="8" spans="1:18" ht="20.100000000000001" customHeight="1" x14ac:dyDescent="0.2">
      <c r="A8" s="427" t="s">
        <v>31</v>
      </c>
      <c r="B8" s="371">
        <v>1605</v>
      </c>
      <c r="C8" s="65">
        <v>326.63039205433267</v>
      </c>
      <c r="D8" s="66">
        <v>3473.3512365840002</v>
      </c>
      <c r="E8" s="67">
        <v>6954</v>
      </c>
      <c r="F8" s="66">
        <v>89.942404282271951</v>
      </c>
      <c r="G8" s="66">
        <v>955.75435932999994</v>
      </c>
      <c r="H8" s="67">
        <v>199976</v>
      </c>
      <c r="I8" s="66">
        <v>150.74812495745701</v>
      </c>
      <c r="J8" s="66">
        <v>1602.477869012657</v>
      </c>
      <c r="K8" s="67">
        <v>2647438</v>
      </c>
      <c r="L8" s="66">
        <v>306.45488211963277</v>
      </c>
      <c r="M8" s="66">
        <v>3258.4719739876086</v>
      </c>
      <c r="N8" s="66">
        <v>21.366124393671075</v>
      </c>
      <c r="O8" s="68">
        <v>228.19263881999998</v>
      </c>
      <c r="P8" s="441">
        <f>B8+E8+H8+K8</f>
        <v>2855973</v>
      </c>
      <c r="Q8" s="59">
        <f t="shared" si="0"/>
        <v>895.14192780736539</v>
      </c>
      <c r="R8" s="68">
        <f t="shared" si="0"/>
        <v>9518.2480777342662</v>
      </c>
    </row>
    <row r="9" spans="1:18" ht="20.100000000000001" customHeight="1" x14ac:dyDescent="0.2">
      <c r="A9" s="428" t="s">
        <v>32</v>
      </c>
      <c r="B9" s="434">
        <v>1608</v>
      </c>
      <c r="C9" s="18">
        <v>319.75693305976546</v>
      </c>
      <c r="D9" s="61">
        <v>3396.4008000190006</v>
      </c>
      <c r="E9" s="62">
        <v>6831</v>
      </c>
      <c r="F9" s="61">
        <v>72.050232793497884</v>
      </c>
      <c r="G9" s="61">
        <v>765.11878128799992</v>
      </c>
      <c r="H9" s="62">
        <v>199908</v>
      </c>
      <c r="I9" s="61">
        <v>111.90470265894439</v>
      </c>
      <c r="J9" s="61">
        <v>1188.4381103114868</v>
      </c>
      <c r="K9" s="62">
        <v>2645857</v>
      </c>
      <c r="L9" s="61">
        <v>226.51289511444145</v>
      </c>
      <c r="M9" s="61">
        <v>2405.8347276887148</v>
      </c>
      <c r="N9" s="61">
        <v>18.228487360068872</v>
      </c>
      <c r="O9" s="63">
        <v>194.86995407999999</v>
      </c>
      <c r="P9" s="442">
        <f>B9+E9+H9+K9</f>
        <v>2854204</v>
      </c>
      <c r="Q9" s="48">
        <f t="shared" si="0"/>
        <v>748.4532509867181</v>
      </c>
      <c r="R9" s="63">
        <f t="shared" si="0"/>
        <v>7950.6623733872011</v>
      </c>
    </row>
    <row r="10" spans="1:18" ht="20.100000000000001" customHeight="1" x14ac:dyDescent="0.2">
      <c r="A10" s="429" t="s">
        <v>33</v>
      </c>
      <c r="B10" s="435">
        <v>1606</v>
      </c>
      <c r="C10" s="55">
        <v>275.23043446065719</v>
      </c>
      <c r="D10" s="56">
        <v>2926.75205413</v>
      </c>
      <c r="E10" s="57">
        <v>6757</v>
      </c>
      <c r="F10" s="56">
        <v>50.097474861507408</v>
      </c>
      <c r="G10" s="56">
        <v>532.66400668899996</v>
      </c>
      <c r="H10" s="57">
        <v>199708</v>
      </c>
      <c r="I10" s="56">
        <v>63.357842409310244</v>
      </c>
      <c r="J10" s="56">
        <v>673.68390007122605</v>
      </c>
      <c r="K10" s="57">
        <v>2644728</v>
      </c>
      <c r="L10" s="56">
        <v>129.85474162534194</v>
      </c>
      <c r="M10" s="56">
        <v>1380.8242399287042</v>
      </c>
      <c r="N10" s="56">
        <v>15.447823866435929</v>
      </c>
      <c r="O10" s="58">
        <v>165.25936970000004</v>
      </c>
      <c r="P10" s="441">
        <f>B10+E10+H10+K10</f>
        <v>2852799</v>
      </c>
      <c r="Q10" s="59">
        <f t="shared" ref="Q10" si="1">C10+F10+I10+L10+N10</f>
        <v>533.98831722325269</v>
      </c>
      <c r="R10" s="68">
        <f t="shared" ref="R10" si="2">D10+G10+J10+M10+O10</f>
        <v>5679.1835705189305</v>
      </c>
    </row>
    <row r="11" spans="1:18" ht="20.100000000000001" customHeight="1" x14ac:dyDescent="0.2">
      <c r="A11" s="427" t="s">
        <v>34</v>
      </c>
      <c r="B11" s="371">
        <v>1606</v>
      </c>
      <c r="C11" s="65">
        <v>250.48955916851804</v>
      </c>
      <c r="D11" s="66">
        <v>2665.4092025</v>
      </c>
      <c r="E11" s="67">
        <v>6747</v>
      </c>
      <c r="F11" s="66">
        <v>38.454898250674582</v>
      </c>
      <c r="G11" s="66">
        <v>409.12517643000012</v>
      </c>
      <c r="H11" s="67">
        <v>199511</v>
      </c>
      <c r="I11" s="66">
        <v>43.242935061397105</v>
      </c>
      <c r="J11" s="66">
        <v>460.07079910146638</v>
      </c>
      <c r="K11" s="67">
        <v>2643047</v>
      </c>
      <c r="L11" s="66">
        <v>89.342427553903221</v>
      </c>
      <c r="M11" s="66">
        <v>950.59504989855793</v>
      </c>
      <c r="N11" s="66">
        <v>13.39455197693152</v>
      </c>
      <c r="O11" s="68">
        <v>143.50483493000002</v>
      </c>
      <c r="P11" s="441">
        <f>B11+E11+H11+K11</f>
        <v>2850911</v>
      </c>
      <c r="Q11" s="59">
        <f t="shared" ref="Q11" si="3">C11+F11+I11+L11+N11</f>
        <v>434.92437201142451</v>
      </c>
      <c r="R11" s="68">
        <f t="shared" ref="R11" si="4">D11+G11+J11+M11+O11</f>
        <v>4628.7050628600246</v>
      </c>
    </row>
    <row r="12" spans="1:18" ht="20.100000000000001" customHeight="1" x14ac:dyDescent="0.2">
      <c r="A12" s="428" t="s">
        <v>35</v>
      </c>
      <c r="B12" s="434">
        <v>1597</v>
      </c>
      <c r="C12" s="18">
        <v>222.30841976446033</v>
      </c>
      <c r="D12" s="61">
        <v>2366.6191257259993</v>
      </c>
      <c r="E12" s="62">
        <v>6759</v>
      </c>
      <c r="F12" s="61">
        <v>25.505326990667129</v>
      </c>
      <c r="G12" s="61">
        <v>271.43793756000002</v>
      </c>
      <c r="H12" s="62">
        <v>199307</v>
      </c>
      <c r="I12" s="61">
        <v>17.223195875238851</v>
      </c>
      <c r="J12" s="61">
        <v>183.30200031976614</v>
      </c>
      <c r="K12" s="62">
        <v>2641841</v>
      </c>
      <c r="L12" s="61">
        <v>36.544155781343456</v>
      </c>
      <c r="M12" s="61">
        <v>388.93189362774837</v>
      </c>
      <c r="N12" s="61">
        <v>7.3149217473024519</v>
      </c>
      <c r="O12" s="63">
        <v>78.019270339999991</v>
      </c>
      <c r="P12" s="442">
        <f t="shared" ref="P12" si="5">B12+E12+H12+K12</f>
        <v>2849504</v>
      </c>
      <c r="Q12" s="48">
        <f t="shared" ref="Q12" si="6">C12+F12+I12+L12+N12</f>
        <v>308.89602015901221</v>
      </c>
      <c r="R12" s="63">
        <f t="shared" ref="R12" si="7">D12+G12+J12+M12+O12</f>
        <v>3288.3102275735137</v>
      </c>
    </row>
    <row r="13" spans="1:18" ht="20.100000000000001" customHeight="1" x14ac:dyDescent="0.2">
      <c r="A13" s="429" t="s">
        <v>36</v>
      </c>
      <c r="B13" s="435">
        <v>1599</v>
      </c>
      <c r="C13" s="55">
        <v>228.14742204598596</v>
      </c>
      <c r="D13" s="56">
        <v>2417.7787448420008</v>
      </c>
      <c r="E13" s="57">
        <v>6759</v>
      </c>
      <c r="F13" s="56">
        <v>24.638143600752041</v>
      </c>
      <c r="G13" s="56">
        <v>261.04977064299999</v>
      </c>
      <c r="H13" s="57">
        <v>199111</v>
      </c>
      <c r="I13" s="56">
        <v>14.461468640691253</v>
      </c>
      <c r="J13" s="56">
        <v>153.22210258124164</v>
      </c>
      <c r="K13" s="57">
        <v>2639567</v>
      </c>
      <c r="L13" s="56">
        <v>30.874347149247303</v>
      </c>
      <c r="M13" s="56">
        <v>327.12292641875007</v>
      </c>
      <c r="N13" s="56">
        <v>7.3418521577958318</v>
      </c>
      <c r="O13" s="58">
        <v>78.115034300000033</v>
      </c>
      <c r="P13" s="441">
        <f>B13+E13+H13+K13</f>
        <v>2847036</v>
      </c>
      <c r="Q13" s="59">
        <f>C13+F13+I13+L13+N13</f>
        <v>305.46323359447234</v>
      </c>
      <c r="R13" s="68">
        <f>D13+G13+J13+M13+O13</f>
        <v>3237.2885787849923</v>
      </c>
    </row>
    <row r="14" spans="1:18" ht="20.100000000000001" customHeight="1" x14ac:dyDescent="0.2">
      <c r="A14" s="427" t="s">
        <v>37</v>
      </c>
      <c r="B14" s="371">
        <v>1600</v>
      </c>
      <c r="C14" s="65">
        <v>209.36463640319022</v>
      </c>
      <c r="D14" s="66">
        <v>2234.7944661729998</v>
      </c>
      <c r="E14" s="67">
        <v>6767</v>
      </c>
      <c r="F14" s="66">
        <v>27.325376345548015</v>
      </c>
      <c r="G14" s="66">
        <v>291.54009505000005</v>
      </c>
      <c r="H14" s="67">
        <v>198899</v>
      </c>
      <c r="I14" s="66">
        <v>17.94400781052984</v>
      </c>
      <c r="J14" s="66">
        <v>191.4547590096432</v>
      </c>
      <c r="K14" s="67">
        <v>2638573</v>
      </c>
      <c r="L14" s="66">
        <v>38.314352069814355</v>
      </c>
      <c r="M14" s="66">
        <v>408.7908435502323</v>
      </c>
      <c r="N14" s="66">
        <v>7.0806378748293994</v>
      </c>
      <c r="O14" s="68">
        <v>76.079444549999991</v>
      </c>
      <c r="P14" s="441">
        <f t="shared" ref="P14:P18" si="8">B14+E14+H14+K14</f>
        <v>2845839</v>
      </c>
      <c r="Q14" s="59">
        <f t="shared" ref="Q14:Q18" si="9">C14+F14+I14+L14+N14</f>
        <v>300.02901050391182</v>
      </c>
      <c r="R14" s="68">
        <f t="shared" ref="R14:R18" si="10">D14+G14+J14+M14+O14</f>
        <v>3202.6596083328755</v>
      </c>
    </row>
    <row r="15" spans="1:18" ht="20.100000000000001" customHeight="1" x14ac:dyDescent="0.2">
      <c r="A15" s="428" t="s">
        <v>38</v>
      </c>
      <c r="B15" s="434"/>
      <c r="C15" s="18"/>
      <c r="D15" s="61"/>
      <c r="E15" s="62"/>
      <c r="F15" s="61"/>
      <c r="G15" s="61"/>
      <c r="H15" s="62"/>
      <c r="I15" s="61"/>
      <c r="J15" s="61"/>
      <c r="K15" s="62"/>
      <c r="L15" s="61"/>
      <c r="M15" s="61"/>
      <c r="N15" s="61"/>
      <c r="O15" s="63"/>
      <c r="P15" s="442">
        <f t="shared" si="8"/>
        <v>0</v>
      </c>
      <c r="Q15" s="48">
        <f t="shared" si="9"/>
        <v>0</v>
      </c>
      <c r="R15" s="63">
        <f t="shared" si="10"/>
        <v>0</v>
      </c>
    </row>
    <row r="16" spans="1:18" ht="20.100000000000001" customHeight="1" x14ac:dyDescent="0.2">
      <c r="A16" s="429" t="s">
        <v>39</v>
      </c>
      <c r="B16" s="435"/>
      <c r="C16" s="55"/>
      <c r="D16" s="56"/>
      <c r="E16" s="57"/>
      <c r="F16" s="56"/>
      <c r="G16" s="56"/>
      <c r="H16" s="57"/>
      <c r="I16" s="56"/>
      <c r="J16" s="56"/>
      <c r="K16" s="57"/>
      <c r="L16" s="56"/>
      <c r="M16" s="56"/>
      <c r="N16" s="56"/>
      <c r="O16" s="58"/>
      <c r="P16" s="441">
        <f t="shared" si="8"/>
        <v>0</v>
      </c>
      <c r="Q16" s="59">
        <f t="shared" si="9"/>
        <v>0</v>
      </c>
      <c r="R16" s="68">
        <f t="shared" si="10"/>
        <v>0</v>
      </c>
    </row>
    <row r="17" spans="1:21" ht="20.100000000000001" customHeight="1" x14ac:dyDescent="0.2">
      <c r="A17" s="427" t="s">
        <v>40</v>
      </c>
      <c r="B17" s="371"/>
      <c r="C17" s="65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6"/>
      <c r="O17" s="68"/>
      <c r="P17" s="441">
        <f t="shared" si="8"/>
        <v>0</v>
      </c>
      <c r="Q17" s="59">
        <f t="shared" si="9"/>
        <v>0</v>
      </c>
      <c r="R17" s="68">
        <f t="shared" si="10"/>
        <v>0</v>
      </c>
    </row>
    <row r="18" spans="1:21" ht="20.100000000000001" customHeight="1" thickBot="1" x14ac:dyDescent="0.25">
      <c r="A18" s="430" t="s">
        <v>41</v>
      </c>
      <c r="B18" s="436"/>
      <c r="C18" s="70"/>
      <c r="D18" s="71"/>
      <c r="E18" s="72"/>
      <c r="F18" s="71"/>
      <c r="G18" s="71"/>
      <c r="H18" s="72"/>
      <c r="I18" s="71"/>
      <c r="J18" s="71"/>
      <c r="K18" s="72"/>
      <c r="L18" s="71"/>
      <c r="M18" s="71"/>
      <c r="N18" s="71"/>
      <c r="O18" s="73"/>
      <c r="P18" s="443">
        <f t="shared" si="8"/>
        <v>0</v>
      </c>
      <c r="Q18" s="74">
        <f t="shared" si="9"/>
        <v>0</v>
      </c>
      <c r="R18" s="73">
        <f t="shared" si="10"/>
        <v>0</v>
      </c>
    </row>
    <row r="19" spans="1:21" ht="20.100000000000001" customHeight="1" x14ac:dyDescent="0.2">
      <c r="A19" s="427" t="s">
        <v>58</v>
      </c>
      <c r="B19" s="371">
        <f>B9</f>
        <v>1608</v>
      </c>
      <c r="C19" s="65">
        <f>SUM(C7:C9)</f>
        <v>1022.5602413854638</v>
      </c>
      <c r="D19" s="65">
        <f t="shared" ref="D19:R19" si="11">SUM(D7:D9)</f>
        <v>10877.218027222001</v>
      </c>
      <c r="E19" s="64">
        <f>E9</f>
        <v>6831</v>
      </c>
      <c r="F19" s="65">
        <f t="shared" si="11"/>
        <v>273.53961814695754</v>
      </c>
      <c r="G19" s="65">
        <f t="shared" si="11"/>
        <v>2908.5580084689996</v>
      </c>
      <c r="H19" s="64">
        <f>H9</f>
        <v>199908</v>
      </c>
      <c r="I19" s="65">
        <f>SUM(I7:I9)</f>
        <v>446.84157555610147</v>
      </c>
      <c r="J19" s="65">
        <f t="shared" si="11"/>
        <v>4752.5831385002602</v>
      </c>
      <c r="K19" s="64">
        <f>K9</f>
        <v>2645857</v>
      </c>
      <c r="L19" s="65">
        <f t="shared" si="11"/>
        <v>907.53737318114383</v>
      </c>
      <c r="M19" s="65">
        <f t="shared" si="11"/>
        <v>9654.3900245004443</v>
      </c>
      <c r="N19" s="65">
        <f t="shared" si="11"/>
        <v>60.335516876748656</v>
      </c>
      <c r="O19" s="80">
        <f t="shared" si="11"/>
        <v>644.07616859999996</v>
      </c>
      <c r="P19" s="444">
        <f>P9</f>
        <v>2854204</v>
      </c>
      <c r="Q19" s="65">
        <f t="shared" si="11"/>
        <v>2710.8143251464153</v>
      </c>
      <c r="R19" s="76">
        <f t="shared" si="11"/>
        <v>28836.825367291705</v>
      </c>
      <c r="T19" s="96"/>
      <c r="U19" s="96"/>
    </row>
    <row r="20" spans="1:21" ht="20.100000000000001" customHeight="1" x14ac:dyDescent="0.2">
      <c r="A20" s="427" t="s">
        <v>59</v>
      </c>
      <c r="B20" s="371">
        <f>B12</f>
        <v>1597</v>
      </c>
      <c r="C20" s="65">
        <f>SUM(C10:C12)</f>
        <v>748.02841339363545</v>
      </c>
      <c r="D20" s="65">
        <f t="shared" ref="D20:O20" si="12">SUM(D10:D12)</f>
        <v>7958.7803823559989</v>
      </c>
      <c r="E20" s="64">
        <f>E12</f>
        <v>6759</v>
      </c>
      <c r="F20" s="65">
        <f t="shared" si="12"/>
        <v>114.05770010284911</v>
      </c>
      <c r="G20" s="65">
        <f t="shared" si="12"/>
        <v>1213.2271206790001</v>
      </c>
      <c r="H20" s="64">
        <f>H12</f>
        <v>199307</v>
      </c>
      <c r="I20" s="65">
        <f>SUM(I10:I12)</f>
        <v>123.8239733459462</v>
      </c>
      <c r="J20" s="65">
        <f t="shared" si="12"/>
        <v>1317.0566994924586</v>
      </c>
      <c r="K20" s="64">
        <f>K12</f>
        <v>2641841</v>
      </c>
      <c r="L20" s="65">
        <f t="shared" si="12"/>
        <v>255.74132496058863</v>
      </c>
      <c r="M20" s="65">
        <f t="shared" si="12"/>
        <v>2720.3511834550104</v>
      </c>
      <c r="N20" s="65">
        <f t="shared" si="12"/>
        <v>36.157297590669899</v>
      </c>
      <c r="O20" s="76">
        <f t="shared" si="12"/>
        <v>386.78347497000004</v>
      </c>
      <c r="P20" s="444">
        <f>P12</f>
        <v>2849504</v>
      </c>
      <c r="Q20" s="65">
        <f>SUM(Q10:Q12)</f>
        <v>1277.8087093936892</v>
      </c>
      <c r="R20" s="76">
        <f>SUM(R10:R12)</f>
        <v>13596.198860952471</v>
      </c>
    </row>
    <row r="21" spans="1:21" ht="20.100000000000001" customHeight="1" x14ac:dyDescent="0.2">
      <c r="A21" s="427" t="s">
        <v>60</v>
      </c>
      <c r="B21" s="371">
        <f>B15</f>
        <v>0</v>
      </c>
      <c r="C21" s="65">
        <f>SUM(C13:C15)</f>
        <v>437.51205844917615</v>
      </c>
      <c r="D21" s="65">
        <f t="shared" ref="D21:R21" si="13">SUM(D13:D15)</f>
        <v>4652.5732110150002</v>
      </c>
      <c r="E21" s="64">
        <f>E15</f>
        <v>0</v>
      </c>
      <c r="F21" s="65">
        <f t="shared" si="13"/>
        <v>51.963519946300053</v>
      </c>
      <c r="G21" s="65">
        <f t="shared" si="13"/>
        <v>552.58986569300009</v>
      </c>
      <c r="H21" s="64">
        <f>H15</f>
        <v>0</v>
      </c>
      <c r="I21" s="65">
        <f t="shared" si="13"/>
        <v>32.405476451221091</v>
      </c>
      <c r="J21" s="65">
        <f t="shared" si="13"/>
        <v>344.67686159088487</v>
      </c>
      <c r="K21" s="64">
        <f>K15</f>
        <v>0</v>
      </c>
      <c r="L21" s="65">
        <f t="shared" si="13"/>
        <v>69.188699219061661</v>
      </c>
      <c r="M21" s="65">
        <f t="shared" si="13"/>
        <v>735.91376996898236</v>
      </c>
      <c r="N21" s="65">
        <f t="shared" si="13"/>
        <v>14.42249003262523</v>
      </c>
      <c r="O21" s="76">
        <f t="shared" si="13"/>
        <v>154.19447885000002</v>
      </c>
      <c r="P21" s="444">
        <f>P15</f>
        <v>0</v>
      </c>
      <c r="Q21" s="65">
        <f t="shared" si="13"/>
        <v>605.49224409838416</v>
      </c>
      <c r="R21" s="76">
        <f t="shared" si="13"/>
        <v>6439.9481871178677</v>
      </c>
    </row>
    <row r="22" spans="1:21" ht="20.100000000000001" customHeight="1" thickBot="1" x14ac:dyDescent="0.25">
      <c r="A22" s="430" t="s">
        <v>61</v>
      </c>
      <c r="B22" s="436">
        <f>B18</f>
        <v>0</v>
      </c>
      <c r="C22" s="70">
        <f>SUM(C16:C18)</f>
        <v>0</v>
      </c>
      <c r="D22" s="70">
        <f t="shared" ref="D22:R22" si="14">SUM(D16:D18)</f>
        <v>0</v>
      </c>
      <c r="E22" s="69">
        <f>E18</f>
        <v>0</v>
      </c>
      <c r="F22" s="70">
        <f t="shared" si="14"/>
        <v>0</v>
      </c>
      <c r="G22" s="70">
        <f t="shared" si="14"/>
        <v>0</v>
      </c>
      <c r="H22" s="69">
        <f>H18</f>
        <v>0</v>
      </c>
      <c r="I22" s="70">
        <f t="shared" si="14"/>
        <v>0</v>
      </c>
      <c r="J22" s="70">
        <f t="shared" si="14"/>
        <v>0</v>
      </c>
      <c r="K22" s="69">
        <f>K18</f>
        <v>0</v>
      </c>
      <c r="L22" s="70">
        <f t="shared" si="14"/>
        <v>0</v>
      </c>
      <c r="M22" s="70">
        <f t="shared" si="14"/>
        <v>0</v>
      </c>
      <c r="N22" s="70">
        <f t="shared" si="14"/>
        <v>0</v>
      </c>
      <c r="O22" s="78">
        <f t="shared" si="14"/>
        <v>0</v>
      </c>
      <c r="P22" s="445">
        <f>P18</f>
        <v>0</v>
      </c>
      <c r="Q22" s="70">
        <f t="shared" si="14"/>
        <v>0</v>
      </c>
      <c r="R22" s="78">
        <f t="shared" si="14"/>
        <v>0</v>
      </c>
    </row>
    <row r="23" spans="1:21" ht="20.100000000000001" customHeight="1" x14ac:dyDescent="0.2">
      <c r="A23" s="431" t="s">
        <v>62</v>
      </c>
      <c r="B23" s="437">
        <f>B12</f>
        <v>1597</v>
      </c>
      <c r="C23" s="75">
        <f>SUM(C7:C12)</f>
        <v>1770.5886547790992</v>
      </c>
      <c r="D23" s="75">
        <f>SUM(D7:D12)</f>
        <v>18835.998409578002</v>
      </c>
      <c r="E23" s="98">
        <f>E12</f>
        <v>6759</v>
      </c>
      <c r="F23" s="75">
        <f t="shared" ref="F23:O23" si="15">SUM(F7:F12)</f>
        <v>387.59731824980668</v>
      </c>
      <c r="G23" s="75">
        <f t="shared" si="15"/>
        <v>4121.7851291479992</v>
      </c>
      <c r="H23" s="98">
        <f>H12</f>
        <v>199307</v>
      </c>
      <c r="I23" s="75">
        <f>SUM(I7:I12)</f>
        <v>570.6655489020477</v>
      </c>
      <c r="J23" s="75">
        <f t="shared" si="15"/>
        <v>6069.6398379927186</v>
      </c>
      <c r="K23" s="98">
        <f>K12</f>
        <v>2641841</v>
      </c>
      <c r="L23" s="75">
        <f t="shared" si="15"/>
        <v>1163.2786981417325</v>
      </c>
      <c r="M23" s="75">
        <f t="shared" si="15"/>
        <v>12374.741207955456</v>
      </c>
      <c r="N23" s="75">
        <f t="shared" si="15"/>
        <v>96.492814467418555</v>
      </c>
      <c r="O23" s="80">
        <f t="shared" si="15"/>
        <v>1030.8596435700001</v>
      </c>
      <c r="P23" s="446">
        <f>P12</f>
        <v>2849504</v>
      </c>
      <c r="Q23" s="75">
        <f>SUM(Q7:Q12)</f>
        <v>3988.6230345401045</v>
      </c>
      <c r="R23" s="80">
        <f>SUM(R7:R12)</f>
        <v>42433.024228244176</v>
      </c>
    </row>
    <row r="24" spans="1:21" ht="20.100000000000001" customHeight="1" x14ac:dyDescent="0.2">
      <c r="A24" s="428" t="s">
        <v>63</v>
      </c>
      <c r="B24" s="434">
        <f>B18</f>
        <v>0</v>
      </c>
      <c r="C24" s="18">
        <f>SUM(C13:C18)</f>
        <v>437.51205844917615</v>
      </c>
      <c r="D24" s="18">
        <f t="shared" ref="D24:R24" si="16">SUM(D13:D18)</f>
        <v>4652.5732110150002</v>
      </c>
      <c r="E24" s="60">
        <f>E18</f>
        <v>0</v>
      </c>
      <c r="F24" s="18">
        <f t="shared" si="16"/>
        <v>51.963519946300053</v>
      </c>
      <c r="G24" s="18">
        <f t="shared" si="16"/>
        <v>552.58986569300009</v>
      </c>
      <c r="H24" s="60">
        <f>H18</f>
        <v>0</v>
      </c>
      <c r="I24" s="18">
        <f t="shared" si="16"/>
        <v>32.405476451221091</v>
      </c>
      <c r="J24" s="18">
        <f t="shared" si="16"/>
        <v>344.67686159088487</v>
      </c>
      <c r="K24" s="60">
        <f>K18</f>
        <v>0</v>
      </c>
      <c r="L24" s="18">
        <f t="shared" si="16"/>
        <v>69.188699219061661</v>
      </c>
      <c r="M24" s="18">
        <f t="shared" si="16"/>
        <v>735.91376996898236</v>
      </c>
      <c r="N24" s="18">
        <f t="shared" si="16"/>
        <v>14.42249003262523</v>
      </c>
      <c r="O24" s="21">
        <f t="shared" si="16"/>
        <v>154.19447885000002</v>
      </c>
      <c r="P24" s="447">
        <f>P18</f>
        <v>0</v>
      </c>
      <c r="Q24" s="18">
        <f t="shared" si="16"/>
        <v>605.49224409838416</v>
      </c>
      <c r="R24" s="21">
        <f t="shared" si="16"/>
        <v>6439.9481871178677</v>
      </c>
    </row>
    <row r="25" spans="1:21" ht="20.100000000000001" customHeight="1" x14ac:dyDescent="0.2">
      <c r="A25" s="432" t="s">
        <v>47</v>
      </c>
      <c r="B25" s="438">
        <f>B18</f>
        <v>0</v>
      </c>
      <c r="C25" s="255">
        <f>SUM(C7:C18)</f>
        <v>2208.1007132282753</v>
      </c>
      <c r="D25" s="255">
        <f>SUM(D7:D18)</f>
        <v>23488.571620593004</v>
      </c>
      <c r="E25" s="258">
        <f>E18</f>
        <v>0</v>
      </c>
      <c r="F25" s="255">
        <f>SUM(F7:F18)</f>
        <v>439.56083819610672</v>
      </c>
      <c r="G25" s="255">
        <f>SUM(G7:G18)</f>
        <v>4674.3749948409986</v>
      </c>
      <c r="H25" s="258">
        <f>H18</f>
        <v>0</v>
      </c>
      <c r="I25" s="255">
        <f>SUM(I7:I18)</f>
        <v>603.07102535326874</v>
      </c>
      <c r="J25" s="255">
        <f>SUM(J7:J18)</f>
        <v>6414.3166995836036</v>
      </c>
      <c r="K25" s="258">
        <f>K18</f>
        <v>0</v>
      </c>
      <c r="L25" s="255">
        <f>SUM(L7:L18)</f>
        <v>1232.4673973607942</v>
      </c>
      <c r="M25" s="255">
        <f>SUM(M7:M18)</f>
        <v>13110.654977924438</v>
      </c>
      <c r="N25" s="255">
        <f>SUM(N7:N18)</f>
        <v>110.91530450004379</v>
      </c>
      <c r="O25" s="256">
        <f>SUM(O7:O18)</f>
        <v>1185.0541224200001</v>
      </c>
      <c r="P25" s="448">
        <f>P18</f>
        <v>0</v>
      </c>
      <c r="Q25" s="255">
        <f>SUM(Q7:Q18)</f>
        <v>4594.1152786384891</v>
      </c>
      <c r="R25" s="256">
        <f>SUM(R7:R18)</f>
        <v>48872.972415362048</v>
      </c>
    </row>
    <row r="26" spans="1:21" x14ac:dyDescent="0.2">
      <c r="B26" s="141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40"/>
      <c r="P26" s="449"/>
      <c r="Q26" s="139"/>
    </row>
    <row r="27" spans="1:21" ht="11.25" customHeight="1" x14ac:dyDescent="0.2">
      <c r="A27" s="984"/>
      <c r="B27" s="984"/>
      <c r="C27" s="984"/>
      <c r="D27" s="984"/>
      <c r="E27" s="984"/>
      <c r="F27" s="984"/>
      <c r="G27" s="984"/>
      <c r="H27" s="984"/>
      <c r="I27" s="984"/>
      <c r="J27" s="984"/>
      <c r="K27" s="984"/>
      <c r="L27" s="984"/>
      <c r="M27" s="984"/>
      <c r="N27" s="984"/>
      <c r="O27" s="984"/>
      <c r="P27" s="984"/>
      <c r="Q27" s="984"/>
      <c r="R27" s="984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zoomScaleNormal="100" zoomScaleSheetLayoutView="100" workbookViewId="0">
      <selection activeCell="E13" sqref="E13"/>
    </sheetView>
  </sheetViews>
  <sheetFormatPr defaultRowHeight="11.25" x14ac:dyDescent="0.2"/>
  <cols>
    <col min="1" max="1" width="7" style="17" customWidth="1"/>
    <col min="2" max="5" width="8.28515625" style="17" customWidth="1"/>
    <col min="6" max="7" width="6.7109375" style="17" customWidth="1"/>
    <col min="8" max="11" width="8.28515625" style="17" customWidth="1"/>
    <col min="12" max="12" width="6.7109375" style="17" customWidth="1"/>
    <col min="13" max="13" width="7.28515625" style="17" customWidth="1"/>
    <col min="14" max="19" width="6.710937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985" t="s">
        <v>71</v>
      </c>
      <c r="S1" s="985"/>
    </row>
    <row r="2" spans="1:25" ht="20.100000000000001" customHeight="1" x14ac:dyDescent="0.25">
      <c r="A2" s="986" t="s">
        <v>283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986"/>
      <c r="S2" s="986"/>
    </row>
    <row r="3" spans="1:25" ht="20.100000000000001" customHeight="1" x14ac:dyDescent="0.2">
      <c r="A3" s="994"/>
      <c r="B3" s="994"/>
      <c r="C3" s="994"/>
      <c r="D3" s="994"/>
      <c r="E3" s="994"/>
      <c r="F3" s="994"/>
      <c r="G3" s="994"/>
      <c r="H3" s="994"/>
      <c r="I3" s="994"/>
      <c r="J3" s="757">
        <v>2014</v>
      </c>
      <c r="K3" s="750"/>
      <c r="L3" s="750"/>
      <c r="M3" s="750"/>
      <c r="N3" s="750"/>
      <c r="O3" s="750"/>
      <c r="P3" s="750"/>
      <c r="Q3" s="750"/>
      <c r="R3" s="750"/>
      <c r="S3" s="750"/>
    </row>
    <row r="4" spans="1:25" ht="12.75" customHeight="1" x14ac:dyDescent="0.2">
      <c r="A4" s="594"/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</row>
    <row r="5" spans="1:25" ht="40.5" customHeight="1" x14ac:dyDescent="0.2">
      <c r="A5" s="588"/>
      <c r="B5" s="995" t="s">
        <v>257</v>
      </c>
      <c r="C5" s="837"/>
      <c r="D5" s="837"/>
      <c r="E5" s="837"/>
      <c r="F5" s="837"/>
      <c r="G5" s="838"/>
      <c r="H5" s="836" t="s">
        <v>270</v>
      </c>
      <c r="I5" s="837"/>
      <c r="J5" s="837"/>
      <c r="K5" s="837"/>
      <c r="L5" s="837"/>
      <c r="M5" s="838"/>
      <c r="N5" s="996" t="s">
        <v>269</v>
      </c>
      <c r="O5" s="842"/>
      <c r="P5" s="996" t="s">
        <v>268</v>
      </c>
      <c r="Q5" s="997"/>
      <c r="R5" s="998" t="s">
        <v>117</v>
      </c>
      <c r="S5" s="841"/>
    </row>
    <row r="6" spans="1:25" ht="18" customHeight="1" x14ac:dyDescent="0.2">
      <c r="A6" s="588"/>
      <c r="B6" s="999" t="s">
        <v>231</v>
      </c>
      <c r="C6" s="840"/>
      <c r="D6" s="1000" t="s">
        <v>232</v>
      </c>
      <c r="E6" s="840"/>
      <c r="F6" s="839" t="s">
        <v>233</v>
      </c>
      <c r="G6" s="840"/>
      <c r="H6" s="1000" t="s">
        <v>238</v>
      </c>
      <c r="I6" s="840"/>
      <c r="J6" s="1000" t="s">
        <v>239</v>
      </c>
      <c r="K6" s="840"/>
      <c r="L6" s="1000" t="s">
        <v>240</v>
      </c>
      <c r="M6" s="840"/>
      <c r="N6" s="996"/>
      <c r="O6" s="842"/>
      <c r="P6" s="996"/>
      <c r="Q6" s="997"/>
      <c r="R6" s="998"/>
      <c r="S6" s="841"/>
    </row>
    <row r="7" spans="1:25" ht="15" customHeight="1" thickBot="1" x14ac:dyDescent="0.25">
      <c r="A7" s="784" t="s">
        <v>187</v>
      </c>
      <c r="B7" s="450" t="s">
        <v>52</v>
      </c>
      <c r="C7" s="424" t="s">
        <v>16</v>
      </c>
      <c r="D7" s="439" t="s">
        <v>52</v>
      </c>
      <c r="E7" s="424" t="s">
        <v>16</v>
      </c>
      <c r="F7" s="439" t="s">
        <v>52</v>
      </c>
      <c r="G7" s="424" t="s">
        <v>16</v>
      </c>
      <c r="H7" s="439" t="s">
        <v>52</v>
      </c>
      <c r="I7" s="424" t="s">
        <v>16</v>
      </c>
      <c r="J7" s="439" t="s">
        <v>52</v>
      </c>
      <c r="K7" s="424" t="s">
        <v>16</v>
      </c>
      <c r="L7" s="439" t="s">
        <v>52</v>
      </c>
      <c r="M7" s="424" t="s">
        <v>16</v>
      </c>
      <c r="N7" s="439" t="s">
        <v>52</v>
      </c>
      <c r="O7" s="424" t="s">
        <v>16</v>
      </c>
      <c r="P7" s="439" t="s">
        <v>52</v>
      </c>
      <c r="Q7" s="439" t="s">
        <v>16</v>
      </c>
      <c r="R7" s="451" t="s">
        <v>52</v>
      </c>
      <c r="S7" s="439" t="s">
        <v>16</v>
      </c>
    </row>
    <row r="8" spans="1:25" ht="19.5" customHeight="1" x14ac:dyDescent="0.2">
      <c r="A8" s="427" t="s">
        <v>30</v>
      </c>
      <c r="B8" s="77">
        <v>3093.9346417559882</v>
      </c>
      <c r="C8" s="65">
        <v>32837.024590001005</v>
      </c>
      <c r="D8" s="66">
        <v>-2600.0406386641512</v>
      </c>
      <c r="E8" s="66">
        <v>-27603.091224999996</v>
      </c>
      <c r="F8" s="66">
        <f>B8+D8</f>
        <v>493.89400309183702</v>
      </c>
      <c r="G8" s="66">
        <f>C8+E8</f>
        <v>5233.9333650010085</v>
      </c>
      <c r="H8" s="66">
        <v>604.1531839999999</v>
      </c>
      <c r="I8" s="66">
        <v>6466.2581629999995</v>
      </c>
      <c r="J8" s="66">
        <v>-36.923553999999996</v>
      </c>
      <c r="K8" s="66">
        <v>-392.64240799999999</v>
      </c>
      <c r="L8" s="66">
        <f>H8+J8</f>
        <v>567.22962999999993</v>
      </c>
      <c r="M8" s="66">
        <f>I8+K8</f>
        <v>6073.6157549999998</v>
      </c>
      <c r="N8" s="66">
        <v>14.437813999999999</v>
      </c>
      <c r="O8" s="66">
        <v>155.89310089999995</v>
      </c>
      <c r="P8" s="66">
        <v>-8.342187091836939</v>
      </c>
      <c r="Q8" s="68">
        <v>-95.52773166100495</v>
      </c>
      <c r="R8" s="452">
        <f>F8+L8+N8+P8</f>
        <v>1067.2192599999998</v>
      </c>
      <c r="S8" s="625">
        <f>G8+M8+O8+Q8</f>
        <v>11367.914489240004</v>
      </c>
      <c r="U8" s="154"/>
      <c r="V8" s="154"/>
      <c r="W8" s="155"/>
      <c r="X8" s="24"/>
      <c r="Y8" s="24"/>
    </row>
    <row r="9" spans="1:25" ht="19.5" customHeight="1" x14ac:dyDescent="0.2">
      <c r="A9" s="427" t="s">
        <v>31</v>
      </c>
      <c r="B9" s="77">
        <v>2895.6814550640975</v>
      </c>
      <c r="C9" s="66">
        <v>30727.749835037997</v>
      </c>
      <c r="D9" s="66">
        <v>-2507.9399749088066</v>
      </c>
      <c r="E9" s="66">
        <v>-26633.523854999999</v>
      </c>
      <c r="F9" s="66">
        <v>387.7414801552913</v>
      </c>
      <c r="G9" s="66">
        <v>4094.2259800379961</v>
      </c>
      <c r="H9" s="66">
        <v>498.92855000000003</v>
      </c>
      <c r="I9" s="66">
        <v>5336.4649979999995</v>
      </c>
      <c r="J9" s="66">
        <v>0</v>
      </c>
      <c r="K9" s="66">
        <v>0</v>
      </c>
      <c r="L9" s="66">
        <v>498.92855000000003</v>
      </c>
      <c r="M9" s="66">
        <v>5336.4649979999995</v>
      </c>
      <c r="N9" s="66">
        <v>16.215319999999998</v>
      </c>
      <c r="O9" s="66">
        <v>175.23394900000002</v>
      </c>
      <c r="P9" s="66">
        <v>-7.7434223479263018</v>
      </c>
      <c r="Q9" s="68">
        <v>-87.676849303726101</v>
      </c>
      <c r="R9" s="626">
        <f t="shared" ref="R9:S26" si="0">F9+L9+N9+P9</f>
        <v>895.14192780736505</v>
      </c>
      <c r="S9" s="68">
        <f t="shared" si="0"/>
        <v>9518.2480777342698</v>
      </c>
      <c r="U9" s="23"/>
      <c r="V9" s="23"/>
      <c r="W9" s="24"/>
      <c r="X9" s="24"/>
      <c r="Y9" s="24"/>
    </row>
    <row r="10" spans="1:25" ht="19.5" customHeight="1" x14ac:dyDescent="0.2">
      <c r="A10" s="428" t="s">
        <v>32</v>
      </c>
      <c r="B10" s="22">
        <v>3122.980652957795</v>
      </c>
      <c r="C10" s="61">
        <v>33197.164200798004</v>
      </c>
      <c r="D10" s="61">
        <v>-2557.8923722281352</v>
      </c>
      <c r="E10" s="61">
        <v>-27198.299443101299</v>
      </c>
      <c r="F10" s="61">
        <v>565.08828072965969</v>
      </c>
      <c r="G10" s="61">
        <v>5998.8647576967014</v>
      </c>
      <c r="H10" s="61">
        <v>176.941329</v>
      </c>
      <c r="I10" s="61">
        <v>1886.0942299999999</v>
      </c>
      <c r="J10" s="61">
        <v>-0.313309</v>
      </c>
      <c r="K10" s="61">
        <v>-3.3390590000000002</v>
      </c>
      <c r="L10" s="61">
        <v>176.62801999999999</v>
      </c>
      <c r="M10" s="61">
        <v>1882.755171</v>
      </c>
      <c r="N10" s="61">
        <v>18.047870000000003</v>
      </c>
      <c r="O10" s="61">
        <v>195.39861812000001</v>
      </c>
      <c r="P10" s="61">
        <v>-11.310919742941973</v>
      </c>
      <c r="Q10" s="63">
        <v>-126.35617342950124</v>
      </c>
      <c r="R10" s="627">
        <f>F10+L10+N10+P10</f>
        <v>748.45325098671765</v>
      </c>
      <c r="S10" s="63">
        <f t="shared" si="0"/>
        <v>7950.6623733872002</v>
      </c>
      <c r="U10" s="97"/>
      <c r="V10" s="97"/>
      <c r="W10" s="97"/>
      <c r="X10" s="97"/>
      <c r="Y10" s="24"/>
    </row>
    <row r="11" spans="1:25" ht="19.5" customHeight="1" x14ac:dyDescent="0.2">
      <c r="A11" s="429" t="s">
        <v>33</v>
      </c>
      <c r="B11" s="453">
        <v>2956.1008219799469</v>
      </c>
      <c r="C11" s="56">
        <v>31458.664961743998</v>
      </c>
      <c r="D11" s="56">
        <v>-2072.3553332092438</v>
      </c>
      <c r="E11" s="56">
        <v>-22061.636537000002</v>
      </c>
      <c r="F11" s="56">
        <v>883.7454887707031</v>
      </c>
      <c r="G11" s="56">
        <v>9397.0284247439959</v>
      </c>
      <c r="H11" s="56">
        <v>6.9899970000000007</v>
      </c>
      <c r="I11" s="56">
        <v>74.193909000000005</v>
      </c>
      <c r="J11" s="56">
        <v>-361.07476399999996</v>
      </c>
      <c r="K11" s="56">
        <v>-3842.4503879999997</v>
      </c>
      <c r="L11" s="56">
        <v>-354.08476699999994</v>
      </c>
      <c r="M11" s="56">
        <v>-3768.2564789999997</v>
      </c>
      <c r="N11" s="56">
        <v>16.546482999999998</v>
      </c>
      <c r="O11" s="56">
        <v>178.71751900000004</v>
      </c>
      <c r="P11" s="56">
        <v>-12.218887547450256</v>
      </c>
      <c r="Q11" s="58">
        <v>-128.30589422506932</v>
      </c>
      <c r="R11" s="626">
        <f t="shared" si="0"/>
        <v>533.98831722325292</v>
      </c>
      <c r="S11" s="68">
        <f t="shared" si="0"/>
        <v>5679.1835705189269</v>
      </c>
      <c r="U11" s="23"/>
      <c r="V11" s="23"/>
      <c r="W11" s="24"/>
      <c r="X11" s="24"/>
      <c r="Y11" s="24"/>
    </row>
    <row r="12" spans="1:25" ht="19.5" customHeight="1" x14ac:dyDescent="0.2">
      <c r="A12" s="427" t="s">
        <v>34</v>
      </c>
      <c r="B12" s="77">
        <v>3003.700010367113</v>
      </c>
      <c r="C12" s="66">
        <v>31975.210365116</v>
      </c>
      <c r="D12" s="66">
        <v>-2030.8235815204389</v>
      </c>
      <c r="E12" s="66">
        <v>-21635.463697505696</v>
      </c>
      <c r="F12" s="66">
        <v>972.87642884667412</v>
      </c>
      <c r="G12" s="66">
        <v>10339.746667610303</v>
      </c>
      <c r="H12" s="66">
        <v>0.38424900000000001</v>
      </c>
      <c r="I12" s="66">
        <v>4.0965639999999999</v>
      </c>
      <c r="J12" s="66">
        <v>-542.52463899999998</v>
      </c>
      <c r="K12" s="66">
        <v>-5773.7652509999998</v>
      </c>
      <c r="L12" s="66">
        <v>-542.14039000000002</v>
      </c>
      <c r="M12" s="66">
        <v>-5769.6686870000003</v>
      </c>
      <c r="N12" s="66">
        <v>16.303287999999998</v>
      </c>
      <c r="O12" s="66">
        <v>175.8580425806</v>
      </c>
      <c r="P12" s="66">
        <v>-12.114954835249636</v>
      </c>
      <c r="Q12" s="68">
        <v>-117.23096033088304</v>
      </c>
      <c r="R12" s="626">
        <f t="shared" si="0"/>
        <v>434.92437201142445</v>
      </c>
      <c r="S12" s="68">
        <f t="shared" si="0"/>
        <v>4628.70506286002</v>
      </c>
      <c r="U12" s="23"/>
      <c r="V12" s="23"/>
      <c r="W12" s="24"/>
      <c r="X12" s="24"/>
      <c r="Y12" s="24"/>
    </row>
    <row r="13" spans="1:25" ht="19.5" customHeight="1" x14ac:dyDescent="0.2">
      <c r="A13" s="428" t="s">
        <v>35</v>
      </c>
      <c r="B13" s="22">
        <v>2700.6673998673105</v>
      </c>
      <c r="C13" s="61">
        <v>28739.806719861001</v>
      </c>
      <c r="D13" s="61">
        <v>-2004.7453654851729</v>
      </c>
      <c r="E13" s="61">
        <v>-21330.6916775598</v>
      </c>
      <c r="F13" s="61">
        <v>695.92203438213733</v>
      </c>
      <c r="G13" s="61">
        <v>7409.1150423012023</v>
      </c>
      <c r="H13" s="61">
        <v>0.39396800000000004</v>
      </c>
      <c r="I13" s="61">
        <v>4.2393429999999999</v>
      </c>
      <c r="J13" s="61">
        <v>-387.28855600000003</v>
      </c>
      <c r="K13" s="61">
        <v>-4126.8596219999999</v>
      </c>
      <c r="L13" s="61">
        <v>-386.894588</v>
      </c>
      <c r="M13" s="61">
        <v>-4122.6202789999998</v>
      </c>
      <c r="N13" s="61">
        <v>11.267218000000002</v>
      </c>
      <c r="O13" s="61">
        <v>121.4090234</v>
      </c>
      <c r="P13" s="61">
        <v>-11.398644223124952</v>
      </c>
      <c r="Q13" s="63">
        <v>-119.593559127692</v>
      </c>
      <c r="R13" s="627">
        <f t="shared" si="0"/>
        <v>308.89602015901238</v>
      </c>
      <c r="S13" s="63">
        <f t="shared" si="0"/>
        <v>3288.3102275735105</v>
      </c>
      <c r="U13" s="23"/>
      <c r="V13" s="23"/>
      <c r="W13" s="24"/>
      <c r="X13" s="24"/>
      <c r="Y13" s="24"/>
    </row>
    <row r="14" spans="1:25" ht="19.5" customHeight="1" x14ac:dyDescent="0.2">
      <c r="A14" s="429" t="s">
        <v>36</v>
      </c>
      <c r="B14" s="453">
        <v>2745.1611421279504</v>
      </c>
      <c r="C14" s="56">
        <v>29130.593602000004</v>
      </c>
      <c r="D14" s="56">
        <v>-2059.50994704296</v>
      </c>
      <c r="E14" s="56">
        <v>-21871.837436999998</v>
      </c>
      <c r="F14" s="56">
        <v>685.65119508499038</v>
      </c>
      <c r="G14" s="56">
        <v>7258.7561650000061</v>
      </c>
      <c r="H14" s="56">
        <v>11.078382</v>
      </c>
      <c r="I14" s="56">
        <v>117.806208</v>
      </c>
      <c r="J14" s="56">
        <v>-396.74695700000007</v>
      </c>
      <c r="K14" s="56">
        <v>-4207.8937240000005</v>
      </c>
      <c r="L14" s="56">
        <v>-385.66857500000009</v>
      </c>
      <c r="M14" s="56">
        <v>-4090.0875160000005</v>
      </c>
      <c r="N14" s="56">
        <v>12.046900000000001</v>
      </c>
      <c r="O14" s="56">
        <v>130.31100000000001</v>
      </c>
      <c r="P14" s="56">
        <v>-6.566272490517469</v>
      </c>
      <c r="Q14" s="58">
        <v>-61.691137885016389</v>
      </c>
      <c r="R14" s="626">
        <f>F14+L14+N14+P14</f>
        <v>305.46324759447282</v>
      </c>
      <c r="S14" s="68">
        <f t="shared" si="0"/>
        <v>3237.2885111149894</v>
      </c>
      <c r="U14" s="23"/>
      <c r="V14" s="23"/>
      <c r="W14" s="24"/>
      <c r="X14" s="24"/>
      <c r="Y14" s="24"/>
    </row>
    <row r="15" spans="1:25" ht="19.5" customHeight="1" x14ac:dyDescent="0.2">
      <c r="A15" s="427" t="s">
        <v>37</v>
      </c>
      <c r="B15" s="77">
        <v>2571.1437003745659</v>
      </c>
      <c r="C15" s="66">
        <v>27417.222737532</v>
      </c>
      <c r="D15" s="66">
        <v>-2026.0246330894145</v>
      </c>
      <c r="E15" s="66">
        <v>-21604.860221076498</v>
      </c>
      <c r="F15" s="66">
        <v>545.11906728515146</v>
      </c>
      <c r="G15" s="66">
        <v>5812.3625164554987</v>
      </c>
      <c r="H15" s="66">
        <v>7.9145789999999998</v>
      </c>
      <c r="I15" s="66">
        <v>84.238917999999998</v>
      </c>
      <c r="J15" s="66">
        <v>-255.96045699999999</v>
      </c>
      <c r="K15" s="66">
        <v>-2731.7718769999997</v>
      </c>
      <c r="L15" s="66">
        <v>-248.04587799999999</v>
      </c>
      <c r="M15" s="66">
        <v>-2647.5329589999997</v>
      </c>
      <c r="N15" s="66">
        <v>12.719047999999999</v>
      </c>
      <c r="O15" s="66">
        <v>137.72862520199996</v>
      </c>
      <c r="P15" s="66">
        <v>-9.7632267812400233</v>
      </c>
      <c r="Q15" s="68">
        <v>-99.89857432461902</v>
      </c>
      <c r="R15" s="626">
        <f t="shared" si="0"/>
        <v>300.02901050391142</v>
      </c>
      <c r="S15" s="68">
        <f t="shared" si="0"/>
        <v>3202.65960833288</v>
      </c>
      <c r="U15" s="23"/>
      <c r="V15" s="23"/>
      <c r="W15" s="24"/>
      <c r="X15" s="24"/>
      <c r="Y15" s="24"/>
    </row>
    <row r="16" spans="1:25" ht="19.5" customHeight="1" x14ac:dyDescent="0.2">
      <c r="A16" s="428" t="s">
        <v>38</v>
      </c>
      <c r="B16" s="22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3"/>
      <c r="R16" s="627">
        <f t="shared" si="0"/>
        <v>0</v>
      </c>
      <c r="S16" s="63">
        <f t="shared" si="0"/>
        <v>0</v>
      </c>
      <c r="U16" s="23"/>
      <c r="V16" s="23"/>
      <c r="W16" s="24"/>
      <c r="X16" s="24"/>
      <c r="Y16" s="24"/>
    </row>
    <row r="17" spans="1:25" ht="19.5" customHeight="1" x14ac:dyDescent="0.2">
      <c r="A17" s="429" t="s">
        <v>39</v>
      </c>
      <c r="B17" s="453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/>
      <c r="R17" s="626">
        <f t="shared" si="0"/>
        <v>0</v>
      </c>
      <c r="S17" s="68">
        <f t="shared" si="0"/>
        <v>0</v>
      </c>
      <c r="U17" s="23"/>
      <c r="V17" s="23"/>
      <c r="W17" s="24"/>
      <c r="X17" s="24"/>
      <c r="Y17" s="24"/>
    </row>
    <row r="18" spans="1:25" ht="19.5" customHeight="1" x14ac:dyDescent="0.2">
      <c r="A18" s="427" t="s">
        <v>40</v>
      </c>
      <c r="B18" s="77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8"/>
      <c r="R18" s="626">
        <f t="shared" si="0"/>
        <v>0</v>
      </c>
      <c r="S18" s="68">
        <f t="shared" si="0"/>
        <v>0</v>
      </c>
      <c r="U18" s="23"/>
      <c r="V18" s="23"/>
      <c r="W18" s="24"/>
      <c r="X18" s="24"/>
      <c r="Y18" s="24"/>
    </row>
    <row r="19" spans="1:25" ht="19.5" customHeight="1" thickBot="1" x14ac:dyDescent="0.25">
      <c r="A19" s="430" t="s">
        <v>41</v>
      </c>
      <c r="B19" s="79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3"/>
      <c r="R19" s="628">
        <f t="shared" si="0"/>
        <v>0</v>
      </c>
      <c r="S19" s="73">
        <f t="shared" si="0"/>
        <v>0</v>
      </c>
      <c r="U19" s="23"/>
      <c r="V19" s="23"/>
      <c r="W19" s="24"/>
      <c r="X19" s="24"/>
      <c r="Y19" s="24"/>
    </row>
    <row r="20" spans="1:25" ht="19.5" customHeight="1" x14ac:dyDescent="0.2">
      <c r="A20" s="427" t="s">
        <v>58</v>
      </c>
      <c r="B20" s="77">
        <f>SUM(B8:B10)</f>
        <v>9112.5967497778802</v>
      </c>
      <c r="C20" s="65">
        <f t="shared" ref="C20:Q20" si="1">SUM(C8:C10)</f>
        <v>96761.938625837007</v>
      </c>
      <c r="D20" s="65">
        <f t="shared" si="1"/>
        <v>-7665.8729858010929</v>
      </c>
      <c r="E20" s="65">
        <f t="shared" si="1"/>
        <v>-81434.914523101295</v>
      </c>
      <c r="F20" s="65">
        <f t="shared" si="1"/>
        <v>1446.7237639767882</v>
      </c>
      <c r="G20" s="65">
        <f t="shared" si="1"/>
        <v>15327.024102735706</v>
      </c>
      <c r="H20" s="65">
        <f t="shared" si="1"/>
        <v>1280.0230629999999</v>
      </c>
      <c r="I20" s="65">
        <f t="shared" si="1"/>
        <v>13688.817390999999</v>
      </c>
      <c r="J20" s="65">
        <f t="shared" si="1"/>
        <v>-37.236862999999992</v>
      </c>
      <c r="K20" s="65">
        <f t="shared" si="1"/>
        <v>-395.98146700000001</v>
      </c>
      <c r="L20" s="65">
        <f t="shared" si="1"/>
        <v>1242.7862</v>
      </c>
      <c r="M20" s="65">
        <f t="shared" si="1"/>
        <v>13292.835923999999</v>
      </c>
      <c r="N20" s="65">
        <f t="shared" si="1"/>
        <v>48.701003999999998</v>
      </c>
      <c r="O20" s="65">
        <f t="shared" si="1"/>
        <v>526.52566802000001</v>
      </c>
      <c r="P20" s="65">
        <f t="shared" si="1"/>
        <v>-27.396529182705212</v>
      </c>
      <c r="Q20" s="76">
        <f t="shared" si="1"/>
        <v>-309.56075439423228</v>
      </c>
      <c r="R20" s="626">
        <f t="shared" si="0"/>
        <v>2710.8144387940829</v>
      </c>
      <c r="S20" s="68">
        <f t="shared" si="0"/>
        <v>28836.824940361472</v>
      </c>
    </row>
    <row r="21" spans="1:25" ht="19.5" customHeight="1" x14ac:dyDescent="0.2">
      <c r="A21" s="427" t="s">
        <v>59</v>
      </c>
      <c r="B21" s="77">
        <f>SUM(B11:B13)</f>
        <v>8660.4682322143708</v>
      </c>
      <c r="C21" s="65">
        <f t="shared" ref="C21:Q21" si="2">SUM(C11:C13)</f>
        <v>92173.682046720991</v>
      </c>
      <c r="D21" s="65">
        <f t="shared" si="2"/>
        <v>-6107.9242802148547</v>
      </c>
      <c r="E21" s="65">
        <f t="shared" si="2"/>
        <v>-65027.791912065499</v>
      </c>
      <c r="F21" s="65">
        <f t="shared" si="2"/>
        <v>2552.5439519995143</v>
      </c>
      <c r="G21" s="65">
        <f t="shared" si="2"/>
        <v>27145.890134655499</v>
      </c>
      <c r="H21" s="65">
        <f t="shared" si="2"/>
        <v>7.7682140000000004</v>
      </c>
      <c r="I21" s="65">
        <f t="shared" si="2"/>
        <v>82.529816000000011</v>
      </c>
      <c r="J21" s="65">
        <f t="shared" si="2"/>
        <v>-1290.8879589999999</v>
      </c>
      <c r="K21" s="65">
        <f t="shared" si="2"/>
        <v>-13743.075261</v>
      </c>
      <c r="L21" s="65">
        <f t="shared" si="2"/>
        <v>-1283.119745</v>
      </c>
      <c r="M21" s="65">
        <f t="shared" si="2"/>
        <v>-13660.545445</v>
      </c>
      <c r="N21" s="65">
        <f t="shared" si="2"/>
        <v>44.116988999999997</v>
      </c>
      <c r="O21" s="65">
        <f t="shared" si="2"/>
        <v>475.98458498060006</v>
      </c>
      <c r="P21" s="65">
        <f t="shared" si="2"/>
        <v>-35.732486605824846</v>
      </c>
      <c r="Q21" s="76">
        <f t="shared" si="2"/>
        <v>-365.13041368364435</v>
      </c>
      <c r="R21" s="626">
        <f t="shared" si="0"/>
        <v>1277.8087093936897</v>
      </c>
      <c r="S21" s="68">
        <f t="shared" si="0"/>
        <v>13596.198860952456</v>
      </c>
    </row>
    <row r="22" spans="1:25" ht="19.5" customHeight="1" x14ac:dyDescent="0.2">
      <c r="A22" s="427" t="s">
        <v>60</v>
      </c>
      <c r="B22" s="77">
        <f>SUM(B14:B16)</f>
        <v>5316.3048425025163</v>
      </c>
      <c r="C22" s="65">
        <f t="shared" ref="C22:Q22" si="3">SUM(C14:C16)</f>
        <v>56547.816339532001</v>
      </c>
      <c r="D22" s="65">
        <f t="shared" si="3"/>
        <v>-4085.5345801323747</v>
      </c>
      <c r="E22" s="65">
        <f t="shared" si="3"/>
        <v>-43476.697658076497</v>
      </c>
      <c r="F22" s="65">
        <f t="shared" si="3"/>
        <v>1230.7702623701418</v>
      </c>
      <c r="G22" s="65">
        <f t="shared" si="3"/>
        <v>13071.118681455504</v>
      </c>
      <c r="H22" s="65">
        <f t="shared" si="3"/>
        <v>18.992961000000001</v>
      </c>
      <c r="I22" s="65">
        <f t="shared" si="3"/>
        <v>202.04512599999998</v>
      </c>
      <c r="J22" s="65">
        <f t="shared" si="3"/>
        <v>-652.70741400000009</v>
      </c>
      <c r="K22" s="65">
        <f t="shared" si="3"/>
        <v>-6939.6656010000006</v>
      </c>
      <c r="L22" s="65">
        <f t="shared" si="3"/>
        <v>-633.71445300000005</v>
      </c>
      <c r="M22" s="65">
        <f t="shared" si="3"/>
        <v>-6737.6204749999997</v>
      </c>
      <c r="N22" s="65">
        <f t="shared" si="3"/>
        <v>24.765948000000002</v>
      </c>
      <c r="O22" s="65">
        <f t="shared" si="3"/>
        <v>268.03962520199997</v>
      </c>
      <c r="P22" s="65">
        <f t="shared" si="3"/>
        <v>-16.329499271757491</v>
      </c>
      <c r="Q22" s="76">
        <f t="shared" si="3"/>
        <v>-161.58971220963542</v>
      </c>
      <c r="R22" s="626">
        <f t="shared" si="0"/>
        <v>605.49225809838424</v>
      </c>
      <c r="S22" s="68">
        <f t="shared" si="0"/>
        <v>6439.9481194478685</v>
      </c>
    </row>
    <row r="23" spans="1:25" ht="19.5" customHeight="1" thickBot="1" x14ac:dyDescent="0.25">
      <c r="A23" s="430" t="s">
        <v>61</v>
      </c>
      <c r="B23" s="79">
        <f>SUM(B17:B19)</f>
        <v>0</v>
      </c>
      <c r="C23" s="70">
        <f t="shared" ref="C23:Q23" si="4">SUM(C17:C19)</f>
        <v>0</v>
      </c>
      <c r="D23" s="70">
        <f t="shared" si="4"/>
        <v>0</v>
      </c>
      <c r="E23" s="70">
        <f t="shared" si="4"/>
        <v>0</v>
      </c>
      <c r="F23" s="70">
        <f t="shared" si="4"/>
        <v>0</v>
      </c>
      <c r="G23" s="70">
        <f t="shared" si="4"/>
        <v>0</v>
      </c>
      <c r="H23" s="70">
        <f t="shared" si="4"/>
        <v>0</v>
      </c>
      <c r="I23" s="70">
        <f t="shared" si="4"/>
        <v>0</v>
      </c>
      <c r="J23" s="70">
        <f t="shared" si="4"/>
        <v>0</v>
      </c>
      <c r="K23" s="70">
        <f t="shared" si="4"/>
        <v>0</v>
      </c>
      <c r="L23" s="70">
        <f t="shared" si="4"/>
        <v>0</v>
      </c>
      <c r="M23" s="70">
        <f t="shared" si="4"/>
        <v>0</v>
      </c>
      <c r="N23" s="70">
        <f t="shared" si="4"/>
        <v>0</v>
      </c>
      <c r="O23" s="70">
        <f t="shared" si="4"/>
        <v>0</v>
      </c>
      <c r="P23" s="70">
        <f t="shared" si="4"/>
        <v>0</v>
      </c>
      <c r="Q23" s="78">
        <f t="shared" si="4"/>
        <v>0</v>
      </c>
      <c r="R23" s="628">
        <f t="shared" si="0"/>
        <v>0</v>
      </c>
      <c r="S23" s="73">
        <f t="shared" si="0"/>
        <v>0</v>
      </c>
    </row>
    <row r="24" spans="1:25" ht="19.5" customHeight="1" x14ac:dyDescent="0.2">
      <c r="A24" s="431" t="s">
        <v>62</v>
      </c>
      <c r="B24" s="81">
        <f>SUM(B8:B13)</f>
        <v>17773.064981992251</v>
      </c>
      <c r="C24" s="75">
        <f t="shared" ref="C24:Q24" si="5">SUM(C8:C13)</f>
        <v>188935.620672558</v>
      </c>
      <c r="D24" s="75">
        <f t="shared" si="5"/>
        <v>-13773.797266015948</v>
      </c>
      <c r="E24" s="75">
        <f t="shared" si="5"/>
        <v>-146462.70643516679</v>
      </c>
      <c r="F24" s="75">
        <f t="shared" si="5"/>
        <v>3999.2677159763025</v>
      </c>
      <c r="G24" s="75">
        <f t="shared" si="5"/>
        <v>42472.914237391204</v>
      </c>
      <c r="H24" s="75">
        <f t="shared" si="5"/>
        <v>1287.7912769999998</v>
      </c>
      <c r="I24" s="75">
        <f t="shared" si="5"/>
        <v>13771.347206999997</v>
      </c>
      <c r="J24" s="75">
        <f t="shared" si="5"/>
        <v>-1328.124822</v>
      </c>
      <c r="K24" s="75">
        <f t="shared" si="5"/>
        <v>-14139.056728</v>
      </c>
      <c r="L24" s="75">
        <f t="shared" si="5"/>
        <v>-40.333544999999958</v>
      </c>
      <c r="M24" s="75">
        <f t="shared" si="5"/>
        <v>-367.70952100000068</v>
      </c>
      <c r="N24" s="75">
        <f t="shared" si="5"/>
        <v>92.817992999999987</v>
      </c>
      <c r="O24" s="75">
        <f t="shared" si="5"/>
        <v>1002.5102530006001</v>
      </c>
      <c r="P24" s="75">
        <f t="shared" si="5"/>
        <v>-63.129015788530054</v>
      </c>
      <c r="Q24" s="80">
        <f t="shared" si="5"/>
        <v>-674.69116807787668</v>
      </c>
      <c r="R24" s="626">
        <f t="shared" si="0"/>
        <v>3988.6231481877726</v>
      </c>
      <c r="S24" s="68">
        <f t="shared" si="0"/>
        <v>42433.023801313924</v>
      </c>
    </row>
    <row r="25" spans="1:25" ht="19.5" customHeight="1" x14ac:dyDescent="0.2">
      <c r="A25" s="428" t="s">
        <v>63</v>
      </c>
      <c r="B25" s="22">
        <f>SUM(B14:B19)</f>
        <v>5316.3048425025163</v>
      </c>
      <c r="C25" s="18">
        <f t="shared" ref="C25:Q25" si="6">SUM(C14:C19)</f>
        <v>56547.816339532001</v>
      </c>
      <c r="D25" s="18">
        <f t="shared" si="6"/>
        <v>-4085.5345801323747</v>
      </c>
      <c r="E25" s="18">
        <f t="shared" si="6"/>
        <v>-43476.697658076497</v>
      </c>
      <c r="F25" s="18">
        <f t="shared" si="6"/>
        <v>1230.7702623701418</v>
      </c>
      <c r="G25" s="18">
        <f t="shared" si="6"/>
        <v>13071.118681455504</v>
      </c>
      <c r="H25" s="18">
        <f t="shared" si="6"/>
        <v>18.992961000000001</v>
      </c>
      <c r="I25" s="18">
        <f t="shared" si="6"/>
        <v>202.04512599999998</v>
      </c>
      <c r="J25" s="18">
        <f t="shared" si="6"/>
        <v>-652.70741400000009</v>
      </c>
      <c r="K25" s="18">
        <f t="shared" si="6"/>
        <v>-6939.6656010000006</v>
      </c>
      <c r="L25" s="18">
        <f t="shared" si="6"/>
        <v>-633.71445300000005</v>
      </c>
      <c r="M25" s="18">
        <f t="shared" si="6"/>
        <v>-6737.6204749999997</v>
      </c>
      <c r="N25" s="18">
        <f t="shared" si="6"/>
        <v>24.765948000000002</v>
      </c>
      <c r="O25" s="18">
        <f t="shared" si="6"/>
        <v>268.03962520199997</v>
      </c>
      <c r="P25" s="18">
        <f t="shared" si="6"/>
        <v>-16.329499271757491</v>
      </c>
      <c r="Q25" s="21">
        <f t="shared" si="6"/>
        <v>-161.58971220963542</v>
      </c>
      <c r="R25" s="627">
        <f t="shared" si="0"/>
        <v>605.49225809838424</v>
      </c>
      <c r="S25" s="63">
        <f t="shared" si="0"/>
        <v>6439.9481194478685</v>
      </c>
    </row>
    <row r="26" spans="1:25" ht="19.5" customHeight="1" x14ac:dyDescent="0.2">
      <c r="A26" s="432" t="s">
        <v>47</v>
      </c>
      <c r="B26" s="257">
        <f>SUM(B8:B19)</f>
        <v>23089.369824494766</v>
      </c>
      <c r="C26" s="255">
        <f t="shared" ref="C26:Q26" si="7">SUM(C8:C19)</f>
        <v>245483.43701209</v>
      </c>
      <c r="D26" s="255">
        <f t="shared" si="7"/>
        <v>-17859.331846148321</v>
      </c>
      <c r="E26" s="255">
        <f t="shared" si="7"/>
        <v>-189939.4040932433</v>
      </c>
      <c r="F26" s="255">
        <f t="shared" si="7"/>
        <v>5230.037978346445</v>
      </c>
      <c r="G26" s="255">
        <f t="shared" si="7"/>
        <v>55544.032918846708</v>
      </c>
      <c r="H26" s="255">
        <f t="shared" si="7"/>
        <v>1306.7842379999997</v>
      </c>
      <c r="I26" s="255">
        <f t="shared" si="7"/>
        <v>13973.392332999996</v>
      </c>
      <c r="J26" s="255">
        <f t="shared" si="7"/>
        <v>-1980.832236</v>
      </c>
      <c r="K26" s="255">
        <f t="shared" si="7"/>
        <v>-21078.722329</v>
      </c>
      <c r="L26" s="255">
        <f t="shared" si="7"/>
        <v>-674.04799800000001</v>
      </c>
      <c r="M26" s="255">
        <f t="shared" si="7"/>
        <v>-7105.3299960000004</v>
      </c>
      <c r="N26" s="255">
        <f t="shared" si="7"/>
        <v>117.583941</v>
      </c>
      <c r="O26" s="255">
        <f t="shared" si="7"/>
        <v>1270.5498782026</v>
      </c>
      <c r="P26" s="255">
        <f t="shared" si="7"/>
        <v>-79.458515060287539</v>
      </c>
      <c r="Q26" s="256">
        <f t="shared" si="7"/>
        <v>-836.2808802875121</v>
      </c>
      <c r="R26" s="629">
        <f t="shared" si="0"/>
        <v>4594.1154062861569</v>
      </c>
      <c r="S26" s="630">
        <f t="shared" si="0"/>
        <v>48872.971920761789</v>
      </c>
    </row>
    <row r="27" spans="1:25" ht="5.25" customHeight="1" x14ac:dyDescent="0.2">
      <c r="B27" s="141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449"/>
    </row>
    <row r="29" spans="1:25" ht="24.75" customHeight="1" x14ac:dyDescent="0.2">
      <c r="A29" s="832"/>
      <c r="B29" s="832"/>
      <c r="C29" s="832"/>
      <c r="D29" s="832"/>
      <c r="E29" s="832"/>
      <c r="F29" s="832"/>
      <c r="G29" s="832"/>
      <c r="H29" s="832"/>
      <c r="I29" s="832"/>
      <c r="J29" s="832"/>
      <c r="K29" s="832"/>
      <c r="L29" s="832"/>
      <c r="M29" s="832"/>
      <c r="N29" s="832"/>
      <c r="O29" s="832"/>
      <c r="P29" s="832"/>
      <c r="Q29" s="832"/>
      <c r="R29" s="832"/>
      <c r="S29" s="832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18" ht="14.25" customHeight="1" x14ac:dyDescent="0.2">
      <c r="P1" s="856" t="s">
        <v>120</v>
      </c>
      <c r="Q1" s="856"/>
    </row>
    <row r="2" spans="1:18" ht="15" customHeight="1" x14ac:dyDescent="0.25">
      <c r="A2" s="1001" t="s">
        <v>53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1001"/>
      <c r="M2" s="1001"/>
      <c r="N2" s="1001"/>
      <c r="O2" s="1001"/>
      <c r="P2" s="1001"/>
      <c r="Q2" s="1001"/>
    </row>
    <row r="3" spans="1:18" ht="15" customHeight="1" x14ac:dyDescent="0.25">
      <c r="A3" s="1004">
        <f>T!G55</f>
        <v>2014</v>
      </c>
      <c r="B3" s="1004"/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</row>
    <row r="4" spans="1:18" ht="9.9499999999999993" customHeight="1" x14ac:dyDescent="0.25">
      <c r="A4" s="292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8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1002" t="s">
        <v>103</v>
      </c>
      <c r="Q5" s="146"/>
    </row>
    <row r="6" spans="1:18" ht="15" customHeight="1" thickBot="1" x14ac:dyDescent="0.25">
      <c r="A6" s="459" t="s">
        <v>194</v>
      </c>
      <c r="B6" s="463" t="s">
        <v>13</v>
      </c>
      <c r="C6" s="424" t="s">
        <v>72</v>
      </c>
      <c r="D6" s="424" t="s">
        <v>73</v>
      </c>
      <c r="E6" s="424" t="s">
        <v>74</v>
      </c>
      <c r="F6" s="424" t="s">
        <v>75</v>
      </c>
      <c r="G6" s="424" t="s">
        <v>76</v>
      </c>
      <c r="H6" s="424" t="s">
        <v>77</v>
      </c>
      <c r="I6" s="424" t="s">
        <v>78</v>
      </c>
      <c r="J6" s="424" t="s">
        <v>79</v>
      </c>
      <c r="K6" s="424" t="s">
        <v>80</v>
      </c>
      <c r="L6" s="424" t="s">
        <v>81</v>
      </c>
      <c r="M6" s="439" t="s">
        <v>82</v>
      </c>
      <c r="N6" s="451" t="s">
        <v>2</v>
      </c>
      <c r="O6" s="143"/>
      <c r="P6" s="1003"/>
      <c r="Q6" s="439" t="s">
        <v>104</v>
      </c>
      <c r="R6" s="43"/>
    </row>
    <row r="7" spans="1:18" ht="15" customHeight="1" x14ac:dyDescent="0.2">
      <c r="A7" s="460" t="s">
        <v>6</v>
      </c>
      <c r="B7" s="464">
        <v>282</v>
      </c>
      <c r="C7" s="454">
        <v>2</v>
      </c>
      <c r="D7" s="454">
        <v>6</v>
      </c>
      <c r="E7" s="454">
        <v>8</v>
      </c>
      <c r="F7" s="454">
        <v>1</v>
      </c>
      <c r="G7" s="454">
        <v>3</v>
      </c>
      <c r="H7" s="454">
        <v>7</v>
      </c>
      <c r="I7" s="454">
        <v>3</v>
      </c>
      <c r="J7" s="454"/>
      <c r="K7" s="454"/>
      <c r="L7" s="454"/>
      <c r="M7" s="455"/>
      <c r="N7" s="456">
        <f>SUM(B7:M7)</f>
        <v>312</v>
      </c>
      <c r="O7" s="144"/>
      <c r="P7" s="457">
        <f>'S5'!D8</f>
        <v>1600</v>
      </c>
      <c r="Q7" s="458">
        <f>N7/P7</f>
        <v>0.19500000000000001</v>
      </c>
    </row>
    <row r="8" spans="1:18" ht="15" customHeight="1" x14ac:dyDescent="0.2">
      <c r="A8" s="461" t="s">
        <v>7</v>
      </c>
      <c r="B8" s="465">
        <v>1183</v>
      </c>
      <c r="C8" s="99">
        <v>44</v>
      </c>
      <c r="D8" s="99">
        <v>53</v>
      </c>
      <c r="E8" s="99">
        <v>34</v>
      </c>
      <c r="F8" s="99">
        <v>16</v>
      </c>
      <c r="G8" s="99">
        <v>30</v>
      </c>
      <c r="H8" s="99">
        <v>54</v>
      </c>
      <c r="I8" s="99">
        <v>21</v>
      </c>
      <c r="J8" s="99"/>
      <c r="K8" s="99"/>
      <c r="L8" s="99"/>
      <c r="M8" s="100"/>
      <c r="N8" s="142">
        <f t="shared" ref="N8:N10" si="0">SUM(B8:M8)</f>
        <v>1435</v>
      </c>
      <c r="O8" s="144"/>
      <c r="P8" s="457">
        <f>'S5'!D9</f>
        <v>6767</v>
      </c>
      <c r="Q8" s="145">
        <f t="shared" ref="Q8:Q10" si="1">N8/P8</f>
        <v>0.2120585192847643</v>
      </c>
    </row>
    <row r="9" spans="1:18" ht="15" customHeight="1" x14ac:dyDescent="0.2">
      <c r="A9" s="461" t="s">
        <v>8</v>
      </c>
      <c r="B9" s="465">
        <v>10508</v>
      </c>
      <c r="C9" s="99">
        <v>1464</v>
      </c>
      <c r="D9" s="99">
        <v>1670</v>
      </c>
      <c r="E9" s="99">
        <v>1569</v>
      </c>
      <c r="F9" s="99">
        <v>1042</v>
      </c>
      <c r="G9" s="99">
        <v>923</v>
      </c>
      <c r="H9" s="99">
        <v>1586</v>
      </c>
      <c r="I9" s="99">
        <v>929</v>
      </c>
      <c r="J9" s="99"/>
      <c r="K9" s="99"/>
      <c r="L9" s="99"/>
      <c r="M9" s="100"/>
      <c r="N9" s="142">
        <f t="shared" si="0"/>
        <v>19691</v>
      </c>
      <c r="O9" s="144"/>
      <c r="P9" s="457">
        <f>'S5'!D10</f>
        <v>198899</v>
      </c>
      <c r="Q9" s="145">
        <f t="shared" si="1"/>
        <v>9.8999994972322633E-2</v>
      </c>
    </row>
    <row r="10" spans="1:18" ht="15" customHeight="1" x14ac:dyDescent="0.2">
      <c r="A10" s="461" t="s">
        <v>9</v>
      </c>
      <c r="B10" s="465">
        <v>28400</v>
      </c>
      <c r="C10" s="99">
        <v>15936</v>
      </c>
      <c r="D10" s="99">
        <v>16043</v>
      </c>
      <c r="E10" s="99">
        <v>15388</v>
      </c>
      <c r="F10" s="99">
        <v>15392</v>
      </c>
      <c r="G10" s="99">
        <v>12342</v>
      </c>
      <c r="H10" s="99">
        <v>12698</v>
      </c>
      <c r="I10" s="99">
        <v>11457</v>
      </c>
      <c r="J10" s="99"/>
      <c r="K10" s="99"/>
      <c r="L10" s="99"/>
      <c r="M10" s="100"/>
      <c r="N10" s="142">
        <f t="shared" si="0"/>
        <v>127656</v>
      </c>
      <c r="O10" s="144"/>
      <c r="P10" s="457">
        <f>'S5'!D11</f>
        <v>2638573</v>
      </c>
      <c r="Q10" s="145">
        <f t="shared" si="1"/>
        <v>4.83806966871866E-2</v>
      </c>
    </row>
    <row r="11" spans="1:18" ht="15" customHeight="1" x14ac:dyDescent="0.2">
      <c r="A11" s="462" t="s">
        <v>2</v>
      </c>
      <c r="B11" s="466">
        <f>SUM(B7:B10)</f>
        <v>40373</v>
      </c>
      <c r="C11" s="250">
        <f t="shared" ref="C11:M11" si="2">SUM(C7:C10)</f>
        <v>17446</v>
      </c>
      <c r="D11" s="250">
        <f t="shared" si="2"/>
        <v>17772</v>
      </c>
      <c r="E11" s="250">
        <f t="shared" si="2"/>
        <v>16999</v>
      </c>
      <c r="F11" s="250">
        <f t="shared" si="2"/>
        <v>16451</v>
      </c>
      <c r="G11" s="250">
        <f>SUM(G7:G10)</f>
        <v>13298</v>
      </c>
      <c r="H11" s="250">
        <f t="shared" si="2"/>
        <v>14345</v>
      </c>
      <c r="I11" s="250">
        <f t="shared" si="2"/>
        <v>12410</v>
      </c>
      <c r="J11" s="250">
        <f t="shared" si="2"/>
        <v>0</v>
      </c>
      <c r="K11" s="250">
        <f t="shared" si="2"/>
        <v>0</v>
      </c>
      <c r="L11" s="250">
        <f t="shared" si="2"/>
        <v>0</v>
      </c>
      <c r="M11" s="251">
        <f t="shared" si="2"/>
        <v>0</v>
      </c>
      <c r="N11" s="252">
        <f>SUM(B11:M11)</f>
        <v>149094</v>
      </c>
      <c r="P11" s="253">
        <f>SUM(P7:P10)</f>
        <v>2845839</v>
      </c>
      <c r="Q11" s="254">
        <f>N11/P11</f>
        <v>5.239017386436829E-2</v>
      </c>
    </row>
    <row r="12" spans="1:18" ht="3" customHeight="1" x14ac:dyDescent="0.2">
      <c r="B12" s="467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1"/>
      <c r="P12" s="152"/>
    </row>
    <row r="45" spans="1:1" x14ac:dyDescent="0.2">
      <c r="A45" s="40" t="s">
        <v>105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/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925" t="s">
        <v>129</v>
      </c>
      <c r="S1" s="925"/>
    </row>
    <row r="2" spans="1:19" ht="8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577"/>
      <c r="S2" s="577"/>
    </row>
    <row r="3" spans="1:19" ht="15.75" x14ac:dyDescent="0.25">
      <c r="A3" s="1001" t="s">
        <v>121</v>
      </c>
      <c r="B3" s="1001"/>
      <c r="C3" s="1001"/>
      <c r="D3" s="1001"/>
      <c r="E3" s="1001"/>
      <c r="F3" s="1001"/>
      <c r="G3" s="1001"/>
      <c r="H3" s="1001"/>
      <c r="I3" s="1001"/>
      <c r="J3" s="1001"/>
      <c r="K3" s="1001"/>
      <c r="L3" s="1001"/>
      <c r="M3" s="1001"/>
      <c r="N3" s="1001"/>
      <c r="O3" s="1001"/>
      <c r="P3" s="1001"/>
      <c r="Q3" s="1001"/>
      <c r="R3" s="1001"/>
      <c r="S3" s="1001"/>
    </row>
    <row r="4" spans="1:19" ht="16.5" customHeight="1" x14ac:dyDescent="0.2">
      <c r="A4" s="1012">
        <f>T!G55</f>
        <v>2014</v>
      </c>
      <c r="B4" s="1012"/>
      <c r="C4" s="1012"/>
      <c r="D4" s="1012"/>
      <c r="E4" s="1012"/>
      <c r="F4" s="1012"/>
      <c r="G4" s="1012"/>
      <c r="H4" s="1012"/>
      <c r="I4" s="1012"/>
      <c r="J4" s="1012"/>
      <c r="K4" s="1012"/>
      <c r="L4" s="1012"/>
      <c r="M4" s="1012"/>
      <c r="N4" s="1012"/>
      <c r="O4" s="1012"/>
      <c r="P4" s="1012"/>
      <c r="Q4" s="1012"/>
      <c r="R4" s="1012"/>
      <c r="S4" s="1012"/>
    </row>
    <row r="5" spans="1:19" ht="9.75" customHeight="1" x14ac:dyDescent="0.2">
      <c r="A5" s="281"/>
      <c r="B5" s="28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ht="3.75" customHeight="1" x14ac:dyDescent="0.2">
      <c r="A6" s="180"/>
      <c r="B6" s="180"/>
      <c r="C6" s="471"/>
      <c r="D6" s="472"/>
      <c r="E6" s="157"/>
      <c r="F6" s="102"/>
      <c r="G6" s="157"/>
      <c r="H6" s="102"/>
      <c r="I6" s="157"/>
      <c r="J6" s="102"/>
      <c r="K6" s="102"/>
      <c r="L6" s="102"/>
      <c r="M6" s="102"/>
      <c r="N6" s="102"/>
      <c r="O6" s="102"/>
      <c r="P6" s="102"/>
      <c r="Q6" s="102"/>
      <c r="R6" s="102"/>
      <c r="S6" s="102"/>
    </row>
    <row r="7" spans="1:19" ht="12.95" customHeight="1" x14ac:dyDescent="0.2">
      <c r="A7" s="184"/>
      <c r="B7" s="184"/>
      <c r="C7" s="1006" t="s">
        <v>126</v>
      </c>
      <c r="D7" s="1007"/>
      <c r="E7" s="1008" t="s">
        <v>123</v>
      </c>
      <c r="F7" s="1009"/>
      <c r="G7" s="1008" t="s">
        <v>124</v>
      </c>
      <c r="H7" s="1009"/>
      <c r="I7" s="1010" t="s">
        <v>83</v>
      </c>
      <c r="J7" s="1011"/>
      <c r="K7" s="1011"/>
      <c r="L7" s="102"/>
      <c r="M7" s="102"/>
      <c r="N7" s="102"/>
      <c r="O7" s="102"/>
      <c r="P7" s="102"/>
      <c r="Q7" s="102"/>
      <c r="R7" s="102"/>
      <c r="S7" s="102"/>
    </row>
    <row r="8" spans="1:19" ht="15" customHeight="1" x14ac:dyDescent="0.2">
      <c r="A8" s="166"/>
      <c r="B8" s="166"/>
      <c r="C8" s="473" t="s">
        <v>125</v>
      </c>
      <c r="D8" s="474" t="s">
        <v>82</v>
      </c>
      <c r="E8" s="167" t="s">
        <v>125</v>
      </c>
      <c r="F8" s="168" t="str">
        <f>T!I53</f>
        <v>Srpen</v>
      </c>
      <c r="G8" s="167" t="s">
        <v>125</v>
      </c>
      <c r="H8" s="169" t="str">
        <f>T!I53</f>
        <v>Srpen</v>
      </c>
      <c r="I8" s="293" t="s">
        <v>222</v>
      </c>
      <c r="J8" s="293" t="s">
        <v>188</v>
      </c>
      <c r="K8" s="578" t="s">
        <v>85</v>
      </c>
      <c r="L8" s="102"/>
      <c r="M8" s="102"/>
      <c r="N8" s="102"/>
      <c r="O8" s="102"/>
      <c r="P8" s="102"/>
      <c r="Q8" s="102"/>
      <c r="R8" s="102"/>
      <c r="S8" s="102"/>
    </row>
    <row r="9" spans="1:19" ht="12.95" customHeight="1" thickBot="1" x14ac:dyDescent="0.25">
      <c r="A9" s="785" t="s">
        <v>187</v>
      </c>
      <c r="B9" s="468"/>
      <c r="C9" s="475" t="s">
        <v>86</v>
      </c>
      <c r="D9" s="476" t="s">
        <v>16</v>
      </c>
      <c r="E9" s="405" t="s">
        <v>86</v>
      </c>
      <c r="F9" s="576" t="s">
        <v>16</v>
      </c>
      <c r="G9" s="405" t="s">
        <v>86</v>
      </c>
      <c r="H9" s="576" t="s">
        <v>16</v>
      </c>
      <c r="I9" s="406" t="s">
        <v>14</v>
      </c>
      <c r="J9" s="406" t="s">
        <v>14</v>
      </c>
      <c r="K9" s="576" t="s">
        <v>14</v>
      </c>
      <c r="L9" s="102"/>
      <c r="M9" s="102"/>
      <c r="N9" s="43"/>
      <c r="O9" s="43" t="s">
        <v>128</v>
      </c>
      <c r="P9" s="43" t="s">
        <v>123</v>
      </c>
      <c r="Q9" s="43" t="s">
        <v>124</v>
      </c>
      <c r="R9" s="102"/>
      <c r="S9" s="102"/>
    </row>
    <row r="10" spans="1:19" ht="20.100000000000001" customHeight="1" x14ac:dyDescent="0.2">
      <c r="A10" s="135" t="s">
        <v>30</v>
      </c>
      <c r="B10" s="469"/>
      <c r="C10" s="477">
        <v>1190</v>
      </c>
      <c r="D10" s="311">
        <v>12639.958000000001</v>
      </c>
      <c r="E10" s="123">
        <f>'S10'!B8</f>
        <v>1067.2189823894366</v>
      </c>
      <c r="F10" s="741">
        <f>'S10'!C8</f>
        <v>11367.915214608951</v>
      </c>
      <c r="G10" s="787">
        <f>'S10'!G8</f>
        <v>1189.2153494121144</v>
      </c>
      <c r="H10" s="742">
        <f>'S10'!H8</f>
        <v>12667.408926479648</v>
      </c>
      <c r="I10" s="119">
        <f>'S10'!L8</f>
        <v>0.73225806451612896</v>
      </c>
      <c r="J10" s="119">
        <v>-2</v>
      </c>
      <c r="K10" s="119">
        <f>I10-J10</f>
        <v>2.7322580645161292</v>
      </c>
      <c r="N10" s="40" t="str">
        <f t="shared" ref="N10:N21" si="0">A10</f>
        <v>leden</v>
      </c>
      <c r="O10" s="179">
        <f t="shared" ref="O10:O21" si="1">C10</f>
        <v>1190</v>
      </c>
      <c r="P10" s="179">
        <f t="shared" ref="P10:P21" si="2">E10</f>
        <v>1067.2189823894366</v>
      </c>
      <c r="Q10" s="179">
        <f t="shared" ref="Q10:Q21" si="3">G10</f>
        <v>1189.2153494121144</v>
      </c>
    </row>
    <row r="11" spans="1:19" ht="20.100000000000001" customHeight="1" x14ac:dyDescent="0.2">
      <c r="A11" s="135" t="s">
        <v>31</v>
      </c>
      <c r="B11" s="469"/>
      <c r="C11" s="477">
        <v>1060</v>
      </c>
      <c r="D11" s="311">
        <v>11250.02</v>
      </c>
      <c r="E11" s="123">
        <f>'S10'!B9</f>
        <v>895.1422639479274</v>
      </c>
      <c r="F11" s="122">
        <f>'S10'!C9</f>
        <v>9518.2482044254375</v>
      </c>
      <c r="G11" s="174">
        <f>'S10'!G9</f>
        <v>1025.1294531860426</v>
      </c>
      <c r="H11" s="786">
        <f>'S10'!H9</f>
        <v>10900.431104724707</v>
      </c>
      <c r="I11" s="119">
        <f>'S10'!L9</f>
        <v>2.2928571428571431</v>
      </c>
      <c r="J11" s="120">
        <v>-0.7</v>
      </c>
      <c r="K11" s="119">
        <f t="shared" ref="K11:K28" si="4">I11-J11</f>
        <v>2.9928571428571429</v>
      </c>
      <c r="N11" s="40" t="str">
        <f t="shared" si="0"/>
        <v>únor</v>
      </c>
      <c r="O11" s="179">
        <f t="shared" si="1"/>
        <v>1060</v>
      </c>
      <c r="P11" s="179">
        <f t="shared" si="2"/>
        <v>895.1422639479274</v>
      </c>
      <c r="Q11" s="179">
        <f t="shared" si="3"/>
        <v>1025.1294531860426</v>
      </c>
    </row>
    <row r="12" spans="1:19" ht="20.100000000000001" customHeight="1" x14ac:dyDescent="0.2">
      <c r="A12" s="182" t="s">
        <v>32</v>
      </c>
      <c r="B12" s="470"/>
      <c r="C12" s="477">
        <v>940.00000000000057</v>
      </c>
      <c r="D12" s="311">
        <v>9979.9800000000068</v>
      </c>
      <c r="E12" s="123">
        <f>'S10'!B10</f>
        <v>748.45331832732199</v>
      </c>
      <c r="F12" s="122">
        <f>'S10'!C10</f>
        <v>7950.6624253942928</v>
      </c>
      <c r="G12" s="174">
        <f>'S10'!G10</f>
        <v>854.69867527840756</v>
      </c>
      <c r="H12" s="786">
        <f>'S10'!H10</f>
        <v>9079.2845407607147</v>
      </c>
      <c r="I12" s="120">
        <f>'S10'!L10</f>
        <v>6.4774193548387089</v>
      </c>
      <c r="J12" s="119">
        <v>3.3</v>
      </c>
      <c r="K12" s="124">
        <f t="shared" si="4"/>
        <v>3.1774193548387091</v>
      </c>
      <c r="N12" s="40" t="str">
        <f t="shared" si="0"/>
        <v>březen</v>
      </c>
      <c r="O12" s="179">
        <f t="shared" si="1"/>
        <v>940.00000000000057</v>
      </c>
      <c r="P12" s="179">
        <f t="shared" si="2"/>
        <v>748.45331832732199</v>
      </c>
      <c r="Q12" s="179">
        <f t="shared" si="3"/>
        <v>854.69867527840756</v>
      </c>
    </row>
    <row r="13" spans="1:19" ht="20.100000000000001" customHeight="1" x14ac:dyDescent="0.2">
      <c r="A13" s="181" t="s">
        <v>33</v>
      </c>
      <c r="B13" s="469"/>
      <c r="C13" s="479">
        <v>670</v>
      </c>
      <c r="D13" s="310">
        <v>7110</v>
      </c>
      <c r="E13" s="118">
        <f>'S10'!B11</f>
        <v>533.98774446190146</v>
      </c>
      <c r="F13" s="117">
        <f>'S10'!C11</f>
        <v>5679.1839372049963</v>
      </c>
      <c r="G13" s="173">
        <f>'S10'!G11</f>
        <v>611.71354338673984</v>
      </c>
      <c r="H13" s="806">
        <f>'S10'!H11</f>
        <v>6505.8304536062005</v>
      </c>
      <c r="I13" s="115">
        <f>'S10'!L11</f>
        <v>10.023333333333333</v>
      </c>
      <c r="J13" s="114">
        <v>7.6</v>
      </c>
      <c r="K13" s="119">
        <f t="shared" si="4"/>
        <v>2.4233333333333338</v>
      </c>
      <c r="N13" s="40" t="str">
        <f t="shared" si="0"/>
        <v>duben</v>
      </c>
      <c r="O13" s="179">
        <f t="shared" si="1"/>
        <v>670</v>
      </c>
      <c r="P13" s="179">
        <f t="shared" si="2"/>
        <v>533.98774446190146</v>
      </c>
      <c r="Q13" s="179">
        <f t="shared" si="3"/>
        <v>611.71354338673984</v>
      </c>
    </row>
    <row r="14" spans="1:19" ht="20.100000000000001" customHeight="1" x14ac:dyDescent="0.2">
      <c r="A14" s="135" t="s">
        <v>34</v>
      </c>
      <c r="B14" s="469"/>
      <c r="C14" s="477">
        <v>399.99999999999972</v>
      </c>
      <c r="D14" s="311">
        <v>4249.9999999999973</v>
      </c>
      <c r="E14" s="123">
        <f>'S10'!B12</f>
        <v>434.92435868211481</v>
      </c>
      <c r="F14" s="122">
        <f>'S10'!C12</f>
        <v>4628.7049210021596</v>
      </c>
      <c r="G14" s="174">
        <f>'S10'!G12</f>
        <v>420.32606255329387</v>
      </c>
      <c r="H14" s="786">
        <f>'S10'!H12</f>
        <v>4473.3418014600138</v>
      </c>
      <c r="I14" s="120">
        <f>'S10'!L12</f>
        <v>12.32258064516129</v>
      </c>
      <c r="J14" s="120">
        <v>13</v>
      </c>
      <c r="K14" s="119">
        <f t="shared" si="4"/>
        <v>-0.67741935483870996</v>
      </c>
      <c r="N14" s="40" t="str">
        <f t="shared" si="0"/>
        <v>květen</v>
      </c>
      <c r="O14" s="179">
        <f t="shared" si="1"/>
        <v>399.99999999999972</v>
      </c>
      <c r="P14" s="179">
        <f t="shared" si="2"/>
        <v>434.92435868211481</v>
      </c>
      <c r="Q14" s="179">
        <f t="shared" si="3"/>
        <v>420.32606255329387</v>
      </c>
    </row>
    <row r="15" spans="1:19" ht="20.100000000000001" customHeight="1" x14ac:dyDescent="0.2">
      <c r="A15" s="182" t="s">
        <v>35</v>
      </c>
      <c r="B15" s="470"/>
      <c r="C15" s="478">
        <v>320</v>
      </c>
      <c r="D15" s="312">
        <v>3400</v>
      </c>
      <c r="E15" s="126">
        <f>'S10'!B13</f>
        <v>308.89592752005257</v>
      </c>
      <c r="F15" s="127">
        <f>'S10'!C13</f>
        <v>3288.3102043604317</v>
      </c>
      <c r="G15" s="176">
        <f>'S10'!G13</f>
        <v>311.58909767509618</v>
      </c>
      <c r="H15" s="818">
        <f>'S10'!H13</f>
        <v>3316.9799863611479</v>
      </c>
      <c r="I15" s="125">
        <f>'S10'!L13</f>
        <v>16.576666666666668</v>
      </c>
      <c r="J15" s="125">
        <v>15.8</v>
      </c>
      <c r="K15" s="124">
        <f t="shared" si="4"/>
        <v>0.77666666666666728</v>
      </c>
      <c r="N15" s="40" t="str">
        <f t="shared" si="0"/>
        <v>červen</v>
      </c>
      <c r="O15" s="179">
        <f t="shared" si="1"/>
        <v>320</v>
      </c>
      <c r="P15" s="179">
        <f t="shared" si="2"/>
        <v>308.89592752005257</v>
      </c>
      <c r="Q15" s="179">
        <f t="shared" si="3"/>
        <v>311.58909767509618</v>
      </c>
    </row>
    <row r="16" spans="1:19" ht="20.100000000000001" customHeight="1" x14ac:dyDescent="0.2">
      <c r="A16" s="181" t="s">
        <v>36</v>
      </c>
      <c r="B16" s="469"/>
      <c r="C16" s="477">
        <v>289.99999999999994</v>
      </c>
      <c r="D16" s="311">
        <v>3080.0319999999992</v>
      </c>
      <c r="E16" s="118">
        <f>'S10'!B14</f>
        <v>305.46320378133913</v>
      </c>
      <c r="F16" s="117">
        <f>'S10'!C14</f>
        <v>3237.2876467850392</v>
      </c>
      <c r="G16" s="173">
        <f>'S10'!G14</f>
        <v>318.31209644031139</v>
      </c>
      <c r="H16" s="806">
        <f>'S10'!H14</f>
        <v>3373.4597322108611</v>
      </c>
      <c r="I16" s="115">
        <f>'S10'!L14</f>
        <v>19.583870967741941</v>
      </c>
      <c r="J16" s="120">
        <v>17.5</v>
      </c>
      <c r="K16" s="119">
        <f t="shared" si="4"/>
        <v>2.0838709677419409</v>
      </c>
      <c r="N16" s="40" t="str">
        <f t="shared" si="0"/>
        <v>červenec</v>
      </c>
      <c r="O16" s="179">
        <f t="shared" si="1"/>
        <v>289.99999999999994</v>
      </c>
      <c r="P16" s="179">
        <f t="shared" si="2"/>
        <v>305.46320378133913</v>
      </c>
      <c r="Q16" s="179">
        <f t="shared" si="3"/>
        <v>318.31209644031139</v>
      </c>
    </row>
    <row r="17" spans="1:22" ht="20.100000000000001" customHeight="1" x14ac:dyDescent="0.2">
      <c r="A17" s="135" t="s">
        <v>37</v>
      </c>
      <c r="B17" s="469"/>
      <c r="C17" s="477">
        <v>289.99999999999994</v>
      </c>
      <c r="D17" s="311">
        <v>3080.0319999999992</v>
      </c>
      <c r="E17" s="123">
        <f>'S10'!B15</f>
        <v>300.02928810543102</v>
      </c>
      <c r="F17" s="122">
        <f>'S10'!C15</f>
        <v>3202.6595712973667</v>
      </c>
      <c r="G17" s="174">
        <f>'S10'!G15</f>
        <v>289.56902093748965</v>
      </c>
      <c r="H17" s="786">
        <f>'S10'!H15</f>
        <v>3091.0015562573053</v>
      </c>
      <c r="I17" s="120">
        <f>'S10'!L15</f>
        <v>16.141935483870967</v>
      </c>
      <c r="J17" s="120">
        <v>17.2</v>
      </c>
      <c r="K17" s="119">
        <f t="shared" si="4"/>
        <v>-1.0580645161290327</v>
      </c>
      <c r="N17" s="40" t="str">
        <f t="shared" si="0"/>
        <v>srpen</v>
      </c>
      <c r="O17" s="179">
        <f t="shared" si="1"/>
        <v>289.99999999999994</v>
      </c>
      <c r="P17" s="179">
        <f t="shared" si="2"/>
        <v>300.02928810543102</v>
      </c>
      <c r="Q17" s="179">
        <f t="shared" si="3"/>
        <v>289.56902093748965</v>
      </c>
    </row>
    <row r="18" spans="1:22" ht="20.100000000000001" customHeight="1" x14ac:dyDescent="0.2">
      <c r="A18" s="182" t="s">
        <v>38</v>
      </c>
      <c r="B18" s="470">
        <v>2</v>
      </c>
      <c r="C18" s="478">
        <v>390</v>
      </c>
      <c r="D18" s="312">
        <v>4139.9669999999996</v>
      </c>
      <c r="E18" s="123">
        <v>363.15758419207725</v>
      </c>
      <c r="F18" s="122">
        <v>3855.0267034741573</v>
      </c>
      <c r="G18" s="176">
        <v>387.00933868161223</v>
      </c>
      <c r="H18" s="128">
        <v>4108.2202329069178</v>
      </c>
      <c r="I18" s="124">
        <v>14.26</v>
      </c>
      <c r="J18" s="119">
        <v>13</v>
      </c>
      <c r="K18" s="124">
        <f t="shared" si="4"/>
        <v>1.2599999999999998</v>
      </c>
      <c r="N18" s="40" t="str">
        <f t="shared" si="0"/>
        <v>září</v>
      </c>
      <c r="O18" s="179">
        <f t="shared" si="1"/>
        <v>390</v>
      </c>
      <c r="P18" s="179">
        <f t="shared" si="2"/>
        <v>363.15758419207725</v>
      </c>
      <c r="Q18" s="179">
        <f t="shared" si="3"/>
        <v>387.00933868161223</v>
      </c>
    </row>
    <row r="19" spans="1:22" ht="20.100000000000001" customHeight="1" x14ac:dyDescent="0.2">
      <c r="A19" s="181" t="s">
        <v>39</v>
      </c>
      <c r="B19" s="469"/>
      <c r="C19" s="479">
        <v>670.00000000000023</v>
      </c>
      <c r="D19" s="310">
        <v>7110.0065000000022</v>
      </c>
      <c r="E19" s="118">
        <v>670.00000000000023</v>
      </c>
      <c r="F19" s="117">
        <v>7110.0065000000022</v>
      </c>
      <c r="G19" s="174">
        <v>670.00000000000023</v>
      </c>
      <c r="H19" s="116">
        <v>7110.0065000000022</v>
      </c>
      <c r="I19" s="119">
        <v>8</v>
      </c>
      <c r="J19" s="114">
        <v>8</v>
      </c>
      <c r="K19" s="119">
        <f t="shared" si="4"/>
        <v>0</v>
      </c>
      <c r="N19" s="40" t="str">
        <f t="shared" si="0"/>
        <v>říjen</v>
      </c>
      <c r="O19" s="179">
        <f t="shared" si="1"/>
        <v>670.00000000000023</v>
      </c>
      <c r="P19" s="179">
        <f t="shared" si="2"/>
        <v>670.00000000000023</v>
      </c>
      <c r="Q19" s="179">
        <f t="shared" si="3"/>
        <v>670.00000000000023</v>
      </c>
    </row>
    <row r="20" spans="1:22" ht="20.100000000000001" customHeight="1" x14ac:dyDescent="0.2">
      <c r="A20" s="135" t="s">
        <v>40</v>
      </c>
      <c r="B20" s="469"/>
      <c r="C20" s="477">
        <v>960</v>
      </c>
      <c r="D20" s="311">
        <v>10200</v>
      </c>
      <c r="E20" s="123">
        <v>960</v>
      </c>
      <c r="F20" s="122">
        <v>10200</v>
      </c>
      <c r="G20" s="174">
        <v>960</v>
      </c>
      <c r="H20" s="121">
        <v>10200</v>
      </c>
      <c r="I20" s="119">
        <v>2.6</v>
      </c>
      <c r="J20" s="120">
        <v>2.6</v>
      </c>
      <c r="K20" s="119">
        <f t="shared" si="4"/>
        <v>0</v>
      </c>
      <c r="N20" s="40" t="str">
        <f t="shared" si="0"/>
        <v>listopad</v>
      </c>
      <c r="O20" s="179">
        <f t="shared" si="1"/>
        <v>960</v>
      </c>
      <c r="P20" s="179">
        <f t="shared" si="2"/>
        <v>960</v>
      </c>
      <c r="Q20" s="179">
        <f t="shared" si="3"/>
        <v>960</v>
      </c>
    </row>
    <row r="21" spans="1:22" ht="20.100000000000001" customHeight="1" x14ac:dyDescent="0.2">
      <c r="A21" s="182" t="s">
        <v>41</v>
      </c>
      <c r="B21" s="470"/>
      <c r="C21" s="478">
        <v>1160</v>
      </c>
      <c r="D21" s="312">
        <v>12320</v>
      </c>
      <c r="E21" s="123">
        <v>1160</v>
      </c>
      <c r="F21" s="122">
        <v>12320</v>
      </c>
      <c r="G21" s="176">
        <v>1160</v>
      </c>
      <c r="H21" s="128">
        <v>12320</v>
      </c>
      <c r="I21" s="124">
        <v>-0.4</v>
      </c>
      <c r="J21" s="124">
        <v>-0.4</v>
      </c>
      <c r="K21" s="124">
        <f t="shared" si="4"/>
        <v>0</v>
      </c>
      <c r="N21" s="40" t="str">
        <f t="shared" si="0"/>
        <v>prosinec</v>
      </c>
      <c r="O21" s="179">
        <f t="shared" si="1"/>
        <v>1160</v>
      </c>
      <c r="P21" s="179">
        <f t="shared" si="2"/>
        <v>1160</v>
      </c>
      <c r="Q21" s="179">
        <f t="shared" si="3"/>
        <v>1160</v>
      </c>
      <c r="R21" s="164"/>
      <c r="S21" s="164"/>
      <c r="T21" s="164"/>
      <c r="V21" s="164"/>
    </row>
    <row r="22" spans="1:22" ht="20.100000000000001" customHeight="1" x14ac:dyDescent="0.2">
      <c r="A22" s="181" t="s">
        <v>87</v>
      </c>
      <c r="B22" s="469"/>
      <c r="C22" s="480">
        <f>SUM(C10:C12)</f>
        <v>3190.0000000000005</v>
      </c>
      <c r="D22" s="481">
        <f t="shared" ref="D22:H22" si="5">SUM(D10:D12)</f>
        <v>33869.958000000013</v>
      </c>
      <c r="E22" s="129">
        <f t="shared" si="5"/>
        <v>2710.8145646646863</v>
      </c>
      <c r="F22" s="130">
        <f t="shared" si="5"/>
        <v>28836.825844428684</v>
      </c>
      <c r="G22" s="177">
        <f>SUM(G10:G12)</f>
        <v>3069.0434778765648</v>
      </c>
      <c r="H22" s="177">
        <f t="shared" si="5"/>
        <v>32647.124571965069</v>
      </c>
      <c r="I22" s="119">
        <f>AVERAGE(I10:I12)</f>
        <v>3.1675115207373268</v>
      </c>
      <c r="J22" s="119">
        <f>AVERAGE(J10:J12)</f>
        <v>0.19999999999999987</v>
      </c>
      <c r="K22" s="119">
        <f t="shared" si="4"/>
        <v>2.967511520737327</v>
      </c>
    </row>
    <row r="23" spans="1:22" ht="20.100000000000001" customHeight="1" x14ac:dyDescent="0.2">
      <c r="A23" s="135" t="s">
        <v>88</v>
      </c>
      <c r="B23" s="469"/>
      <c r="C23" s="482">
        <f>SUM(C13:C15)</f>
        <v>1389.9999999999998</v>
      </c>
      <c r="D23" s="483">
        <f t="shared" ref="D23:G23" si="6">SUM(D13:D15)</f>
        <v>14759.999999999996</v>
      </c>
      <c r="E23" s="131">
        <f t="shared" si="6"/>
        <v>1277.8080306640688</v>
      </c>
      <c r="F23" s="132">
        <f t="shared" si="6"/>
        <v>13596.199062567588</v>
      </c>
      <c r="G23" s="178">
        <f t="shared" si="6"/>
        <v>1343.6287036151298</v>
      </c>
      <c r="H23" s="178">
        <f>SUM(H13:H15)</f>
        <v>14296.152241427362</v>
      </c>
      <c r="I23" s="119">
        <f>AVERAGE(I13:I15)</f>
        <v>12.974193548387097</v>
      </c>
      <c r="J23" s="119">
        <f>AVERAGE(J13:J15)</f>
        <v>12.133333333333335</v>
      </c>
      <c r="K23" s="119">
        <f t="shared" si="4"/>
        <v>0.84086021505376252</v>
      </c>
    </row>
    <row r="24" spans="1:22" ht="20.100000000000001" customHeight="1" x14ac:dyDescent="0.2">
      <c r="A24" s="135" t="s">
        <v>89</v>
      </c>
      <c r="B24" s="469"/>
      <c r="C24" s="482">
        <f>SUM(C16:C18)</f>
        <v>969.99999999999989</v>
      </c>
      <c r="D24" s="483">
        <f t="shared" ref="D24:H24" si="7">SUM(D16:D18)</f>
        <v>10300.030999999999</v>
      </c>
      <c r="E24" s="131">
        <f t="shared" si="7"/>
        <v>968.65007607884741</v>
      </c>
      <c r="F24" s="132">
        <f t="shared" si="7"/>
        <v>10294.973921556564</v>
      </c>
      <c r="G24" s="178">
        <f t="shared" si="7"/>
        <v>994.89045605941328</v>
      </c>
      <c r="H24" s="178">
        <f t="shared" si="7"/>
        <v>10572.681521375085</v>
      </c>
      <c r="I24" s="119">
        <f>AVERAGE(I16:I18)</f>
        <v>16.66193548387097</v>
      </c>
      <c r="J24" s="119">
        <f>AVERAGE(J16:J18)</f>
        <v>15.9</v>
      </c>
      <c r="K24" s="119">
        <f t="shared" si="4"/>
        <v>0.76193548387096932</v>
      </c>
    </row>
    <row r="25" spans="1:22" ht="20.100000000000001" customHeight="1" x14ac:dyDescent="0.2">
      <c r="A25" s="182" t="s">
        <v>90</v>
      </c>
      <c r="B25" s="470"/>
      <c r="C25" s="482">
        <f>SUM(C19:C21)</f>
        <v>2790</v>
      </c>
      <c r="D25" s="483">
        <f t="shared" ref="D25:H25" si="8">SUM(D19:D21)</f>
        <v>29630.006500000003</v>
      </c>
      <c r="E25" s="131">
        <f t="shared" si="8"/>
        <v>2790</v>
      </c>
      <c r="F25" s="132">
        <f t="shared" si="8"/>
        <v>29630.006500000003</v>
      </c>
      <c r="G25" s="178">
        <f t="shared" si="8"/>
        <v>2790</v>
      </c>
      <c r="H25" s="178">
        <f t="shared" si="8"/>
        <v>29630.006500000003</v>
      </c>
      <c r="I25" s="124">
        <f>AVERAGE(I19:I21)</f>
        <v>3.4</v>
      </c>
      <c r="J25" s="124">
        <f>AVERAGE(J19:J21)</f>
        <v>3.4</v>
      </c>
      <c r="K25" s="124">
        <f t="shared" si="4"/>
        <v>0</v>
      </c>
    </row>
    <row r="26" spans="1:22" ht="20.100000000000001" customHeight="1" x14ac:dyDescent="0.2">
      <c r="A26" s="135" t="s">
        <v>91</v>
      </c>
      <c r="B26" s="469"/>
      <c r="C26" s="480">
        <f>SUM(C10:C15)</f>
        <v>4580</v>
      </c>
      <c r="D26" s="481">
        <f t="shared" ref="D26:H26" si="9">SUM(D10:D15)</f>
        <v>48629.958000000013</v>
      </c>
      <c r="E26" s="129">
        <f t="shared" si="9"/>
        <v>3988.6225953287553</v>
      </c>
      <c r="F26" s="130">
        <f t="shared" si="9"/>
        <v>42433.024906996267</v>
      </c>
      <c r="G26" s="177">
        <f t="shared" si="9"/>
        <v>4412.6721814916946</v>
      </c>
      <c r="H26" s="177">
        <f t="shared" si="9"/>
        <v>46943.276813392433</v>
      </c>
      <c r="I26" s="119">
        <f>AVERAGE(I10:I15)</f>
        <v>8.0708525345622117</v>
      </c>
      <c r="J26" s="119">
        <f>AVERAGE(J10:J15)</f>
        <v>6.166666666666667</v>
      </c>
      <c r="K26" s="119">
        <f t="shared" si="4"/>
        <v>1.9041858678955448</v>
      </c>
    </row>
    <row r="27" spans="1:22" ht="20.100000000000001" customHeight="1" x14ac:dyDescent="0.2">
      <c r="A27" s="182" t="s">
        <v>92</v>
      </c>
      <c r="B27" s="470"/>
      <c r="C27" s="484">
        <f>SUM(C16:C21)</f>
        <v>3760</v>
      </c>
      <c r="D27" s="485">
        <f t="shared" ref="D27:H27" si="10">SUM(D16:D21)</f>
        <v>39930.037500000006</v>
      </c>
      <c r="E27" s="133">
        <f t="shared" si="10"/>
        <v>3758.6500760788476</v>
      </c>
      <c r="F27" s="134">
        <f t="shared" si="10"/>
        <v>39924.980421556567</v>
      </c>
      <c r="G27" s="299">
        <f t="shared" si="10"/>
        <v>3784.8904560594137</v>
      </c>
      <c r="H27" s="299">
        <f t="shared" si="10"/>
        <v>40202.688021375085</v>
      </c>
      <c r="I27" s="124">
        <f>AVERAGE(I16:I21)</f>
        <v>10.030967741935486</v>
      </c>
      <c r="J27" s="124">
        <f>AVERAGE(J16:J21)</f>
        <v>9.65</v>
      </c>
      <c r="K27" s="124">
        <f t="shared" si="4"/>
        <v>0.38096774193548555</v>
      </c>
    </row>
    <row r="28" spans="1:22" ht="20.100000000000001" customHeight="1" x14ac:dyDescent="0.2">
      <c r="A28" s="181" t="s">
        <v>47</v>
      </c>
      <c r="B28" s="469"/>
      <c r="C28" s="480">
        <f>SUM(C10:C21)</f>
        <v>8340</v>
      </c>
      <c r="D28" s="481">
        <f t="shared" ref="D28:H28" si="11">SUM(D10:D21)</f>
        <v>88559.995500000005</v>
      </c>
      <c r="E28" s="129">
        <f t="shared" si="11"/>
        <v>7747.2726714076034</v>
      </c>
      <c r="F28" s="130">
        <f t="shared" si="11"/>
        <v>82358.005328552827</v>
      </c>
      <c r="G28" s="177">
        <f t="shared" si="11"/>
        <v>8197.5626375511092</v>
      </c>
      <c r="H28" s="177">
        <f t="shared" si="11"/>
        <v>87145.96483476751</v>
      </c>
      <c r="I28" s="119">
        <f>AVERAGE(I10:I21)</f>
        <v>9.050910138248847</v>
      </c>
      <c r="J28" s="119">
        <f>AVERAGE(J10:J21)</f>
        <v>7.9083333333333323</v>
      </c>
      <c r="K28" s="119">
        <f t="shared" si="4"/>
        <v>1.1425768049155147</v>
      </c>
    </row>
    <row r="29" spans="1:22" ht="3.75" customHeight="1" x14ac:dyDescent="0.2">
      <c r="A29" s="135"/>
      <c r="B29" s="135"/>
      <c r="C29" s="486"/>
      <c r="D29" s="122"/>
      <c r="E29" s="171"/>
      <c r="F29" s="122"/>
      <c r="G29" s="121"/>
      <c r="H29" s="137"/>
      <c r="I29" s="172"/>
      <c r="J29" s="136"/>
      <c r="K29" s="170"/>
    </row>
    <row r="32" spans="1:22" x14ac:dyDescent="0.2">
      <c r="A32" s="1005" t="s">
        <v>221</v>
      </c>
      <c r="B32" s="1005"/>
      <c r="C32" s="1005"/>
      <c r="D32" s="1005"/>
      <c r="E32" s="1005"/>
      <c r="F32" s="138"/>
      <c r="G32" s="138"/>
      <c r="H32" s="138"/>
      <c r="I32" s="138"/>
    </row>
    <row r="33" spans="1:9" x14ac:dyDescent="0.2">
      <c r="A33" s="300" t="s">
        <v>127</v>
      </c>
      <c r="B33" s="138"/>
      <c r="C33" s="138"/>
      <c r="D33" s="138"/>
      <c r="E33" s="138"/>
      <c r="F33" s="138"/>
      <c r="G33" s="138"/>
      <c r="H33" s="138"/>
      <c r="I33" s="138"/>
    </row>
    <row r="52" spans="4:7" x14ac:dyDescent="0.2">
      <c r="E52" s="40"/>
      <c r="F52" s="40"/>
      <c r="G52" s="40"/>
    </row>
    <row r="53" spans="4:7" x14ac:dyDescent="0.2">
      <c r="D53" s="40"/>
      <c r="E53" s="179"/>
      <c r="F53" s="179"/>
      <c r="G53" s="179"/>
    </row>
    <row r="64" spans="4:7" s="138" customFormat="1" x14ac:dyDescent="0.2"/>
    <row r="65" spans="2:2" s="138" customFormat="1" x14ac:dyDescent="0.2">
      <c r="B65" s="300"/>
    </row>
    <row r="66" spans="2:2" s="138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6"/>
    <col min="22" max="16384" width="9.140625" style="45"/>
  </cols>
  <sheetData>
    <row r="1" spans="1:22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925" t="s">
        <v>325</v>
      </c>
      <c r="O1" s="925"/>
      <c r="T1" s="187">
        <v>2013</v>
      </c>
      <c r="U1" s="187">
        <v>2014</v>
      </c>
      <c r="V1" s="187">
        <v>2014</v>
      </c>
    </row>
    <row r="2" spans="1:22" ht="15.75" x14ac:dyDescent="0.25">
      <c r="A2" s="1001" t="s">
        <v>282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1001"/>
      <c r="M2" s="1001"/>
      <c r="N2" s="1001"/>
      <c r="O2" s="1001"/>
      <c r="P2" s="185"/>
      <c r="Q2" s="185"/>
      <c r="S2" s="188">
        <v>41640</v>
      </c>
      <c r="T2" s="189">
        <v>32.376295432485961</v>
      </c>
      <c r="U2" s="190">
        <v>29.819936957415216</v>
      </c>
      <c r="V2" s="783">
        <v>1</v>
      </c>
    </row>
    <row r="3" spans="1:22" ht="12" customHeight="1" x14ac:dyDescent="0.25">
      <c r="A3" s="194"/>
      <c r="B3" s="749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85"/>
      <c r="Q3" s="185"/>
      <c r="S3" s="188">
        <v>41641</v>
      </c>
      <c r="T3" s="189">
        <v>35.792506502084485</v>
      </c>
      <c r="U3" s="190">
        <v>32.181140578438225</v>
      </c>
      <c r="V3" s="783">
        <v>1.7</v>
      </c>
    </row>
    <row r="4" spans="1:22" ht="15.75" x14ac:dyDescent="0.25">
      <c r="A4" s="194"/>
      <c r="B4" s="749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85"/>
      <c r="Q4" s="185"/>
      <c r="S4" s="188">
        <v>41642</v>
      </c>
      <c r="T4" s="189">
        <v>35.209607794422446</v>
      </c>
      <c r="U4" s="190">
        <v>30.611301271536977</v>
      </c>
      <c r="V4" s="783">
        <v>2.4</v>
      </c>
    </row>
    <row r="5" spans="1:22" ht="15.75" x14ac:dyDescent="0.25">
      <c r="A5" s="194"/>
      <c r="B5" s="749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85"/>
      <c r="Q5" s="185"/>
      <c r="S5" s="188">
        <v>41643</v>
      </c>
      <c r="T5" s="189">
        <v>30.841863278235987</v>
      </c>
      <c r="U5" s="190">
        <v>28.224276360862738</v>
      </c>
      <c r="V5" s="783">
        <v>2.9</v>
      </c>
    </row>
    <row r="6" spans="1:22" ht="15.75" x14ac:dyDescent="0.25">
      <c r="A6" s="194"/>
      <c r="B6" s="749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85"/>
      <c r="Q6" s="185"/>
      <c r="S6" s="188">
        <v>41644</v>
      </c>
      <c r="T6" s="189">
        <v>28.424361807589285</v>
      </c>
      <c r="U6" s="190">
        <v>28.323624258618796</v>
      </c>
      <c r="V6" s="783">
        <v>4.9000000000000004</v>
      </c>
    </row>
    <row r="7" spans="1:22" ht="15.75" x14ac:dyDescent="0.25">
      <c r="A7" s="194"/>
      <c r="B7" s="749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85"/>
      <c r="Q7" s="185"/>
      <c r="S7" s="188">
        <v>41645</v>
      </c>
      <c r="T7" s="189">
        <v>30.507914817663032</v>
      </c>
      <c r="U7" s="190">
        <v>31.17152473981665</v>
      </c>
      <c r="V7" s="783">
        <v>3</v>
      </c>
    </row>
    <row r="8" spans="1:22" ht="15.75" x14ac:dyDescent="0.25">
      <c r="A8" s="194"/>
      <c r="B8" s="749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85"/>
      <c r="Q8" s="185"/>
      <c r="S8" s="188">
        <v>41646</v>
      </c>
      <c r="T8" s="189">
        <v>35.326757943273172</v>
      </c>
      <c r="U8" s="190">
        <v>30.816836681936199</v>
      </c>
      <c r="V8" s="783">
        <v>4.5</v>
      </c>
    </row>
    <row r="9" spans="1:22" ht="15.75" x14ac:dyDescent="0.25">
      <c r="A9" s="194"/>
      <c r="B9" s="749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85"/>
      <c r="Q9" s="185"/>
      <c r="S9" s="188">
        <v>41647</v>
      </c>
      <c r="T9" s="189">
        <v>36.448220056594238</v>
      </c>
      <c r="U9" s="190">
        <v>30.577419431284607</v>
      </c>
      <c r="V9" s="783">
        <v>4.3</v>
      </c>
    </row>
    <row r="10" spans="1:22" ht="15.75" x14ac:dyDescent="0.25">
      <c r="A10" s="194"/>
      <c r="B10" s="749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85"/>
      <c r="Q10" s="185"/>
      <c r="S10" s="188">
        <v>41648</v>
      </c>
      <c r="T10" s="189">
        <v>34.966380795434823</v>
      </c>
      <c r="U10" s="190">
        <v>30.77791814439302</v>
      </c>
      <c r="V10" s="783">
        <v>4.4000000000000004</v>
      </c>
    </row>
    <row r="11" spans="1:22" ht="15.75" x14ac:dyDescent="0.25">
      <c r="A11" s="194"/>
      <c r="B11" s="749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85"/>
      <c r="Q11" s="185"/>
      <c r="S11" s="188">
        <v>41649</v>
      </c>
      <c r="T11" s="189">
        <v>35.419162691591474</v>
      </c>
      <c r="U11" s="190">
        <v>30.132613917439219</v>
      </c>
      <c r="V11" s="783">
        <v>3.9</v>
      </c>
    </row>
    <row r="12" spans="1:22" ht="15.75" x14ac:dyDescent="0.25">
      <c r="A12" s="194"/>
      <c r="B12" s="749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85"/>
      <c r="Q12" s="185"/>
      <c r="S12" s="188">
        <v>41650</v>
      </c>
      <c r="T12" s="189">
        <v>38.147470159524033</v>
      </c>
      <c r="U12" s="190">
        <v>28.231570981800594</v>
      </c>
      <c r="V12" s="783">
        <v>3.1</v>
      </c>
    </row>
    <row r="13" spans="1:22" ht="15.75" x14ac:dyDescent="0.25">
      <c r="A13" s="194"/>
      <c r="B13" s="749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85"/>
      <c r="Q13" s="185"/>
      <c r="S13" s="188">
        <v>41651</v>
      </c>
      <c r="T13" s="189">
        <v>37.430222073026869</v>
      </c>
      <c r="U13" s="190">
        <v>31.152940276994567</v>
      </c>
      <c r="V13" s="783">
        <v>0.3</v>
      </c>
    </row>
    <row r="14" spans="1:22" ht="15.75" x14ac:dyDescent="0.25">
      <c r="A14" s="194"/>
      <c r="B14" s="749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85"/>
      <c r="Q14" s="185"/>
      <c r="S14" s="188">
        <v>41652</v>
      </c>
      <c r="T14" s="189">
        <v>39.764526902436685</v>
      </c>
      <c r="U14" s="190">
        <v>35.425663245407186</v>
      </c>
      <c r="V14" s="783">
        <v>-0.9</v>
      </c>
    </row>
    <row r="15" spans="1:22" ht="15.75" x14ac:dyDescent="0.25">
      <c r="A15" s="194"/>
      <c r="B15" s="749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85"/>
      <c r="Q15" s="185"/>
      <c r="S15" s="188">
        <v>41653</v>
      </c>
      <c r="T15" s="189">
        <v>43.228484796037641</v>
      </c>
      <c r="U15" s="190">
        <v>34.838520341589764</v>
      </c>
      <c r="V15" s="783">
        <v>1.5</v>
      </c>
    </row>
    <row r="16" spans="1:22" ht="15.75" x14ac:dyDescent="0.25">
      <c r="A16" s="194"/>
      <c r="B16" s="749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85"/>
      <c r="Q16" s="185"/>
      <c r="S16" s="188">
        <v>41654</v>
      </c>
      <c r="T16" s="189">
        <v>42.739632761468386</v>
      </c>
      <c r="U16" s="190">
        <v>34.682102113843577</v>
      </c>
      <c r="V16" s="783">
        <v>1.1000000000000001</v>
      </c>
    </row>
    <row r="17" spans="1:22" ht="15.75" x14ac:dyDescent="0.25">
      <c r="A17" s="194"/>
      <c r="B17" s="749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85"/>
      <c r="Q17" s="185"/>
      <c r="S17" s="188">
        <v>41655</v>
      </c>
      <c r="T17" s="189">
        <v>42.229186102215856</v>
      </c>
      <c r="U17" s="190">
        <v>34.384923936924864</v>
      </c>
      <c r="V17" s="783">
        <v>1.3</v>
      </c>
    </row>
    <row r="18" spans="1:22" ht="15.75" x14ac:dyDescent="0.25">
      <c r="A18" s="194"/>
      <c r="B18" s="749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85"/>
      <c r="Q18" s="185"/>
      <c r="S18" s="188">
        <v>41656</v>
      </c>
      <c r="T18" s="189">
        <v>43.46672791714839</v>
      </c>
      <c r="U18" s="190">
        <v>32.004779962782685</v>
      </c>
      <c r="V18" s="783">
        <v>2.7</v>
      </c>
    </row>
    <row r="19" spans="1:22" ht="15.75" x14ac:dyDescent="0.25">
      <c r="A19" s="194"/>
      <c r="B19" s="749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85"/>
      <c r="Q19" s="185"/>
      <c r="S19" s="188">
        <v>41657</v>
      </c>
      <c r="T19" s="189">
        <v>44.767544892732943</v>
      </c>
      <c r="U19" s="190">
        <v>28.838252436416095</v>
      </c>
      <c r="V19" s="783">
        <v>2.9</v>
      </c>
    </row>
    <row r="20" spans="1:22" ht="15.75" x14ac:dyDescent="0.25">
      <c r="A20" s="194"/>
      <c r="B20" s="749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85"/>
      <c r="Q20" s="185"/>
      <c r="S20" s="188">
        <v>41658</v>
      </c>
      <c r="T20" s="189">
        <v>41.826982651881188</v>
      </c>
      <c r="U20" s="190">
        <v>26.914539897812865</v>
      </c>
      <c r="V20" s="783">
        <v>6.3</v>
      </c>
    </row>
    <row r="21" spans="1:22" ht="15.75" x14ac:dyDescent="0.25">
      <c r="A21" s="194"/>
      <c r="B21" s="749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85"/>
      <c r="Q21" s="185"/>
      <c r="S21" s="188">
        <v>41659</v>
      </c>
      <c r="T21" s="189">
        <v>41.464349132190755</v>
      </c>
      <c r="U21" s="190">
        <v>30.805382238471903</v>
      </c>
      <c r="V21" s="783">
        <v>5.9</v>
      </c>
    </row>
    <row r="22" spans="1:22" ht="15.75" x14ac:dyDescent="0.25">
      <c r="A22" s="194"/>
      <c r="B22" s="749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85"/>
      <c r="Q22" s="185"/>
      <c r="S22" s="188">
        <v>41660</v>
      </c>
      <c r="T22" s="189">
        <v>44.137077149352343</v>
      </c>
      <c r="U22" s="190">
        <v>34.2686523637948</v>
      </c>
      <c r="V22" s="783">
        <v>0.7</v>
      </c>
    </row>
    <row r="23" spans="1:22" ht="15.75" x14ac:dyDescent="0.25">
      <c r="A23" s="194"/>
      <c r="B23" s="749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85"/>
      <c r="Q23" s="185"/>
      <c r="S23" s="188">
        <v>41661</v>
      </c>
      <c r="T23" s="189">
        <v>45.15446933381191</v>
      </c>
      <c r="U23" s="190">
        <v>36.969258318739719</v>
      </c>
      <c r="V23" s="783">
        <v>-1.2</v>
      </c>
    </row>
    <row r="24" spans="1:22" ht="15.75" x14ac:dyDescent="0.25">
      <c r="A24" s="1019" t="s">
        <v>296</v>
      </c>
      <c r="B24" s="1019"/>
      <c r="C24" s="1019"/>
      <c r="D24" s="1019"/>
      <c r="E24" s="1019"/>
      <c r="F24" s="1019"/>
      <c r="G24" s="1019"/>
      <c r="H24" s="1019"/>
      <c r="I24" s="1019"/>
      <c r="J24" s="1019"/>
      <c r="K24" s="1019"/>
      <c r="L24" s="1019"/>
      <c r="M24" s="1019"/>
      <c r="N24" s="1019"/>
      <c r="O24" s="1019"/>
      <c r="P24" s="185"/>
      <c r="Q24" s="185"/>
      <c r="S24" s="188">
        <v>41662</v>
      </c>
      <c r="T24" s="189">
        <v>45.557512675689587</v>
      </c>
      <c r="U24" s="190">
        <v>39.515937993420224</v>
      </c>
      <c r="V24" s="783">
        <v>-2.6</v>
      </c>
    </row>
    <row r="25" spans="1:22" ht="9.9499999999999993" customHeight="1" x14ac:dyDescent="0.25">
      <c r="C25" s="568"/>
      <c r="D25" s="197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7"/>
      <c r="P25" s="185"/>
      <c r="Q25" s="185"/>
      <c r="S25" s="188">
        <v>41663</v>
      </c>
      <c r="T25" s="189">
        <v>45.236732872485952</v>
      </c>
      <c r="U25" s="190">
        <v>39.912823833141239</v>
      </c>
      <c r="V25" s="783">
        <v>-2.4</v>
      </c>
    </row>
    <row r="26" spans="1:22" ht="15" customHeight="1" thickBot="1" x14ac:dyDescent="0.3">
      <c r="A26" s="281"/>
      <c r="B26" s="281"/>
      <c r="C26" s="569"/>
      <c r="D26" s="565" t="s">
        <v>13</v>
      </c>
      <c r="E26" s="487" t="s">
        <v>72</v>
      </c>
      <c r="F26" s="487" t="s">
        <v>73</v>
      </c>
      <c r="G26" s="487" t="s">
        <v>74</v>
      </c>
      <c r="H26" s="487" t="s">
        <v>75</v>
      </c>
      <c r="I26" s="487" t="s">
        <v>76</v>
      </c>
      <c r="J26" s="487" t="s">
        <v>77</v>
      </c>
      <c r="K26" s="487" t="s">
        <v>78</v>
      </c>
      <c r="L26" s="487" t="s">
        <v>79</v>
      </c>
      <c r="M26" s="487" t="s">
        <v>80</v>
      </c>
      <c r="N26" s="487" t="s">
        <v>81</v>
      </c>
      <c r="O26" s="508" t="s">
        <v>82</v>
      </c>
      <c r="P26" s="185"/>
      <c r="Q26" s="185"/>
      <c r="S26" s="188">
        <v>41664</v>
      </c>
      <c r="T26" s="189">
        <v>47.333075975303558</v>
      </c>
      <c r="U26" s="190">
        <v>41.907181763192099</v>
      </c>
      <c r="V26" s="783">
        <v>-8</v>
      </c>
    </row>
    <row r="27" spans="1:22" ht="15" customHeight="1" x14ac:dyDescent="0.25">
      <c r="A27" s="1022">
        <v>2014</v>
      </c>
      <c r="B27" s="1020" t="s">
        <v>297</v>
      </c>
      <c r="C27" s="760" t="s">
        <v>52</v>
      </c>
      <c r="D27" s="566">
        <v>34.426418786756003</v>
      </c>
      <c r="E27" s="788">
        <v>31.969354564548802</v>
      </c>
      <c r="F27" s="788">
        <v>24.1436532576361</v>
      </c>
      <c r="G27" s="788">
        <v>17.799610574108399</v>
      </c>
      <c r="H27" s="788">
        <v>14.029818451981434</v>
      </c>
      <c r="I27" s="788">
        <v>10.296530917335099</v>
      </c>
      <c r="J27" s="788">
        <v>9.8536517348819075</v>
      </c>
      <c r="K27" s="788">
        <v>9.6783641324332592</v>
      </c>
      <c r="L27" s="743">
        <v>13</v>
      </c>
      <c r="M27" s="743">
        <v>21.612903225806459</v>
      </c>
      <c r="N27" s="743">
        <v>32.000999999999998</v>
      </c>
      <c r="O27" s="744">
        <v>37.41935483870968</v>
      </c>
      <c r="P27" s="185"/>
      <c r="Q27" s="185"/>
      <c r="S27" s="188">
        <v>41665</v>
      </c>
      <c r="T27" s="189">
        <v>46.197935598637272</v>
      </c>
      <c r="U27" s="190">
        <v>43.863809054503498</v>
      </c>
      <c r="V27" s="783">
        <v>-7.8</v>
      </c>
    </row>
    <row r="28" spans="1:22" ht="15" customHeight="1" x14ac:dyDescent="0.2">
      <c r="A28" s="1023"/>
      <c r="B28" s="1021"/>
      <c r="C28" s="761" t="s">
        <v>16</v>
      </c>
      <c r="D28" s="567">
        <v>366.70693212454802</v>
      </c>
      <c r="E28" s="789">
        <v>339.93743134765202</v>
      </c>
      <c r="F28" s="789">
        <v>256.47297978668399</v>
      </c>
      <c r="G28" s="789">
        <v>189.30611901729799</v>
      </c>
      <c r="H28" s="789">
        <v>149.31306654387174</v>
      </c>
      <c r="I28" s="789">
        <v>109.61033283</v>
      </c>
      <c r="J28" s="789">
        <v>104.42863376725933</v>
      </c>
      <c r="K28" s="789">
        <v>103.311599659355</v>
      </c>
      <c r="L28" s="745">
        <v>137.99889999999999</v>
      </c>
      <c r="M28" s="745">
        <v>229.35504838709684</v>
      </c>
      <c r="N28" s="745">
        <v>340.012</v>
      </c>
      <c r="O28" s="746">
        <v>397.41935483870969</v>
      </c>
      <c r="S28" s="188">
        <v>41666</v>
      </c>
      <c r="T28" s="189">
        <v>44.240454059983492</v>
      </c>
      <c r="U28" s="190">
        <v>44.959295144984566</v>
      </c>
      <c r="V28" s="783">
        <v>-4.0999999999999996</v>
      </c>
    </row>
    <row r="29" spans="1:22" ht="15" customHeight="1" x14ac:dyDescent="0.2">
      <c r="A29" s="1023"/>
      <c r="B29" s="1025" t="s">
        <v>200</v>
      </c>
      <c r="C29" s="758" t="s">
        <v>130</v>
      </c>
      <c r="D29" s="566">
        <v>1.5321804729824582</v>
      </c>
      <c r="E29" s="788">
        <v>1.562740852404906</v>
      </c>
      <c r="F29" s="788">
        <v>0.97956040953488865</v>
      </c>
      <c r="G29" s="788">
        <v>1.1020731733440596</v>
      </c>
      <c r="H29" s="788">
        <v>0.57410943884344612</v>
      </c>
      <c r="I29" s="788">
        <v>0.13831682531817241</v>
      </c>
      <c r="J29" s="788">
        <v>0.22886050046818632</v>
      </c>
      <c r="K29" s="788">
        <v>0.32703314228528513</v>
      </c>
      <c r="L29" s="743">
        <v>0.74</v>
      </c>
      <c r="M29" s="743">
        <v>1.19</v>
      </c>
      <c r="N29" s="743">
        <v>1.35</v>
      </c>
      <c r="O29" s="744">
        <v>1.48</v>
      </c>
      <c r="S29" s="188">
        <v>41667</v>
      </c>
      <c r="T29" s="189">
        <v>43.061164286209376</v>
      </c>
      <c r="U29" s="190">
        <v>42.900737261999915</v>
      </c>
      <c r="V29" s="783">
        <v>-3.2</v>
      </c>
    </row>
    <row r="30" spans="1:22" ht="15" customHeight="1" x14ac:dyDescent="0.2">
      <c r="A30" s="1024"/>
      <c r="B30" s="1026"/>
      <c r="C30" s="759" t="s">
        <v>306</v>
      </c>
      <c r="D30" s="567">
        <v>16.320640841064211</v>
      </c>
      <c r="E30" s="789">
        <v>16.616973537572306</v>
      </c>
      <c r="F30" s="789">
        <v>10.40566452280312</v>
      </c>
      <c r="G30" s="789">
        <v>11.721011069246879</v>
      </c>
      <c r="H30" s="789">
        <v>6.1099893158909557</v>
      </c>
      <c r="I30" s="789">
        <v>1.4724332294700115</v>
      </c>
      <c r="J30" s="789">
        <v>2.4254550526257601</v>
      </c>
      <c r="K30" s="789">
        <v>3.4909119369152104</v>
      </c>
      <c r="L30" s="745">
        <v>7.85</v>
      </c>
      <c r="M30" s="745">
        <v>12.62</v>
      </c>
      <c r="N30" s="745">
        <v>14.34</v>
      </c>
      <c r="O30" s="746">
        <v>15.72</v>
      </c>
      <c r="S30" s="188">
        <v>41668</v>
      </c>
      <c r="T30" s="189">
        <v>39.625087100576323</v>
      </c>
      <c r="U30" s="190">
        <v>43.300079571630462</v>
      </c>
      <c r="V30" s="783">
        <v>-3.5</v>
      </c>
    </row>
    <row r="31" spans="1:22" ht="15" customHeight="1" x14ac:dyDescent="0.2">
      <c r="A31" s="1013">
        <v>2013</v>
      </c>
      <c r="B31" s="1015" t="s">
        <v>297</v>
      </c>
      <c r="C31" s="771" t="s">
        <v>298</v>
      </c>
      <c r="D31" s="764">
        <v>39.317732617197706</v>
      </c>
      <c r="E31" s="765">
        <v>37.781356660528338</v>
      </c>
      <c r="F31" s="765">
        <v>35.108955246361376</v>
      </c>
      <c r="G31" s="765">
        <v>21.708055662267224</v>
      </c>
      <c r="H31" s="765">
        <v>13.112667378940438</v>
      </c>
      <c r="I31" s="765">
        <v>11.00161306513394</v>
      </c>
      <c r="J31" s="765">
        <v>9.1936834853972833</v>
      </c>
      <c r="K31" s="765">
        <v>9.2600264605768423</v>
      </c>
      <c r="L31" s="765">
        <v>13.246628382076077</v>
      </c>
      <c r="M31" s="765">
        <v>20.665613811594834</v>
      </c>
      <c r="N31" s="765">
        <v>29.600560436271987</v>
      </c>
      <c r="O31" s="766">
        <v>33.099730738711536</v>
      </c>
      <c r="S31" s="188">
        <v>41669</v>
      </c>
      <c r="T31" s="189">
        <v>34.588826245394074</v>
      </c>
      <c r="U31" s="190">
        <v>42.101394085754599</v>
      </c>
      <c r="V31" s="783">
        <v>-2</v>
      </c>
    </row>
    <row r="32" spans="1:22" ht="15" customHeight="1" x14ac:dyDescent="0.2">
      <c r="A32" s="1013"/>
      <c r="B32" s="1016"/>
      <c r="C32" s="762" t="s">
        <v>16</v>
      </c>
      <c r="D32" s="768">
        <v>416.15311503962795</v>
      </c>
      <c r="E32" s="769">
        <v>400.23555499853717</v>
      </c>
      <c r="F32" s="769">
        <v>371.60898135734965</v>
      </c>
      <c r="G32" s="769">
        <v>229.7664621469776</v>
      </c>
      <c r="H32" s="769">
        <v>139.34438243578634</v>
      </c>
      <c r="I32" s="769">
        <v>117.65345044115539</v>
      </c>
      <c r="J32" s="769">
        <v>98.685182405924138</v>
      </c>
      <c r="K32" s="769">
        <v>99.236740369534644</v>
      </c>
      <c r="L32" s="769">
        <v>141.49753037920746</v>
      </c>
      <c r="M32" s="769">
        <v>219.8642345338082</v>
      </c>
      <c r="N32" s="769">
        <v>314.87954330865608</v>
      </c>
      <c r="O32" s="770">
        <v>353.43293377669806</v>
      </c>
      <c r="S32" s="188">
        <v>41670</v>
      </c>
      <c r="T32" s="189">
        <v>33.340177327647375</v>
      </c>
      <c r="U32" s="190">
        <v>37.604545224489804</v>
      </c>
      <c r="V32" s="783">
        <v>-0.4</v>
      </c>
    </row>
    <row r="33" spans="1:23" ht="15" customHeight="1" x14ac:dyDescent="0.2">
      <c r="A33" s="1013"/>
      <c r="B33" s="1017" t="s">
        <v>200</v>
      </c>
      <c r="C33" s="763" t="s">
        <v>299</v>
      </c>
      <c r="D33" s="764">
        <v>1.0754797910519782</v>
      </c>
      <c r="E33" s="765">
        <v>1.0507245392076279</v>
      </c>
      <c r="F33" s="765">
        <v>1.3058642960259048</v>
      </c>
      <c r="G33" s="765">
        <v>1.5188402486761607</v>
      </c>
      <c r="H33" s="765">
        <v>0.50672127490178276</v>
      </c>
      <c r="I33" s="765">
        <v>0.25986132587672439</v>
      </c>
      <c r="J33" s="765">
        <v>0.12885305116589621</v>
      </c>
      <c r="K33" s="765">
        <v>0.19900000000000001</v>
      </c>
      <c r="L33" s="765">
        <v>0.82599999999999996</v>
      </c>
      <c r="M33" s="765">
        <v>0.65930565304663047</v>
      </c>
      <c r="N33" s="765">
        <v>1.337</v>
      </c>
      <c r="O33" s="766">
        <v>1.0980000000000001</v>
      </c>
      <c r="S33" s="188">
        <v>41671</v>
      </c>
      <c r="T33" s="189">
        <v>32.074435860112878</v>
      </c>
      <c r="U33" s="190">
        <v>35.40180564039769</v>
      </c>
      <c r="V33" s="791">
        <v>-0.9</v>
      </c>
    </row>
    <row r="34" spans="1:23" ht="15" customHeight="1" x14ac:dyDescent="0.2">
      <c r="A34" s="1014"/>
      <c r="B34" s="1018"/>
      <c r="C34" s="767" t="s">
        <v>306</v>
      </c>
      <c r="D34" s="768">
        <v>11.383308300410558</v>
      </c>
      <c r="E34" s="769">
        <v>11.130850406096007</v>
      </c>
      <c r="F34" s="769">
        <v>13.821790054856587</v>
      </c>
      <c r="G34" s="769">
        <v>16.076012728087957</v>
      </c>
      <c r="H34" s="769">
        <v>5.384774971998775</v>
      </c>
      <c r="I34" s="769">
        <v>2.779008991190866</v>
      </c>
      <c r="J34" s="769">
        <v>1.3831086512147299</v>
      </c>
      <c r="K34" s="769">
        <v>2.1326830000000001</v>
      </c>
      <c r="L34" s="769">
        <v>8.8233320000000006</v>
      </c>
      <c r="M34" s="769">
        <v>7.0144187733284058</v>
      </c>
      <c r="N34" s="769">
        <v>14.222471200000001</v>
      </c>
      <c r="O34" s="770">
        <v>11.724224400000001</v>
      </c>
      <c r="S34" s="188">
        <v>41672</v>
      </c>
      <c r="T34" s="189">
        <v>31.529226019077406</v>
      </c>
      <c r="U34" s="190">
        <v>36.256133201110949</v>
      </c>
      <c r="V34" s="791">
        <v>-1.1000000000000001</v>
      </c>
    </row>
    <row r="35" spans="1:23" ht="8.25" customHeight="1" x14ac:dyDescent="0.2">
      <c r="A35" s="135"/>
      <c r="B35" s="135"/>
      <c r="C35" s="570"/>
      <c r="D35" s="488"/>
      <c r="E35" s="120"/>
      <c r="F35" s="195"/>
      <c r="G35" s="195"/>
      <c r="H35" s="195"/>
      <c r="I35" s="195"/>
      <c r="J35" s="196"/>
      <c r="K35" s="196"/>
      <c r="L35" s="196"/>
      <c r="M35" s="196"/>
      <c r="N35" s="196"/>
      <c r="O35" s="192"/>
      <c r="S35" s="188">
        <v>41673</v>
      </c>
      <c r="T35" s="189">
        <v>34.359734702619313</v>
      </c>
      <c r="U35" s="190">
        <v>38.572839522920816</v>
      </c>
      <c r="V35" s="791">
        <v>-1.2</v>
      </c>
    </row>
    <row r="36" spans="1:23" ht="7.5" customHeight="1" x14ac:dyDescent="0.2">
      <c r="S36" s="188">
        <v>41674</v>
      </c>
      <c r="T36" s="189">
        <v>36.833715479143692</v>
      </c>
      <c r="U36" s="190">
        <v>38.774449049186302</v>
      </c>
      <c r="V36" s="791">
        <v>-1.9</v>
      </c>
    </row>
    <row r="37" spans="1:23" ht="12.95" customHeight="1" x14ac:dyDescent="0.2">
      <c r="A37" s="1005" t="s">
        <v>153</v>
      </c>
      <c r="B37" s="1005"/>
      <c r="C37" s="1005"/>
      <c r="D37" s="1005"/>
      <c r="E37" s="819"/>
      <c r="F37" s="121"/>
      <c r="G37" s="121"/>
      <c r="H37" s="121"/>
      <c r="I37" s="121"/>
      <c r="J37" s="175"/>
      <c r="K37" s="175"/>
      <c r="S37" s="188">
        <v>41675</v>
      </c>
      <c r="T37" s="189">
        <v>35.587070377006597</v>
      </c>
      <c r="U37" s="190">
        <v>38.146355387707018</v>
      </c>
      <c r="V37" s="791">
        <v>-0.5</v>
      </c>
    </row>
    <row r="38" spans="1:23" ht="12.95" customHeight="1" x14ac:dyDescent="0.2">
      <c r="F38" s="121"/>
      <c r="G38" s="121"/>
      <c r="H38" s="121"/>
      <c r="I38" s="121"/>
      <c r="J38" s="175"/>
      <c r="K38" s="175"/>
      <c r="S38" s="188">
        <v>41676</v>
      </c>
      <c r="T38" s="189">
        <v>36.952359126253477</v>
      </c>
      <c r="U38" s="190">
        <v>35.601336772849415</v>
      </c>
      <c r="V38" s="791">
        <v>1.1000000000000001</v>
      </c>
    </row>
    <row r="39" spans="1:23" ht="12.95" customHeight="1" x14ac:dyDescent="0.2">
      <c r="A39" s="135"/>
      <c r="B39" s="135"/>
      <c r="C39" s="183"/>
      <c r="D39" s="183"/>
      <c r="E39" s="183"/>
      <c r="F39" s="121"/>
      <c r="G39" s="121"/>
      <c r="H39" s="121"/>
      <c r="I39" s="121"/>
      <c r="J39" s="175"/>
      <c r="K39" s="175"/>
      <c r="S39" s="188">
        <v>41677</v>
      </c>
      <c r="T39" s="189">
        <v>38.576383800200304</v>
      </c>
      <c r="U39" s="190">
        <v>34.086895744836866</v>
      </c>
      <c r="V39" s="791">
        <v>2.2999999999999998</v>
      </c>
    </row>
    <row r="40" spans="1:23" ht="12.95" customHeight="1" x14ac:dyDescent="0.2">
      <c r="A40" s="135"/>
      <c r="B40" s="135"/>
      <c r="C40" s="183"/>
      <c r="D40" s="183"/>
      <c r="E40" s="782"/>
      <c r="F40" s="782"/>
      <c r="G40" s="782"/>
      <c r="H40" s="782"/>
      <c r="I40" s="782"/>
      <c r="J40" s="782"/>
      <c r="K40" s="782"/>
      <c r="L40" s="782"/>
      <c r="M40" s="782"/>
      <c r="N40" s="782"/>
      <c r="O40" s="782"/>
      <c r="S40" s="188">
        <v>41678</v>
      </c>
      <c r="T40" s="189">
        <v>38.789977948433275</v>
      </c>
      <c r="U40" s="190">
        <v>28.27191480409385</v>
      </c>
      <c r="V40" s="791">
        <v>3.9</v>
      </c>
    </row>
    <row r="41" spans="1:23" ht="12.95" customHeight="1" x14ac:dyDescent="0.2">
      <c r="A41" s="135"/>
      <c r="B41" s="135"/>
      <c r="C41" s="183"/>
      <c r="D41" s="183"/>
      <c r="E41" s="183"/>
      <c r="F41" s="121"/>
      <c r="G41" s="121"/>
      <c r="H41" s="121"/>
      <c r="I41" s="121"/>
      <c r="J41" s="175"/>
      <c r="K41" s="121"/>
      <c r="S41" s="188">
        <v>41679</v>
      </c>
      <c r="T41" s="189">
        <v>37.172357621995594</v>
      </c>
      <c r="U41" s="190">
        <v>30.067092573339991</v>
      </c>
      <c r="V41" s="791">
        <v>2.4</v>
      </c>
    </row>
    <row r="42" spans="1:23" ht="12.95" customHeight="1" x14ac:dyDescent="0.2">
      <c r="A42" s="135"/>
      <c r="B42" s="135"/>
      <c r="C42" s="183"/>
      <c r="D42" s="183"/>
      <c r="E42" s="183"/>
      <c r="F42" s="121"/>
      <c r="G42" s="121"/>
      <c r="H42" s="121"/>
      <c r="I42" s="121"/>
      <c r="J42" s="175"/>
      <c r="K42" s="121"/>
      <c r="S42" s="188">
        <v>41680</v>
      </c>
      <c r="T42" s="189">
        <v>38.555048623082321</v>
      </c>
      <c r="U42" s="190">
        <v>32.448626975947981</v>
      </c>
      <c r="V42" s="791">
        <v>2.6</v>
      </c>
    </row>
    <row r="43" spans="1:23" ht="12.95" customHeight="1" x14ac:dyDescent="0.2">
      <c r="A43" s="135"/>
      <c r="B43" s="135"/>
      <c r="C43" s="183"/>
      <c r="D43" s="183"/>
      <c r="E43" s="183"/>
      <c r="F43" s="121"/>
      <c r="G43" s="121"/>
      <c r="H43" s="121"/>
      <c r="I43" s="121"/>
      <c r="J43" s="175"/>
      <c r="K43" s="121"/>
      <c r="S43" s="188">
        <v>41681</v>
      </c>
      <c r="T43" s="189">
        <v>43.474095240881937</v>
      </c>
      <c r="U43" s="190">
        <v>32.699052033250474</v>
      </c>
      <c r="V43" s="791">
        <v>2.7</v>
      </c>
    </row>
    <row r="44" spans="1:23" ht="12.95" customHeight="1" x14ac:dyDescent="0.2">
      <c r="A44" s="135"/>
      <c r="B44" s="135"/>
      <c r="C44" s="183"/>
      <c r="D44" s="183"/>
      <c r="E44" s="183"/>
      <c r="F44" s="121"/>
      <c r="G44" s="121"/>
      <c r="H44" s="121"/>
      <c r="I44" s="121"/>
      <c r="J44" s="175"/>
      <c r="K44" s="121"/>
      <c r="S44" s="188">
        <v>41682</v>
      </c>
      <c r="T44" s="189">
        <v>42.480833650560129</v>
      </c>
      <c r="U44" s="190">
        <v>34.882585752032831</v>
      </c>
      <c r="V44" s="791">
        <v>0.6</v>
      </c>
    </row>
    <row r="45" spans="1:23" ht="12.95" customHeight="1" x14ac:dyDescent="0.2">
      <c r="A45" s="135"/>
      <c r="B45" s="135"/>
      <c r="C45" s="183"/>
      <c r="D45" s="183"/>
      <c r="E45" s="183"/>
      <c r="F45" s="121"/>
      <c r="G45" s="121"/>
      <c r="H45" s="121"/>
      <c r="I45" s="121"/>
      <c r="J45" s="175"/>
      <c r="K45" s="121"/>
      <c r="N45" s="164"/>
      <c r="O45" s="164"/>
      <c r="P45" s="164"/>
      <c r="Q45" s="164"/>
      <c r="R45" s="164"/>
      <c r="S45" s="188">
        <v>41683</v>
      </c>
      <c r="T45" s="189">
        <v>41.749483609260437</v>
      </c>
      <c r="U45" s="190">
        <v>33.101919421790853</v>
      </c>
      <c r="V45" s="792">
        <v>3.2</v>
      </c>
      <c r="W45" s="164"/>
    </row>
    <row r="46" spans="1:23" ht="12.95" customHeight="1" x14ac:dyDescent="0.2">
      <c r="A46" s="135"/>
      <c r="B46" s="135"/>
      <c r="C46" s="183"/>
      <c r="D46" s="183"/>
      <c r="E46" s="183"/>
      <c r="F46" s="178"/>
      <c r="G46" s="178"/>
      <c r="H46" s="178"/>
      <c r="I46" s="178"/>
      <c r="J46" s="178"/>
      <c r="K46" s="178"/>
      <c r="S46" s="188">
        <v>41684</v>
      </c>
      <c r="T46" s="189">
        <v>40.527117178046403</v>
      </c>
      <c r="U46" s="190">
        <v>31.440608091089789</v>
      </c>
      <c r="V46" s="791">
        <v>2</v>
      </c>
    </row>
    <row r="47" spans="1:23" ht="12.95" customHeight="1" x14ac:dyDescent="0.2">
      <c r="A47" s="135"/>
      <c r="B47" s="135"/>
      <c r="C47" s="183"/>
      <c r="D47" s="183"/>
      <c r="E47" s="183"/>
      <c r="F47" s="178"/>
      <c r="G47" s="178"/>
      <c r="H47" s="178"/>
      <c r="I47" s="178"/>
      <c r="J47" s="178"/>
      <c r="K47" s="178"/>
      <c r="S47" s="188">
        <v>41685</v>
      </c>
      <c r="T47" s="189">
        <v>37.803645574420706</v>
      </c>
      <c r="U47" s="190">
        <v>28.101454696781424</v>
      </c>
      <c r="V47" s="791">
        <v>3.9</v>
      </c>
    </row>
    <row r="48" spans="1:23" ht="12.95" customHeight="1" x14ac:dyDescent="0.2">
      <c r="A48" s="135"/>
      <c r="B48" s="135"/>
      <c r="C48" s="183"/>
      <c r="D48" s="183"/>
      <c r="E48" s="183"/>
      <c r="F48" s="178"/>
      <c r="G48" s="178"/>
      <c r="H48" s="178"/>
      <c r="I48" s="178"/>
      <c r="J48" s="178"/>
      <c r="K48" s="178"/>
      <c r="S48" s="188">
        <v>41686</v>
      </c>
      <c r="T48" s="189">
        <v>34.401893634093</v>
      </c>
      <c r="U48" s="190">
        <v>29.299297569510962</v>
      </c>
      <c r="V48" s="791">
        <v>4.3</v>
      </c>
    </row>
    <row r="49" spans="1:22" ht="12.95" customHeight="1" x14ac:dyDescent="0.2">
      <c r="A49" s="135"/>
      <c r="B49" s="135"/>
      <c r="C49" s="183"/>
      <c r="D49" s="183"/>
      <c r="E49" s="183"/>
      <c r="F49" s="178"/>
      <c r="G49" s="178"/>
      <c r="H49" s="178"/>
      <c r="I49" s="178"/>
      <c r="J49" s="178"/>
      <c r="K49" s="178"/>
      <c r="S49" s="188">
        <v>41687</v>
      </c>
      <c r="T49" s="189">
        <v>35.14140659100638</v>
      </c>
      <c r="U49" s="190">
        <v>30.772013046219641</v>
      </c>
      <c r="V49" s="791">
        <v>3.4</v>
      </c>
    </row>
    <row r="50" spans="1:22" ht="12.95" customHeight="1" x14ac:dyDescent="0.2">
      <c r="A50" s="135"/>
      <c r="B50" s="135"/>
      <c r="C50" s="183"/>
      <c r="D50" s="183"/>
      <c r="E50" s="183"/>
      <c r="F50" s="178"/>
      <c r="G50" s="178"/>
      <c r="H50" s="178"/>
      <c r="I50" s="178"/>
      <c r="J50" s="178"/>
      <c r="K50" s="178"/>
      <c r="S50" s="188">
        <v>41688</v>
      </c>
      <c r="T50" s="189">
        <v>38.758684753399223</v>
      </c>
      <c r="U50" s="190">
        <v>31.843277658628132</v>
      </c>
      <c r="V50" s="791">
        <v>2.4</v>
      </c>
    </row>
    <row r="51" spans="1:22" ht="12.95" customHeight="1" x14ac:dyDescent="0.2">
      <c r="A51" s="135"/>
      <c r="B51" s="135"/>
      <c r="C51" s="183"/>
      <c r="D51" s="183"/>
      <c r="E51" s="183"/>
      <c r="F51" s="178"/>
      <c r="G51" s="178"/>
      <c r="H51" s="178"/>
      <c r="I51" s="178"/>
      <c r="J51" s="178"/>
      <c r="K51" s="178"/>
      <c r="S51" s="188">
        <v>41689</v>
      </c>
      <c r="T51" s="189">
        <v>39.327491459839678</v>
      </c>
      <c r="U51" s="190">
        <v>30.934519984747684</v>
      </c>
      <c r="V51" s="791">
        <v>4.5</v>
      </c>
    </row>
    <row r="52" spans="1:22" ht="12.95" customHeight="1" x14ac:dyDescent="0.2">
      <c r="A52" s="135"/>
      <c r="B52" s="135"/>
      <c r="C52" s="183"/>
      <c r="D52" s="183"/>
      <c r="E52" s="183"/>
      <c r="F52" s="178"/>
      <c r="G52" s="178"/>
      <c r="H52" s="178"/>
      <c r="I52" s="178"/>
      <c r="J52" s="178"/>
      <c r="K52" s="178"/>
      <c r="S52" s="188">
        <v>41690</v>
      </c>
      <c r="T52" s="189">
        <v>40.591161710413452</v>
      </c>
      <c r="U52" s="190">
        <v>29.665237368062613</v>
      </c>
      <c r="V52" s="783">
        <v>3.7</v>
      </c>
    </row>
    <row r="53" spans="1:22" ht="9" customHeight="1" x14ac:dyDescent="0.2">
      <c r="A53" s="135"/>
      <c r="B53" s="135"/>
      <c r="C53" s="136"/>
      <c r="D53" s="136"/>
      <c r="E53" s="136"/>
      <c r="F53" s="121"/>
      <c r="G53" s="121"/>
      <c r="H53" s="137"/>
      <c r="I53" s="121"/>
      <c r="J53" s="121"/>
      <c r="K53" s="137"/>
      <c r="S53" s="188">
        <v>41691</v>
      </c>
      <c r="T53" s="189">
        <v>42.629062421407866</v>
      </c>
      <c r="U53" s="190">
        <v>28.690933982194817</v>
      </c>
      <c r="V53" s="783">
        <v>5</v>
      </c>
    </row>
    <row r="54" spans="1:22" x14ac:dyDescent="0.2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S54" s="188">
        <v>41692</v>
      </c>
      <c r="T54" s="189">
        <v>43.266005575993482</v>
      </c>
      <c r="U54" s="190">
        <v>26.488220342388292</v>
      </c>
      <c r="V54" s="783">
        <v>3.2</v>
      </c>
    </row>
    <row r="55" spans="1:22" x14ac:dyDescent="0.2">
      <c r="S55" s="188">
        <v>41693</v>
      </c>
      <c r="T55" s="189">
        <v>38.173908445580146</v>
      </c>
      <c r="U55" s="190">
        <v>27.234455430524132</v>
      </c>
      <c r="V55" s="783">
        <v>2.1</v>
      </c>
    </row>
    <row r="56" spans="1:22" x14ac:dyDescent="0.2">
      <c r="S56" s="188">
        <v>41694</v>
      </c>
      <c r="T56" s="189">
        <v>35.520927378968842</v>
      </c>
      <c r="U56" s="190">
        <v>29.906002272638524</v>
      </c>
      <c r="V56" s="783">
        <v>2.9</v>
      </c>
    </row>
    <row r="57" spans="1:22" x14ac:dyDescent="0.2">
      <c r="S57" s="188">
        <v>41695</v>
      </c>
      <c r="T57" s="189">
        <v>36.54129587396362</v>
      </c>
      <c r="U57" s="190">
        <v>31.25101908209286</v>
      </c>
      <c r="V57" s="783">
        <v>3.5</v>
      </c>
    </row>
    <row r="58" spans="1:22" x14ac:dyDescent="0.2">
      <c r="S58" s="188">
        <v>41696</v>
      </c>
      <c r="T58" s="189">
        <v>35.921843895446038</v>
      </c>
      <c r="U58" s="190">
        <v>30.588975385689579</v>
      </c>
      <c r="V58" s="783">
        <v>3.3</v>
      </c>
    </row>
    <row r="59" spans="1:22" x14ac:dyDescent="0.2">
      <c r="D59" s="40"/>
      <c r="E59" s="40"/>
      <c r="F59" s="40"/>
      <c r="G59" s="40"/>
      <c r="S59" s="188">
        <v>41697</v>
      </c>
      <c r="T59" s="189">
        <v>36.257587250406431</v>
      </c>
      <c r="U59" s="190">
        <v>30.438781690691069</v>
      </c>
      <c r="V59" s="783">
        <v>3.1</v>
      </c>
    </row>
    <row r="60" spans="1:22" x14ac:dyDescent="0.2">
      <c r="D60" s="40"/>
      <c r="E60" s="179"/>
      <c r="F60" s="179"/>
      <c r="G60" s="179"/>
      <c r="S60" s="188">
        <v>41698</v>
      </c>
      <c r="T60" s="189">
        <v>34.882232693180924</v>
      </c>
      <c r="U60" s="190">
        <v>30.176460467202809</v>
      </c>
      <c r="V60" s="783">
        <v>3.7</v>
      </c>
    </row>
    <row r="61" spans="1:22" x14ac:dyDescent="0.2">
      <c r="D61" s="40"/>
      <c r="E61" s="179"/>
      <c r="F61" s="179"/>
      <c r="G61" s="179"/>
      <c r="S61" s="188">
        <v>41699</v>
      </c>
      <c r="T61" s="189">
        <v>35.558469591855633</v>
      </c>
      <c r="U61" s="190">
        <v>26.972210961170788</v>
      </c>
      <c r="V61" s="783">
        <v>4.0999999999999996</v>
      </c>
    </row>
    <row r="62" spans="1:22" x14ac:dyDescent="0.2">
      <c r="D62" s="40"/>
      <c r="E62" s="179"/>
      <c r="F62" s="179"/>
      <c r="G62" s="179"/>
      <c r="S62" s="188">
        <v>41700</v>
      </c>
      <c r="T62" s="189">
        <v>31.278658060079607</v>
      </c>
      <c r="U62" s="190">
        <v>25.663281690544249</v>
      </c>
      <c r="V62" s="783">
        <v>4.5</v>
      </c>
    </row>
    <row r="63" spans="1:22" x14ac:dyDescent="0.2">
      <c r="D63" s="40"/>
      <c r="E63" s="179"/>
      <c r="F63" s="179"/>
      <c r="G63" s="179"/>
      <c r="S63" s="188">
        <v>41701</v>
      </c>
      <c r="T63" s="189">
        <v>33.478339153753986</v>
      </c>
      <c r="U63" s="190">
        <v>29.095378971123555</v>
      </c>
      <c r="V63" s="783">
        <v>4.3</v>
      </c>
    </row>
    <row r="64" spans="1:22" x14ac:dyDescent="0.2">
      <c r="D64" s="40"/>
      <c r="E64" s="179"/>
      <c r="F64" s="179"/>
      <c r="G64" s="179"/>
      <c r="S64" s="188">
        <v>41702</v>
      </c>
      <c r="T64" s="189">
        <v>33.949564362741206</v>
      </c>
      <c r="U64" s="190">
        <v>28.783560334980706</v>
      </c>
      <c r="V64" s="783">
        <v>4.3</v>
      </c>
    </row>
    <row r="65" spans="1:22" x14ac:dyDescent="0.2">
      <c r="D65" s="40"/>
      <c r="E65" s="179"/>
      <c r="F65" s="179"/>
      <c r="G65" s="179"/>
      <c r="S65" s="188">
        <v>41703</v>
      </c>
      <c r="T65" s="189">
        <v>31.967764045510638</v>
      </c>
      <c r="U65" s="190">
        <v>30.254379727024507</v>
      </c>
      <c r="V65" s="783">
        <v>5.4</v>
      </c>
    </row>
    <row r="66" spans="1:22" x14ac:dyDescent="0.2">
      <c r="D66" s="40"/>
      <c r="E66" s="179"/>
      <c r="F66" s="179"/>
      <c r="G66" s="179"/>
      <c r="S66" s="188">
        <v>41704</v>
      </c>
      <c r="T66" s="189">
        <v>29.165530527664316</v>
      </c>
      <c r="U66" s="190">
        <v>30.899557070456758</v>
      </c>
      <c r="V66" s="783">
        <v>4.5</v>
      </c>
    </row>
    <row r="67" spans="1:22" x14ac:dyDescent="0.2">
      <c r="G67" s="193"/>
      <c r="H67" s="138"/>
      <c r="I67" s="138"/>
      <c r="J67" s="138"/>
      <c r="K67" s="138"/>
      <c r="L67" s="138"/>
      <c r="M67" s="138"/>
      <c r="N67" s="138"/>
      <c r="O67" s="138"/>
      <c r="S67" s="188">
        <v>41705</v>
      </c>
      <c r="T67" s="189">
        <v>28.262922237819403</v>
      </c>
      <c r="U67" s="190">
        <v>28.308059275973527</v>
      </c>
      <c r="V67" s="783">
        <v>3</v>
      </c>
    </row>
    <row r="68" spans="1:22" x14ac:dyDescent="0.2">
      <c r="D68" s="40"/>
      <c r="E68" s="179"/>
      <c r="F68" s="179"/>
      <c r="G68" s="179"/>
      <c r="S68" s="188">
        <v>41706</v>
      </c>
      <c r="T68" s="189">
        <v>27.793654143840126</v>
      </c>
      <c r="U68" s="190">
        <v>24.33782410442922</v>
      </c>
      <c r="V68" s="783">
        <v>4.3</v>
      </c>
    </row>
    <row r="69" spans="1:22" x14ac:dyDescent="0.2">
      <c r="A69" s="40"/>
      <c r="B69" s="40"/>
      <c r="D69" s="40"/>
      <c r="E69" s="179"/>
      <c r="F69" s="179"/>
      <c r="G69" s="179"/>
      <c r="S69" s="188">
        <v>41707</v>
      </c>
      <c r="T69" s="189">
        <v>26.80895795266321</v>
      </c>
      <c r="U69" s="190">
        <v>24.660186937602596</v>
      </c>
      <c r="V69" s="783">
        <v>4.3</v>
      </c>
    </row>
    <row r="70" spans="1:22" x14ac:dyDescent="0.2">
      <c r="D70" s="40"/>
      <c r="E70" s="179"/>
      <c r="F70" s="179"/>
      <c r="G70" s="179"/>
      <c r="S70" s="188">
        <v>41708</v>
      </c>
      <c r="T70" s="189">
        <v>26.167573629763012</v>
      </c>
      <c r="U70" s="190">
        <v>26.562216932931666</v>
      </c>
      <c r="V70" s="783">
        <v>4.2</v>
      </c>
    </row>
    <row r="71" spans="1:22" x14ac:dyDescent="0.2">
      <c r="D71" s="40"/>
      <c r="E71" s="179"/>
      <c r="F71" s="179"/>
      <c r="G71" s="179"/>
      <c r="S71" s="188">
        <v>41709</v>
      </c>
      <c r="T71" s="189">
        <v>34.32015723417782</v>
      </c>
      <c r="U71" s="190">
        <v>25.574273232705334</v>
      </c>
      <c r="V71" s="783">
        <v>5.8</v>
      </c>
    </row>
    <row r="72" spans="1:22" x14ac:dyDescent="0.2">
      <c r="S72" s="188">
        <v>41710</v>
      </c>
      <c r="T72" s="189">
        <v>37.176960256302088</v>
      </c>
      <c r="U72" s="190">
        <v>25.344286920612642</v>
      </c>
      <c r="V72" s="783">
        <v>5.2</v>
      </c>
    </row>
    <row r="73" spans="1:22" x14ac:dyDescent="0.2">
      <c r="S73" s="188">
        <v>41711</v>
      </c>
      <c r="T73" s="189">
        <v>39.186936211753988</v>
      </c>
      <c r="U73" s="190">
        <v>24.545954423747514</v>
      </c>
      <c r="V73" s="783">
        <v>6.2</v>
      </c>
    </row>
    <row r="74" spans="1:22" x14ac:dyDescent="0.2">
      <c r="S74" s="188">
        <v>41712</v>
      </c>
      <c r="T74" s="189">
        <v>41.266862110290468</v>
      </c>
      <c r="U74" s="190">
        <v>22.59019259581887</v>
      </c>
      <c r="V74" s="783">
        <v>7</v>
      </c>
    </row>
    <row r="75" spans="1:22" x14ac:dyDescent="0.2">
      <c r="S75" s="188">
        <v>41713</v>
      </c>
      <c r="T75" s="189">
        <v>41.025815148477811</v>
      </c>
      <c r="U75" s="190">
        <v>23.847542653437056</v>
      </c>
      <c r="V75" s="783">
        <v>5.9</v>
      </c>
    </row>
    <row r="76" spans="1:22" x14ac:dyDescent="0.2">
      <c r="E76" s="40"/>
      <c r="F76" s="40"/>
      <c r="G76" s="40"/>
      <c r="S76" s="188">
        <v>41714</v>
      </c>
      <c r="T76" s="189">
        <v>36.272552312087498</v>
      </c>
      <c r="U76" s="190">
        <v>23.956114755002901</v>
      </c>
      <c r="V76" s="783">
        <v>8.9</v>
      </c>
    </row>
    <row r="77" spans="1:22" x14ac:dyDescent="0.2">
      <c r="D77" s="40"/>
      <c r="E77" s="179"/>
      <c r="F77" s="179"/>
      <c r="G77" s="179"/>
      <c r="S77" s="188">
        <v>41715</v>
      </c>
      <c r="T77" s="189">
        <v>35.70709868520494</v>
      </c>
      <c r="U77" s="190">
        <v>25.065700199484379</v>
      </c>
      <c r="V77" s="783">
        <v>9.6999999999999993</v>
      </c>
    </row>
    <row r="78" spans="1:22" x14ac:dyDescent="0.2">
      <c r="S78" s="188">
        <v>41716</v>
      </c>
      <c r="T78" s="189">
        <v>38.485967028117493</v>
      </c>
      <c r="U78" s="190">
        <v>22.511141909055233</v>
      </c>
      <c r="V78" s="783">
        <v>10.3</v>
      </c>
    </row>
    <row r="79" spans="1:22" x14ac:dyDescent="0.2">
      <c r="S79" s="188">
        <v>41717</v>
      </c>
      <c r="T79" s="189">
        <v>36.89669189540772</v>
      </c>
      <c r="U79" s="190">
        <v>24.370961695726791</v>
      </c>
      <c r="V79" s="783">
        <v>8.6</v>
      </c>
    </row>
    <row r="80" spans="1:22" x14ac:dyDescent="0.2">
      <c r="S80" s="188">
        <v>41718</v>
      </c>
      <c r="T80" s="189">
        <v>31.612717960092887</v>
      </c>
      <c r="U80" s="190">
        <v>20.078517049785525</v>
      </c>
      <c r="V80" s="783">
        <v>10.1</v>
      </c>
    </row>
    <row r="81" spans="19:22" x14ac:dyDescent="0.2">
      <c r="S81" s="188">
        <v>41719</v>
      </c>
      <c r="T81" s="189">
        <v>35.967153740022255</v>
      </c>
      <c r="U81" s="190">
        <v>17.453166014873293</v>
      </c>
      <c r="V81" s="783">
        <v>12.2</v>
      </c>
    </row>
    <row r="82" spans="19:22" x14ac:dyDescent="0.2">
      <c r="S82" s="188">
        <v>41720</v>
      </c>
      <c r="T82" s="189">
        <v>37.700433237279242</v>
      </c>
      <c r="U82" s="190">
        <v>15.233368138291082</v>
      </c>
      <c r="V82" s="783">
        <v>11.3</v>
      </c>
    </row>
    <row r="83" spans="19:22" x14ac:dyDescent="0.2">
      <c r="S83" s="188">
        <v>41721</v>
      </c>
      <c r="T83" s="189">
        <v>37.236320948216381</v>
      </c>
      <c r="U83" s="190">
        <v>20.936694638516901</v>
      </c>
      <c r="V83" s="783">
        <v>5</v>
      </c>
    </row>
    <row r="84" spans="19:22" x14ac:dyDescent="0.2">
      <c r="S84" s="188">
        <v>41722</v>
      </c>
      <c r="T84" s="189">
        <v>39.010228853414553</v>
      </c>
      <c r="U84" s="190">
        <v>26.456047238237609</v>
      </c>
      <c r="V84" s="783">
        <v>2.9</v>
      </c>
    </row>
    <row r="85" spans="19:22" x14ac:dyDescent="0.2">
      <c r="S85" s="188">
        <v>41723</v>
      </c>
      <c r="T85" s="189">
        <v>43.322352867004689</v>
      </c>
      <c r="U85" s="190">
        <v>26.817220206434342</v>
      </c>
      <c r="V85" s="783">
        <v>2.4</v>
      </c>
    </row>
    <row r="86" spans="19:22" x14ac:dyDescent="0.2">
      <c r="S86" s="188">
        <v>41724</v>
      </c>
      <c r="T86" s="189">
        <v>42.959626924181293</v>
      </c>
      <c r="U86" s="190">
        <v>25.92157471485352</v>
      </c>
      <c r="V86" s="783">
        <v>4.5999999999999996</v>
      </c>
    </row>
    <row r="87" spans="19:22" x14ac:dyDescent="0.2">
      <c r="S87" s="188">
        <v>41725</v>
      </c>
      <c r="T87" s="189">
        <v>41.318426959879439</v>
      </c>
      <c r="U87" s="190">
        <v>23.174491647715865</v>
      </c>
      <c r="V87" s="783">
        <v>7.3</v>
      </c>
    </row>
    <row r="88" spans="19:22" x14ac:dyDescent="0.2">
      <c r="S88" s="188">
        <v>41726</v>
      </c>
      <c r="T88" s="189">
        <v>38.56413179335371</v>
      </c>
      <c r="U88" s="190">
        <v>21.95960750054202</v>
      </c>
      <c r="V88" s="783">
        <v>7.2</v>
      </c>
    </row>
    <row r="89" spans="19:22" x14ac:dyDescent="0.2">
      <c r="S89" s="188">
        <v>41727</v>
      </c>
      <c r="T89" s="189">
        <v>34.957454563354212</v>
      </c>
      <c r="U89" s="190">
        <v>17.409087975599437</v>
      </c>
      <c r="V89" s="783">
        <v>8.6</v>
      </c>
    </row>
    <row r="90" spans="19:22" x14ac:dyDescent="0.2">
      <c r="S90" s="188">
        <v>41728</v>
      </c>
      <c r="T90" s="189">
        <v>28.848655211597073</v>
      </c>
      <c r="U90" s="190">
        <v>17.253474970715796</v>
      </c>
      <c r="V90" s="783">
        <v>9.5</v>
      </c>
    </row>
    <row r="91" spans="19:22" x14ac:dyDescent="0.2">
      <c r="S91" s="188">
        <v>41729</v>
      </c>
      <c r="T91" s="189">
        <v>32.111634991295944</v>
      </c>
      <c r="U91" s="190">
        <v>22.417243839928453</v>
      </c>
      <c r="V91" s="783">
        <v>9.1999999999999993</v>
      </c>
    </row>
    <row r="92" spans="19:22" x14ac:dyDescent="0.2">
      <c r="S92" s="188">
        <v>41730</v>
      </c>
      <c r="T92" s="189">
        <v>33.360804983100081</v>
      </c>
      <c r="U92" s="190">
        <v>19.912844636720571</v>
      </c>
      <c r="V92" s="783">
        <v>9</v>
      </c>
    </row>
    <row r="93" spans="19:22" x14ac:dyDescent="0.2">
      <c r="S93" s="188">
        <v>41731</v>
      </c>
      <c r="T93" s="189">
        <v>36.490666984500358</v>
      </c>
      <c r="U93" s="190">
        <v>18.678675095415521</v>
      </c>
      <c r="V93" s="783">
        <v>10.7</v>
      </c>
    </row>
    <row r="94" spans="19:22" x14ac:dyDescent="0.2">
      <c r="S94" s="188">
        <v>41732</v>
      </c>
      <c r="T94" s="189">
        <v>37.489697791741754</v>
      </c>
      <c r="U94" s="190">
        <v>18.85328570666216</v>
      </c>
      <c r="V94" s="783">
        <v>12.6</v>
      </c>
    </row>
    <row r="95" spans="19:22" x14ac:dyDescent="0.2">
      <c r="S95" s="188">
        <v>41733</v>
      </c>
      <c r="T95" s="189">
        <v>36.083571783551591</v>
      </c>
      <c r="U95" s="190">
        <v>16.457363285482899</v>
      </c>
      <c r="V95" s="783">
        <v>12.7</v>
      </c>
    </row>
    <row r="96" spans="19:22" x14ac:dyDescent="0.2">
      <c r="S96" s="188">
        <v>41734</v>
      </c>
      <c r="T96" s="189">
        <v>35.336347571489163</v>
      </c>
      <c r="U96" s="190">
        <v>15.742495912198221</v>
      </c>
      <c r="V96" s="783">
        <v>10.4</v>
      </c>
    </row>
    <row r="97" spans="19:22" x14ac:dyDescent="0.2">
      <c r="S97" s="188">
        <v>41735</v>
      </c>
      <c r="T97" s="189">
        <v>31.221146644872771</v>
      </c>
      <c r="U97" s="190">
        <v>16.456977695777386</v>
      </c>
      <c r="V97" s="783">
        <v>10.199999999999999</v>
      </c>
    </row>
    <row r="98" spans="19:22" x14ac:dyDescent="0.2">
      <c r="S98" s="188">
        <v>41736</v>
      </c>
      <c r="T98" s="189">
        <v>31.847231273364137</v>
      </c>
      <c r="U98" s="190">
        <v>17.069519037856956</v>
      </c>
      <c r="V98" s="783">
        <v>11.9</v>
      </c>
    </row>
    <row r="99" spans="19:22" x14ac:dyDescent="0.2">
      <c r="S99" s="188">
        <v>41737</v>
      </c>
      <c r="T99" s="189">
        <v>31.129128031884452</v>
      </c>
      <c r="U99" s="190">
        <v>17.278928058494266</v>
      </c>
      <c r="V99" s="783">
        <v>12.5</v>
      </c>
    </row>
    <row r="100" spans="19:22" x14ac:dyDescent="0.2">
      <c r="S100" s="188">
        <v>41738</v>
      </c>
      <c r="T100" s="189">
        <v>29.83781437086407</v>
      </c>
      <c r="U100" s="190">
        <v>20.990001838682613</v>
      </c>
      <c r="V100" s="783">
        <v>6.7</v>
      </c>
    </row>
    <row r="101" spans="19:22" x14ac:dyDescent="0.2">
      <c r="S101" s="188">
        <v>41739</v>
      </c>
      <c r="T101" s="189">
        <v>28.022414868460636</v>
      </c>
      <c r="U101" s="190">
        <v>22.603656190404163</v>
      </c>
      <c r="V101" s="783">
        <v>5.9</v>
      </c>
    </row>
    <row r="102" spans="19:22" x14ac:dyDescent="0.2">
      <c r="S102" s="188">
        <v>41740</v>
      </c>
      <c r="T102" s="189">
        <v>25.04704119906652</v>
      </c>
      <c r="U102" s="190">
        <v>20.575423070008743</v>
      </c>
      <c r="V102" s="783">
        <v>6.3</v>
      </c>
    </row>
    <row r="103" spans="19:22" x14ac:dyDescent="0.2">
      <c r="S103" s="188">
        <v>41741</v>
      </c>
      <c r="T103" s="189">
        <v>23.004874080727706</v>
      </c>
      <c r="U103" s="190">
        <v>16.912020513000446</v>
      </c>
      <c r="V103" s="783">
        <v>8.4</v>
      </c>
    </row>
    <row r="104" spans="19:22" x14ac:dyDescent="0.2">
      <c r="S104" s="188">
        <v>41742</v>
      </c>
      <c r="T104" s="189">
        <v>20.113472334622344</v>
      </c>
      <c r="U104" s="190">
        <v>18.28948705386</v>
      </c>
      <c r="V104" s="783">
        <v>8.3000000000000007</v>
      </c>
    </row>
    <row r="105" spans="19:22" x14ac:dyDescent="0.2">
      <c r="S105" s="188">
        <v>41743</v>
      </c>
      <c r="T105" s="189">
        <v>18.796225764527328</v>
      </c>
      <c r="U105" s="190">
        <v>23.767277346728733</v>
      </c>
      <c r="V105" s="783">
        <v>5.5</v>
      </c>
    </row>
    <row r="106" spans="19:22" x14ac:dyDescent="0.2">
      <c r="S106" s="188">
        <v>41744</v>
      </c>
      <c r="T106" s="189">
        <v>18.589464436624269</v>
      </c>
      <c r="U106" s="190">
        <v>26.463980480444253</v>
      </c>
      <c r="V106" s="783">
        <v>3.8</v>
      </c>
    </row>
    <row r="107" spans="19:22" x14ac:dyDescent="0.2">
      <c r="S107" s="188">
        <v>41745</v>
      </c>
      <c r="T107" s="189">
        <v>17.460078554281083</v>
      </c>
      <c r="U107" s="190">
        <v>25.755912410571373</v>
      </c>
      <c r="V107" s="783">
        <v>4.0999999999999996</v>
      </c>
    </row>
    <row r="108" spans="19:22" x14ac:dyDescent="0.2">
      <c r="S108" s="188">
        <v>41746</v>
      </c>
      <c r="T108" s="189">
        <v>15.497005729827366</v>
      </c>
      <c r="U108" s="190">
        <v>22.988743556549213</v>
      </c>
      <c r="V108" s="783">
        <v>5.5</v>
      </c>
    </row>
    <row r="109" spans="19:22" x14ac:dyDescent="0.2">
      <c r="S109" s="188">
        <v>41747</v>
      </c>
      <c r="T109" s="189">
        <v>13.897705978883575</v>
      </c>
      <c r="U109" s="190">
        <v>22.107371793833444</v>
      </c>
      <c r="V109" s="783">
        <v>6.7</v>
      </c>
    </row>
    <row r="110" spans="19:22" x14ac:dyDescent="0.2">
      <c r="S110" s="188">
        <v>41748</v>
      </c>
      <c r="T110" s="189">
        <v>15.680692522183872</v>
      </c>
      <c r="U110" s="190">
        <v>16.760777760846327</v>
      </c>
      <c r="V110" s="783">
        <v>11.7</v>
      </c>
    </row>
    <row r="111" spans="19:22" x14ac:dyDescent="0.2">
      <c r="S111" s="188">
        <v>41749</v>
      </c>
      <c r="T111" s="189">
        <v>16.575698839281795</v>
      </c>
      <c r="U111" s="190">
        <v>14.747151369772238</v>
      </c>
      <c r="V111" s="783">
        <v>10.6</v>
      </c>
    </row>
    <row r="112" spans="19:22" x14ac:dyDescent="0.2">
      <c r="S112" s="188">
        <v>41750</v>
      </c>
      <c r="T112" s="189">
        <v>14.705951209634947</v>
      </c>
      <c r="U112" s="190">
        <v>15.99156011450736</v>
      </c>
      <c r="V112" s="783">
        <v>11.4</v>
      </c>
    </row>
    <row r="113" spans="19:22" x14ac:dyDescent="0.2">
      <c r="S113" s="188">
        <v>41751</v>
      </c>
      <c r="T113" s="189">
        <v>15.291341857786144</v>
      </c>
      <c r="U113" s="190">
        <v>17.229384863671001</v>
      </c>
      <c r="V113" s="783">
        <v>11.7</v>
      </c>
    </row>
    <row r="114" spans="19:22" x14ac:dyDescent="0.2">
      <c r="S114" s="188">
        <v>41752</v>
      </c>
      <c r="T114" s="189">
        <v>14.912484489012929</v>
      </c>
      <c r="U114" s="190">
        <v>15.47834789744913</v>
      </c>
      <c r="V114" s="783">
        <v>12.8</v>
      </c>
    </row>
    <row r="115" spans="19:22" x14ac:dyDescent="0.2">
      <c r="S115" s="188">
        <v>41753</v>
      </c>
      <c r="T115" s="189">
        <v>14.147416719041093</v>
      </c>
      <c r="U115" s="190">
        <v>14.555017812200166</v>
      </c>
      <c r="V115" s="783">
        <v>13.6</v>
      </c>
    </row>
    <row r="116" spans="19:22" x14ac:dyDescent="0.2">
      <c r="S116" s="188">
        <v>41754</v>
      </c>
      <c r="T116" s="189">
        <v>12.779843316125593</v>
      </c>
      <c r="U116" s="190">
        <v>13.827656517724851</v>
      </c>
      <c r="V116" s="783">
        <v>12.9</v>
      </c>
    </row>
    <row r="117" spans="19:22" x14ac:dyDescent="0.2">
      <c r="S117" s="188">
        <v>41755</v>
      </c>
      <c r="T117" s="189">
        <v>11.421683819626759</v>
      </c>
      <c r="U117" s="190">
        <v>11.756652419321258</v>
      </c>
      <c r="V117" s="783">
        <v>13</v>
      </c>
    </row>
    <row r="118" spans="19:22" x14ac:dyDescent="0.2">
      <c r="S118" s="188">
        <v>41756</v>
      </c>
      <c r="T118" s="189">
        <v>10.42954707499324</v>
      </c>
      <c r="U118" s="190">
        <v>11.54579221677133</v>
      </c>
      <c r="V118" s="783">
        <v>14.3</v>
      </c>
    </row>
    <row r="119" spans="19:22" x14ac:dyDescent="0.2">
      <c r="S119" s="188">
        <v>41757</v>
      </c>
      <c r="T119" s="189">
        <v>13.422121192975668</v>
      </c>
      <c r="U119" s="190">
        <v>13.869957514600513</v>
      </c>
      <c r="V119" s="783">
        <v>12.3</v>
      </c>
    </row>
    <row r="120" spans="19:22" x14ac:dyDescent="0.2">
      <c r="S120" s="188">
        <v>41758</v>
      </c>
      <c r="T120" s="189">
        <v>14.823369507315329</v>
      </c>
      <c r="U120" s="190">
        <v>14.202974548155236</v>
      </c>
      <c r="V120" s="783">
        <v>12.3</v>
      </c>
    </row>
    <row r="121" spans="19:22" x14ac:dyDescent="0.2">
      <c r="S121" s="188">
        <v>41759</v>
      </c>
      <c r="T121" s="189">
        <v>13.826826937650269</v>
      </c>
      <c r="U121" s="190">
        <v>13.11850774419106</v>
      </c>
      <c r="V121" s="783">
        <v>12.9</v>
      </c>
    </row>
    <row r="122" spans="19:22" x14ac:dyDescent="0.2">
      <c r="S122" s="188">
        <v>41760</v>
      </c>
      <c r="T122" s="189">
        <v>13.57582023834579</v>
      </c>
      <c r="U122" s="190">
        <v>11.839500627664979</v>
      </c>
      <c r="V122" s="783">
        <v>13.2</v>
      </c>
    </row>
    <row r="123" spans="19:22" x14ac:dyDescent="0.2">
      <c r="S123" s="188">
        <v>41761</v>
      </c>
      <c r="T123" s="189">
        <v>14.447092989723075</v>
      </c>
      <c r="U123" s="190">
        <v>13.530714254331093</v>
      </c>
      <c r="V123" s="783">
        <v>11.7</v>
      </c>
    </row>
    <row r="124" spans="19:22" x14ac:dyDescent="0.2">
      <c r="S124" s="188">
        <v>41762</v>
      </c>
      <c r="T124" s="189">
        <v>15.286116394850133</v>
      </c>
      <c r="U124" s="190">
        <v>16.690623805383037</v>
      </c>
      <c r="V124" s="783">
        <v>5.3</v>
      </c>
    </row>
    <row r="125" spans="19:22" x14ac:dyDescent="0.2">
      <c r="S125" s="188">
        <v>41763</v>
      </c>
      <c r="T125" s="189">
        <v>12.215478894734922</v>
      </c>
      <c r="U125" s="190">
        <v>16.897915301249057</v>
      </c>
      <c r="V125" s="783">
        <v>7</v>
      </c>
    </row>
    <row r="126" spans="19:22" x14ac:dyDescent="0.2">
      <c r="S126" s="188">
        <v>41764</v>
      </c>
      <c r="T126" s="189">
        <v>11.902507562817934</v>
      </c>
      <c r="U126" s="190">
        <v>18.958099619848774</v>
      </c>
      <c r="V126" s="783">
        <v>7.7</v>
      </c>
    </row>
    <row r="127" spans="19:22" x14ac:dyDescent="0.2">
      <c r="S127" s="188">
        <v>41765</v>
      </c>
      <c r="T127" s="189">
        <v>13.077481581888684</v>
      </c>
      <c r="U127" s="190">
        <v>16.412153539843366</v>
      </c>
      <c r="V127" s="783">
        <v>13.5</v>
      </c>
    </row>
    <row r="128" spans="19:22" x14ac:dyDescent="0.2">
      <c r="S128" s="188">
        <v>41766</v>
      </c>
      <c r="T128" s="189">
        <v>11.894463558509816</v>
      </c>
      <c r="U128" s="190">
        <v>16.923185342344148</v>
      </c>
      <c r="V128" s="783">
        <v>11.6</v>
      </c>
    </row>
    <row r="129" spans="19:22" x14ac:dyDescent="0.2">
      <c r="S129" s="188">
        <v>41767</v>
      </c>
      <c r="T129" s="189">
        <v>10.627637447193049</v>
      </c>
      <c r="U129" s="190">
        <v>13.588580026644813</v>
      </c>
      <c r="V129" s="783">
        <v>12.1</v>
      </c>
    </row>
    <row r="130" spans="19:22" x14ac:dyDescent="0.2">
      <c r="S130" s="188">
        <v>41768</v>
      </c>
      <c r="T130" s="189">
        <v>11.270549768864042</v>
      </c>
      <c r="U130" s="190">
        <v>13.035132222069764</v>
      </c>
      <c r="V130" s="783">
        <v>12.3</v>
      </c>
    </row>
    <row r="131" spans="19:22" x14ac:dyDescent="0.2">
      <c r="S131" s="188">
        <v>41769</v>
      </c>
      <c r="T131" s="189">
        <v>11.317436448762766</v>
      </c>
      <c r="U131" s="190">
        <v>11.394917291532799</v>
      </c>
      <c r="V131" s="783">
        <v>12.5</v>
      </c>
    </row>
    <row r="132" spans="19:22" x14ac:dyDescent="0.2">
      <c r="S132" s="188">
        <v>41770</v>
      </c>
      <c r="T132" s="189">
        <v>10.920243828521263</v>
      </c>
      <c r="U132" s="190">
        <v>13.100809517095797</v>
      </c>
      <c r="V132" s="783">
        <v>10.199999999999999</v>
      </c>
    </row>
    <row r="133" spans="19:22" x14ac:dyDescent="0.2">
      <c r="S133" s="188">
        <v>41771</v>
      </c>
      <c r="T133" s="189">
        <v>11.84651988047897</v>
      </c>
      <c r="U133" s="190">
        <v>15.968776169667855</v>
      </c>
      <c r="V133" s="783">
        <v>8.8000000000000007</v>
      </c>
    </row>
    <row r="134" spans="19:22" x14ac:dyDescent="0.2">
      <c r="S134" s="188">
        <v>41772</v>
      </c>
      <c r="T134" s="189">
        <v>14.529756235108058</v>
      </c>
      <c r="U134" s="190">
        <v>16.660640374974943</v>
      </c>
      <c r="V134" s="783">
        <v>8.6</v>
      </c>
    </row>
    <row r="135" spans="19:22" x14ac:dyDescent="0.2">
      <c r="S135" s="188">
        <v>41773</v>
      </c>
      <c r="T135" s="189">
        <v>13.424991924207488</v>
      </c>
      <c r="U135" s="190">
        <v>18.087900691342586</v>
      </c>
      <c r="V135" s="783">
        <v>8</v>
      </c>
    </row>
    <row r="136" spans="19:22" x14ac:dyDescent="0.2">
      <c r="S136" s="188">
        <v>41774</v>
      </c>
      <c r="T136" s="189">
        <v>12.131548394807739</v>
      </c>
      <c r="U136" s="190">
        <v>19.465409272283821</v>
      </c>
      <c r="V136" s="783">
        <v>9.6</v>
      </c>
    </row>
    <row r="137" spans="19:22" x14ac:dyDescent="0.2">
      <c r="S137" s="188">
        <v>41775</v>
      </c>
      <c r="T137" s="189">
        <v>11.361394807106883</v>
      </c>
      <c r="U137" s="190">
        <v>19.278662465318448</v>
      </c>
      <c r="V137" s="783">
        <v>8.5</v>
      </c>
    </row>
    <row r="138" spans="19:22" x14ac:dyDescent="0.2">
      <c r="S138" s="188">
        <v>41776</v>
      </c>
      <c r="T138" s="189">
        <v>10.781411928785438</v>
      </c>
      <c r="U138" s="190">
        <v>16.827935520045752</v>
      </c>
      <c r="V138" s="783">
        <v>9.1999999999999993</v>
      </c>
    </row>
    <row r="139" spans="19:22" x14ac:dyDescent="0.2">
      <c r="S139" s="188">
        <v>41777</v>
      </c>
      <c r="T139" s="189">
        <v>9.6166525686911211</v>
      </c>
      <c r="U139" s="190">
        <v>16.379231071060332</v>
      </c>
      <c r="V139" s="783">
        <v>10.1</v>
      </c>
    </row>
    <row r="140" spans="19:22" x14ac:dyDescent="0.2">
      <c r="S140" s="188">
        <v>41778</v>
      </c>
      <c r="T140" s="189">
        <v>9.3875639686718522</v>
      </c>
      <c r="U140" s="190">
        <v>14.917899861760549</v>
      </c>
      <c r="V140" s="783">
        <v>14.2</v>
      </c>
    </row>
    <row r="141" spans="19:22" x14ac:dyDescent="0.2">
      <c r="S141" s="188">
        <v>41779</v>
      </c>
      <c r="T141" s="189">
        <v>11.812810659461487</v>
      </c>
      <c r="U141" s="190">
        <v>12.582811552043109</v>
      </c>
      <c r="V141" s="783">
        <v>16.3</v>
      </c>
    </row>
    <row r="142" spans="19:22" x14ac:dyDescent="0.2">
      <c r="S142" s="188">
        <v>41780</v>
      </c>
      <c r="T142" s="189">
        <v>12.000011584499992</v>
      </c>
      <c r="U142" s="190">
        <v>11.65639295006318</v>
      </c>
      <c r="V142" s="783">
        <v>18.5</v>
      </c>
    </row>
    <row r="143" spans="19:22" x14ac:dyDescent="0.2">
      <c r="S143" s="188">
        <v>41781</v>
      </c>
      <c r="T143" s="189">
        <v>13.191102289322005</v>
      </c>
      <c r="U143" s="190">
        <v>11.132254807470311</v>
      </c>
      <c r="V143" s="783">
        <v>20.8</v>
      </c>
    </row>
    <row r="144" spans="19:22" x14ac:dyDescent="0.2">
      <c r="S144" s="188">
        <v>41782</v>
      </c>
      <c r="T144" s="189">
        <v>14.310451695861637</v>
      </c>
      <c r="U144" s="190">
        <v>10.478143930618684</v>
      </c>
      <c r="V144" s="783">
        <v>19.5</v>
      </c>
    </row>
    <row r="145" spans="19:22" x14ac:dyDescent="0.2">
      <c r="S145" s="188">
        <v>41783</v>
      </c>
      <c r="T145" s="189">
        <v>14.698271961590322</v>
      </c>
      <c r="U145" s="190">
        <v>9.2781211312542951</v>
      </c>
      <c r="V145" s="783">
        <v>17.100000000000001</v>
      </c>
    </row>
    <row r="146" spans="19:22" x14ac:dyDescent="0.2">
      <c r="S146" s="188">
        <v>41784</v>
      </c>
      <c r="T146" s="189">
        <v>13.800481215488524</v>
      </c>
      <c r="U146" s="190">
        <v>9.656171123571907</v>
      </c>
      <c r="V146" s="783">
        <v>17.3</v>
      </c>
    </row>
    <row r="147" spans="19:22" x14ac:dyDescent="0.2">
      <c r="S147" s="188">
        <v>41785</v>
      </c>
      <c r="T147" s="189">
        <v>15.615287894376772</v>
      </c>
      <c r="U147" s="190">
        <v>10.865945761979171</v>
      </c>
      <c r="V147" s="783">
        <v>17.399999999999999</v>
      </c>
    </row>
    <row r="148" spans="19:22" x14ac:dyDescent="0.2">
      <c r="S148" s="188">
        <v>41786</v>
      </c>
      <c r="T148" s="189">
        <v>18.750183875948821</v>
      </c>
      <c r="U148" s="190">
        <v>11.108612309215228</v>
      </c>
      <c r="V148" s="783">
        <v>15.6</v>
      </c>
    </row>
    <row r="149" spans="19:22" x14ac:dyDescent="0.2">
      <c r="S149" s="188">
        <v>41787</v>
      </c>
      <c r="T149" s="189">
        <v>16.36606586327466</v>
      </c>
      <c r="U149" s="190">
        <v>11.808502084814613</v>
      </c>
      <c r="V149" s="783">
        <v>14.2</v>
      </c>
    </row>
    <row r="150" spans="19:22" x14ac:dyDescent="0.2">
      <c r="S150" s="188">
        <v>41788</v>
      </c>
      <c r="T150" s="189">
        <v>14.502160331150305</v>
      </c>
      <c r="U150" s="190">
        <v>13.226022867156466</v>
      </c>
      <c r="V150" s="783">
        <v>9.1</v>
      </c>
    </row>
    <row r="151" spans="19:22" x14ac:dyDescent="0.2">
      <c r="S151" s="188">
        <v>41789</v>
      </c>
      <c r="T151" s="189">
        <v>16.585757747376693</v>
      </c>
      <c r="U151" s="190">
        <v>12.987815079649232</v>
      </c>
      <c r="V151" s="783">
        <v>9.4</v>
      </c>
    </row>
    <row r="152" spans="19:22" x14ac:dyDescent="0.2">
      <c r="S152" s="188">
        <v>41790</v>
      </c>
      <c r="T152" s="189">
        <v>15.247435206733263</v>
      </c>
      <c r="U152" s="190">
        <v>10.185478109816755</v>
      </c>
      <c r="V152" s="783">
        <v>12.7</v>
      </c>
    </row>
    <row r="153" spans="19:22" x14ac:dyDescent="0.2">
      <c r="S153" s="188">
        <v>41791</v>
      </c>
      <c r="T153" s="189">
        <v>14.068377173461583</v>
      </c>
      <c r="U153" s="190">
        <v>10.15248238828606</v>
      </c>
      <c r="V153" s="783">
        <v>13.5</v>
      </c>
    </row>
    <row r="154" spans="19:22" x14ac:dyDescent="0.2">
      <c r="S154" s="188">
        <v>41792</v>
      </c>
      <c r="T154" s="189">
        <v>14.284241674771865</v>
      </c>
      <c r="U154" s="190">
        <v>11.90470707686009</v>
      </c>
      <c r="V154" s="783">
        <v>13.2</v>
      </c>
    </row>
    <row r="155" spans="19:22" x14ac:dyDescent="0.2">
      <c r="S155" s="188">
        <v>41793</v>
      </c>
      <c r="T155" s="189">
        <v>17.66743373647363</v>
      </c>
      <c r="U155" s="190">
        <v>12.10654944422572</v>
      </c>
      <c r="V155" s="783">
        <v>13.1</v>
      </c>
    </row>
    <row r="156" spans="19:22" x14ac:dyDescent="0.2">
      <c r="S156" s="188">
        <v>41794</v>
      </c>
      <c r="T156" s="189">
        <v>15.870449743344443</v>
      </c>
      <c r="U156" s="190">
        <v>11.447167474483827</v>
      </c>
      <c r="V156" s="783">
        <v>14.9</v>
      </c>
    </row>
    <row r="157" spans="19:22" x14ac:dyDescent="0.2">
      <c r="S157" s="188">
        <v>41795</v>
      </c>
      <c r="T157" s="189">
        <v>14.467313304269437</v>
      </c>
      <c r="U157" s="190">
        <v>11.437560478995836</v>
      </c>
      <c r="V157" s="783">
        <v>14.8</v>
      </c>
    </row>
    <row r="158" spans="19:22" x14ac:dyDescent="0.2">
      <c r="S158" s="188">
        <v>41796</v>
      </c>
      <c r="T158" s="189">
        <v>13.276741789377349</v>
      </c>
      <c r="U158" s="190">
        <v>10.650905861959252</v>
      </c>
      <c r="V158" s="783">
        <v>17</v>
      </c>
    </row>
    <row r="159" spans="19:22" x14ac:dyDescent="0.2">
      <c r="S159" s="188">
        <v>41797</v>
      </c>
      <c r="T159" s="189">
        <v>11.323699215841078</v>
      </c>
      <c r="U159" s="190">
        <v>8.3705384507673894</v>
      </c>
      <c r="V159" s="783">
        <v>19.600000000000001</v>
      </c>
    </row>
    <row r="160" spans="19:22" x14ac:dyDescent="0.2">
      <c r="S160" s="188">
        <v>41798</v>
      </c>
      <c r="T160" s="189">
        <v>9.1972719331247426</v>
      </c>
      <c r="U160" s="190">
        <v>8.5228338222967643</v>
      </c>
      <c r="V160" s="783">
        <v>22.3</v>
      </c>
    </row>
    <row r="161" spans="19:22" x14ac:dyDescent="0.2">
      <c r="S161" s="188">
        <v>41799</v>
      </c>
      <c r="T161" s="189">
        <v>9.082296078931769</v>
      </c>
      <c r="U161" s="190">
        <v>9.9708936924618943</v>
      </c>
      <c r="V161" s="783">
        <v>23.5</v>
      </c>
    </row>
    <row r="162" spans="19:22" x14ac:dyDescent="0.2">
      <c r="S162" s="188">
        <v>41800</v>
      </c>
      <c r="T162" s="189">
        <v>11.077870615533209</v>
      </c>
      <c r="U162" s="190">
        <v>10.027914164128793</v>
      </c>
      <c r="V162" s="783">
        <v>24.1</v>
      </c>
    </row>
    <row r="163" spans="19:22" x14ac:dyDescent="0.2">
      <c r="S163" s="188">
        <v>41801</v>
      </c>
      <c r="T163" s="189">
        <v>11.485041881629501</v>
      </c>
      <c r="U163" s="190">
        <v>10.043812557867874</v>
      </c>
      <c r="V163" s="783">
        <v>23.4</v>
      </c>
    </row>
    <row r="164" spans="19:22" x14ac:dyDescent="0.2">
      <c r="S164" s="188">
        <v>41802</v>
      </c>
      <c r="T164" s="189">
        <v>11.284161953165373</v>
      </c>
      <c r="U164" s="190">
        <v>10.241127851957764</v>
      </c>
      <c r="V164" s="783">
        <v>20.100000000000001</v>
      </c>
    </row>
    <row r="165" spans="19:22" x14ac:dyDescent="0.2">
      <c r="S165" s="188">
        <v>41803</v>
      </c>
      <c r="T165" s="189">
        <v>11.009914575465428</v>
      </c>
      <c r="U165" s="190">
        <v>9.9643058678718326</v>
      </c>
      <c r="V165" s="783">
        <v>17.399999999999999</v>
      </c>
    </row>
    <row r="166" spans="19:22" x14ac:dyDescent="0.2">
      <c r="S166" s="188">
        <v>41804</v>
      </c>
      <c r="T166" s="189">
        <v>10.914252480759151</v>
      </c>
      <c r="U166" s="190">
        <v>8.3940769619728695</v>
      </c>
      <c r="V166" s="783">
        <v>13.7</v>
      </c>
    </row>
    <row r="167" spans="19:22" x14ac:dyDescent="0.2">
      <c r="S167" s="188">
        <v>41805</v>
      </c>
      <c r="T167" s="189">
        <v>8.3492748152354501</v>
      </c>
      <c r="U167" s="190">
        <v>8.9615799963818166</v>
      </c>
      <c r="V167" s="783">
        <v>13.4</v>
      </c>
    </row>
    <row r="168" spans="19:22" x14ac:dyDescent="0.2">
      <c r="S168" s="188">
        <v>41806</v>
      </c>
      <c r="T168" s="189">
        <v>8.6967634867514789</v>
      </c>
      <c r="U168" s="190">
        <v>10.34683262302074</v>
      </c>
      <c r="V168" s="783">
        <v>15.1</v>
      </c>
    </row>
    <row r="169" spans="19:22" x14ac:dyDescent="0.2">
      <c r="S169" s="188">
        <v>41807</v>
      </c>
      <c r="T169" s="189">
        <v>9.9735798696523172</v>
      </c>
      <c r="U169" s="190">
        <v>10.760986581887041</v>
      </c>
      <c r="V169" s="783">
        <v>15.5</v>
      </c>
    </row>
    <row r="170" spans="19:22" x14ac:dyDescent="0.2">
      <c r="S170" s="188">
        <v>41808</v>
      </c>
      <c r="T170" s="189">
        <v>10.103961992824432</v>
      </c>
      <c r="U170" s="190">
        <v>10.600526513886642</v>
      </c>
      <c r="V170" s="783">
        <v>17.2</v>
      </c>
    </row>
    <row r="171" spans="19:22" x14ac:dyDescent="0.2">
      <c r="S171" s="188">
        <v>41809</v>
      </c>
      <c r="T171" s="189">
        <v>10.037119450293975</v>
      </c>
      <c r="U171" s="190">
        <v>10.714300434425487</v>
      </c>
      <c r="V171" s="783">
        <v>16.899999999999999</v>
      </c>
    </row>
    <row r="172" spans="19:22" x14ac:dyDescent="0.2">
      <c r="S172" s="188">
        <v>41810</v>
      </c>
      <c r="T172" s="189">
        <v>9.0887843843037945</v>
      </c>
      <c r="U172" s="190">
        <v>10.50671324067552</v>
      </c>
      <c r="V172" s="783">
        <v>13</v>
      </c>
    </row>
    <row r="173" spans="19:22" x14ac:dyDescent="0.2">
      <c r="S173" s="188">
        <v>41811</v>
      </c>
      <c r="T173" s="189">
        <v>9.3746597053455751</v>
      </c>
      <c r="U173" s="190">
        <v>9.0132577703847474</v>
      </c>
      <c r="V173" s="783">
        <v>13.5</v>
      </c>
    </row>
    <row r="174" spans="19:22" x14ac:dyDescent="0.2">
      <c r="S174" s="188">
        <v>41812</v>
      </c>
      <c r="T174" s="189">
        <v>7.7458241669498982</v>
      </c>
      <c r="U174" s="190">
        <v>9.3324508634722019</v>
      </c>
      <c r="V174" s="783">
        <v>15.8</v>
      </c>
    </row>
    <row r="175" spans="19:22" x14ac:dyDescent="0.2">
      <c r="S175" s="188">
        <v>41813</v>
      </c>
      <c r="T175" s="189">
        <v>8.1297757922353568</v>
      </c>
      <c r="U175" s="190">
        <v>10.792906177955933</v>
      </c>
      <c r="V175" s="783">
        <v>16.399999999999999</v>
      </c>
    </row>
    <row r="176" spans="19:22" x14ac:dyDescent="0.2">
      <c r="S176" s="188">
        <v>41814</v>
      </c>
      <c r="T176" s="189">
        <v>10.301124084948322</v>
      </c>
      <c r="U176" s="190">
        <v>10.892712800524903</v>
      </c>
      <c r="V176" s="783">
        <v>15.8</v>
      </c>
    </row>
    <row r="177" spans="19:22" x14ac:dyDescent="0.2">
      <c r="S177" s="188">
        <v>41815</v>
      </c>
      <c r="T177" s="189">
        <v>11.159673566529838</v>
      </c>
      <c r="U177" s="190">
        <v>11.272654750154254</v>
      </c>
      <c r="V177" s="783">
        <v>12.7</v>
      </c>
    </row>
    <row r="178" spans="19:22" x14ac:dyDescent="0.2">
      <c r="S178" s="188">
        <v>41816</v>
      </c>
      <c r="T178" s="189">
        <v>11.523325667442599</v>
      </c>
      <c r="U178" s="190">
        <v>11.411749418376143</v>
      </c>
      <c r="V178" s="783">
        <v>13.6</v>
      </c>
    </row>
    <row r="179" spans="19:22" x14ac:dyDescent="0.2">
      <c r="S179" s="188">
        <v>41817</v>
      </c>
      <c r="T179" s="189">
        <v>11.956529342802954</v>
      </c>
      <c r="U179" s="190">
        <v>10.932077565583153</v>
      </c>
      <c r="V179" s="783">
        <v>16.899999999999999</v>
      </c>
    </row>
    <row r="180" spans="19:22" x14ac:dyDescent="0.2">
      <c r="S180" s="188">
        <v>41818</v>
      </c>
      <c r="T180" s="189">
        <v>10.727958066388608</v>
      </c>
      <c r="U180" s="190">
        <v>9.1549912511486013</v>
      </c>
      <c r="V180" s="783">
        <v>20.100000000000001</v>
      </c>
    </row>
    <row r="181" spans="19:22" x14ac:dyDescent="0.2">
      <c r="S181" s="188">
        <v>41819</v>
      </c>
      <c r="T181" s="189">
        <v>8.7011637294438344</v>
      </c>
      <c r="U181" s="190">
        <v>9.5811525882221353</v>
      </c>
      <c r="V181" s="783">
        <v>17.2</v>
      </c>
    </row>
    <row r="182" spans="19:22" x14ac:dyDescent="0.2">
      <c r="S182" s="188">
        <v>41820</v>
      </c>
      <c r="T182" s="189">
        <v>9.166807676721163</v>
      </c>
      <c r="U182" s="190">
        <v>11.38615884981731</v>
      </c>
      <c r="V182" s="783">
        <v>13.6</v>
      </c>
    </row>
    <row r="183" spans="19:22" x14ac:dyDescent="0.2">
      <c r="S183" s="188">
        <v>41821</v>
      </c>
      <c r="T183" s="189">
        <v>10.197688824880153</v>
      </c>
      <c r="U183" s="190">
        <v>11.058233001489125</v>
      </c>
      <c r="V183" s="783">
        <v>14.7</v>
      </c>
    </row>
    <row r="184" spans="19:22" x14ac:dyDescent="0.2">
      <c r="S184" s="188">
        <v>41822</v>
      </c>
      <c r="T184" s="189">
        <v>10.35518262767286</v>
      </c>
      <c r="U184" s="190">
        <v>10.945490729591199</v>
      </c>
      <c r="V184" s="783">
        <v>15.9</v>
      </c>
    </row>
    <row r="185" spans="19:22" x14ac:dyDescent="0.2">
      <c r="S185" s="188">
        <v>41823</v>
      </c>
      <c r="T185" s="189">
        <v>10.446758288928217</v>
      </c>
      <c r="U185" s="190">
        <v>10.600033656597127</v>
      </c>
      <c r="V185" s="783">
        <v>17.7</v>
      </c>
    </row>
    <row r="186" spans="19:22" x14ac:dyDescent="0.2">
      <c r="S186" s="188">
        <v>41824</v>
      </c>
      <c r="T186" s="189">
        <v>9.6374044485080379</v>
      </c>
      <c r="U186" s="190">
        <v>11.433981814725993</v>
      </c>
      <c r="V186" s="783">
        <v>21.2</v>
      </c>
    </row>
    <row r="187" spans="19:22" x14ac:dyDescent="0.2">
      <c r="S187" s="188">
        <v>41825</v>
      </c>
      <c r="T187" s="189">
        <v>7.8120173009830189</v>
      </c>
      <c r="U187" s="190">
        <v>8.4934816050281832</v>
      </c>
      <c r="V187" s="783">
        <v>19.5</v>
      </c>
    </row>
    <row r="188" spans="19:22" x14ac:dyDescent="0.2">
      <c r="S188" s="188">
        <v>41826</v>
      </c>
      <c r="T188" s="189">
        <v>7.4339891096651831</v>
      </c>
      <c r="U188" s="190">
        <v>8.8607905231701647</v>
      </c>
      <c r="V188" s="783">
        <v>22</v>
      </c>
    </row>
    <row r="189" spans="19:22" x14ac:dyDescent="0.2">
      <c r="S189" s="188">
        <v>41827</v>
      </c>
      <c r="T189" s="189">
        <v>8.0506001555965589</v>
      </c>
      <c r="U189" s="190">
        <v>10.34689764794898</v>
      </c>
      <c r="V189" s="783">
        <v>23.5</v>
      </c>
    </row>
    <row r="190" spans="19:22" x14ac:dyDescent="0.2">
      <c r="S190" s="188">
        <v>41828</v>
      </c>
      <c r="T190" s="189">
        <v>9.4232119863739445</v>
      </c>
      <c r="U190" s="190">
        <v>10.041092456549947</v>
      </c>
      <c r="V190" s="783">
        <v>21.1</v>
      </c>
    </row>
    <row r="191" spans="19:22" x14ac:dyDescent="0.2">
      <c r="S191" s="188">
        <v>41829</v>
      </c>
      <c r="T191" s="189">
        <v>9.7452175407334831</v>
      </c>
      <c r="U191" s="190">
        <v>10.599996532461025</v>
      </c>
      <c r="V191" s="783">
        <v>14.8</v>
      </c>
    </row>
    <row r="192" spans="19:22" x14ac:dyDescent="0.2">
      <c r="S192" s="188">
        <v>41830</v>
      </c>
      <c r="T192" s="189">
        <v>10.311378027591699</v>
      </c>
      <c r="U192" s="190">
        <v>12.823204404477016</v>
      </c>
      <c r="V192" s="783">
        <v>14.3</v>
      </c>
    </row>
    <row r="193" spans="19:22" x14ac:dyDescent="0.2">
      <c r="S193" s="188">
        <v>41831</v>
      </c>
      <c r="T193" s="189">
        <v>10.735025507987054</v>
      </c>
      <c r="U193" s="190">
        <v>12.052821014303499</v>
      </c>
      <c r="V193" s="783">
        <v>16.2</v>
      </c>
    </row>
    <row r="194" spans="19:22" x14ac:dyDescent="0.2">
      <c r="S194" s="188">
        <v>41832</v>
      </c>
      <c r="T194" s="189">
        <v>10.319713779857</v>
      </c>
      <c r="U194" s="190">
        <v>9.5699875809135833</v>
      </c>
      <c r="V194" s="783">
        <v>16.399999999999999</v>
      </c>
    </row>
    <row r="195" spans="19:22" x14ac:dyDescent="0.2">
      <c r="S195" s="188">
        <v>41833</v>
      </c>
      <c r="T195" s="189">
        <v>7.8976934672655528</v>
      </c>
      <c r="U195" s="190">
        <v>8.6325223799616904</v>
      </c>
      <c r="V195" s="783">
        <v>17.3</v>
      </c>
    </row>
    <row r="196" spans="19:22" x14ac:dyDescent="0.2">
      <c r="S196" s="188">
        <v>41834</v>
      </c>
      <c r="T196" s="189">
        <v>8.0366633004582884</v>
      </c>
      <c r="U196" s="190">
        <v>10.023829644110265</v>
      </c>
      <c r="V196" s="783">
        <v>19</v>
      </c>
    </row>
    <row r="197" spans="19:22" x14ac:dyDescent="0.2">
      <c r="S197" s="188">
        <v>41835</v>
      </c>
      <c r="T197" s="189">
        <v>10.124178094193812</v>
      </c>
      <c r="U197" s="190">
        <v>9.9774835818951537</v>
      </c>
      <c r="V197" s="783">
        <v>20.5</v>
      </c>
    </row>
    <row r="198" spans="19:22" x14ac:dyDescent="0.2">
      <c r="S198" s="188">
        <v>41836</v>
      </c>
      <c r="T198" s="189">
        <v>10.333047875951873</v>
      </c>
      <c r="U198" s="190">
        <v>9.9337418028508644</v>
      </c>
      <c r="V198" s="783">
        <v>21.1</v>
      </c>
    </row>
    <row r="199" spans="19:22" x14ac:dyDescent="0.2">
      <c r="S199" s="188">
        <v>41837</v>
      </c>
      <c r="T199" s="189">
        <v>9.5299186981362247</v>
      </c>
      <c r="U199" s="190">
        <v>9.8346370207824467</v>
      </c>
      <c r="V199" s="783">
        <v>20.8</v>
      </c>
    </row>
    <row r="200" spans="19:22" x14ac:dyDescent="0.2">
      <c r="S200" s="188">
        <v>41838</v>
      </c>
      <c r="T200" s="189">
        <v>9.9143342680701192</v>
      </c>
      <c r="U200" s="190">
        <v>9.1789610460226054</v>
      </c>
      <c r="V200" s="783">
        <v>21.6</v>
      </c>
    </row>
    <row r="201" spans="19:22" x14ac:dyDescent="0.2">
      <c r="S201" s="188">
        <v>41839</v>
      </c>
      <c r="T201" s="189">
        <v>9.5670326144316231</v>
      </c>
      <c r="U201" s="190">
        <v>7.6722663783172056</v>
      </c>
      <c r="V201" s="783">
        <v>23.5</v>
      </c>
    </row>
    <row r="202" spans="19:22" x14ac:dyDescent="0.2">
      <c r="S202" s="188">
        <v>41840</v>
      </c>
      <c r="T202" s="189">
        <v>7.3932422284174146</v>
      </c>
      <c r="U202" s="190">
        <v>7.8044073243827983</v>
      </c>
      <c r="V202" s="783">
        <v>25.2</v>
      </c>
    </row>
    <row r="203" spans="19:22" x14ac:dyDescent="0.2">
      <c r="S203" s="188">
        <v>41841</v>
      </c>
      <c r="T203" s="189">
        <v>7.6510962622076732</v>
      </c>
      <c r="U203" s="190">
        <v>9.3012826852739359</v>
      </c>
      <c r="V203" s="783">
        <v>21.9</v>
      </c>
    </row>
    <row r="204" spans="19:22" x14ac:dyDescent="0.2">
      <c r="S204" s="188">
        <v>41842</v>
      </c>
      <c r="T204" s="189">
        <v>8.9743593246862208</v>
      </c>
      <c r="U204" s="190">
        <v>9.613325478616396</v>
      </c>
      <c r="V204" s="783">
        <v>20.7</v>
      </c>
    </row>
    <row r="205" spans="19:22" x14ac:dyDescent="0.2">
      <c r="S205" s="188">
        <v>41843</v>
      </c>
      <c r="T205" s="189">
        <v>9.6955652649745243</v>
      </c>
      <c r="U205" s="190">
        <v>10.428420309352932</v>
      </c>
      <c r="V205" s="783">
        <v>19.7</v>
      </c>
    </row>
    <row r="206" spans="19:22" x14ac:dyDescent="0.2">
      <c r="S206" s="188">
        <v>41844</v>
      </c>
      <c r="T206" s="189">
        <v>9.6034357299622037</v>
      </c>
      <c r="U206" s="190">
        <v>10.63011751680351</v>
      </c>
      <c r="V206" s="783">
        <v>17.600000000000001</v>
      </c>
    </row>
    <row r="207" spans="19:22" x14ac:dyDescent="0.2">
      <c r="S207" s="188">
        <v>41845</v>
      </c>
      <c r="T207" s="189">
        <v>9.8178210718424541</v>
      </c>
      <c r="U207" s="190">
        <v>10.150119335925959</v>
      </c>
      <c r="V207" s="783">
        <v>19.100000000000001</v>
      </c>
    </row>
    <row r="208" spans="19:22" x14ac:dyDescent="0.2">
      <c r="S208" s="188">
        <v>41846</v>
      </c>
      <c r="T208" s="189">
        <v>9.4571478942961189</v>
      </c>
      <c r="U208" s="190">
        <v>8.7393142002886588</v>
      </c>
      <c r="V208" s="783">
        <v>21.4</v>
      </c>
    </row>
    <row r="209" spans="19:22" x14ac:dyDescent="0.2">
      <c r="S209" s="188">
        <v>41847</v>
      </c>
      <c r="T209" s="189">
        <v>7.6470809488644225</v>
      </c>
      <c r="U209" s="190">
        <v>8.6554588637650465</v>
      </c>
      <c r="V209" s="783">
        <v>21.6</v>
      </c>
    </row>
    <row r="210" spans="19:22" x14ac:dyDescent="0.2">
      <c r="S210" s="188">
        <v>41848</v>
      </c>
      <c r="T210" s="189">
        <v>7.0816624292609269</v>
      </c>
      <c r="U210" s="190">
        <v>10.007400528645363</v>
      </c>
      <c r="V210" s="783">
        <v>20</v>
      </c>
    </row>
    <row r="211" spans="19:22" x14ac:dyDescent="0.2">
      <c r="S211" s="188">
        <v>41849</v>
      </c>
      <c r="T211" s="189">
        <v>9.4793112382084015</v>
      </c>
      <c r="U211" s="190">
        <v>9.3544529085270369</v>
      </c>
      <c r="V211" s="783">
        <v>20.100000000000001</v>
      </c>
    </row>
    <row r="212" spans="19:22" x14ac:dyDescent="0.2">
      <c r="S212" s="188">
        <v>41850</v>
      </c>
      <c r="T212" s="189">
        <v>9.7753229683819356</v>
      </c>
      <c r="U212" s="190">
        <v>9.4523264471237418</v>
      </c>
      <c r="V212" s="783">
        <v>20.7</v>
      </c>
    </row>
    <row r="213" spans="19:22" x14ac:dyDescent="0.2">
      <c r="S213" s="188">
        <v>41851</v>
      </c>
      <c r="T213" s="189">
        <v>8.5590867689287684</v>
      </c>
      <c r="U213" s="190">
        <v>9.2471253614376749</v>
      </c>
      <c r="V213" s="783">
        <v>18</v>
      </c>
    </row>
    <row r="214" spans="19:22" x14ac:dyDescent="0.2">
      <c r="S214" s="188">
        <v>41852</v>
      </c>
      <c r="T214" s="189">
        <v>8.2807029217647496</v>
      </c>
      <c r="U214" s="190">
        <v>8.7526101351575232</v>
      </c>
      <c r="V214" s="791">
        <v>18.899999999999999</v>
      </c>
    </row>
    <row r="215" spans="19:22" x14ac:dyDescent="0.2">
      <c r="S215" s="188">
        <v>41853</v>
      </c>
      <c r="T215" s="189">
        <v>8.4084686876064421</v>
      </c>
      <c r="U215" s="190">
        <v>7.3398109362101884</v>
      </c>
      <c r="V215" s="791">
        <v>22.4</v>
      </c>
    </row>
    <row r="216" spans="19:22" x14ac:dyDescent="0.2">
      <c r="S216" s="188">
        <v>41854</v>
      </c>
      <c r="T216" s="189">
        <v>6.5623641371807562</v>
      </c>
      <c r="U216" s="190">
        <v>7.4255598574784694</v>
      </c>
      <c r="V216" s="791">
        <v>19.899999999999999</v>
      </c>
    </row>
    <row r="217" spans="19:22" x14ac:dyDescent="0.2">
      <c r="S217" s="188">
        <v>41855</v>
      </c>
      <c r="T217" s="189">
        <v>6.2877609571113462</v>
      </c>
      <c r="U217" s="190">
        <v>9.9286334282502242</v>
      </c>
      <c r="V217" s="791">
        <v>17.8</v>
      </c>
    </row>
    <row r="218" spans="19:22" x14ac:dyDescent="0.2">
      <c r="S218" s="188">
        <v>41856</v>
      </c>
      <c r="T218" s="189">
        <v>9.5441483121432835</v>
      </c>
      <c r="U218" s="190">
        <v>9.0057527470622318</v>
      </c>
      <c r="V218" s="791">
        <v>18.399999999999999</v>
      </c>
    </row>
    <row r="219" spans="19:22" x14ac:dyDescent="0.2">
      <c r="S219" s="188">
        <v>41857</v>
      </c>
      <c r="T219" s="189">
        <v>9.2751240275451838</v>
      </c>
      <c r="U219" s="190">
        <v>9.0292564269688693</v>
      </c>
      <c r="V219" s="791">
        <v>18.2</v>
      </c>
    </row>
    <row r="220" spans="19:22" x14ac:dyDescent="0.2">
      <c r="S220" s="188">
        <v>41858</v>
      </c>
      <c r="T220" s="189">
        <v>8.467033897663292</v>
      </c>
      <c r="U220" s="190">
        <v>10.520128208517265</v>
      </c>
      <c r="V220" s="791">
        <v>19.3</v>
      </c>
    </row>
    <row r="221" spans="19:22" x14ac:dyDescent="0.2">
      <c r="S221" s="188">
        <v>41859</v>
      </c>
      <c r="T221" s="189">
        <v>8.5828489523279838</v>
      </c>
      <c r="U221" s="190">
        <v>9.7839386392334227</v>
      </c>
      <c r="V221" s="791">
        <v>20.100000000000001</v>
      </c>
    </row>
    <row r="222" spans="19:22" x14ac:dyDescent="0.2">
      <c r="S222" s="188">
        <v>41860</v>
      </c>
      <c r="T222" s="189">
        <v>8.5615359487364504</v>
      </c>
      <c r="U222" s="190">
        <v>7.0910306035338895</v>
      </c>
      <c r="V222" s="791">
        <v>21</v>
      </c>
    </row>
    <row r="223" spans="19:22" x14ac:dyDescent="0.2">
      <c r="S223" s="188">
        <v>41861</v>
      </c>
      <c r="T223" s="189">
        <v>7.8591707951331689</v>
      </c>
      <c r="U223" s="190">
        <v>7.1634838935834511</v>
      </c>
      <c r="V223" s="791">
        <v>22</v>
      </c>
    </row>
    <row r="224" spans="19:22" x14ac:dyDescent="0.2">
      <c r="S224" s="188">
        <v>41862</v>
      </c>
      <c r="T224" s="189">
        <v>7.7858396919393806</v>
      </c>
      <c r="U224" s="190">
        <v>8.8331045259040213</v>
      </c>
      <c r="V224" s="791">
        <v>17.899999999999999</v>
      </c>
    </row>
    <row r="225" spans="19:22" x14ac:dyDescent="0.2">
      <c r="S225" s="188">
        <v>41863</v>
      </c>
      <c r="T225" s="189">
        <v>10.257862448189519</v>
      </c>
      <c r="U225" s="190">
        <v>9.248917129711181</v>
      </c>
      <c r="V225" s="791">
        <v>16</v>
      </c>
    </row>
    <row r="226" spans="19:22" x14ac:dyDescent="0.2">
      <c r="S226" s="188">
        <v>41864</v>
      </c>
      <c r="T226" s="189">
        <v>10.835711831250009</v>
      </c>
      <c r="U226" s="190">
        <v>9.5495590540677178</v>
      </c>
      <c r="V226" s="791">
        <v>16.100000000000001</v>
      </c>
    </row>
    <row r="227" spans="19:22" x14ac:dyDescent="0.2">
      <c r="S227" s="188">
        <v>41865</v>
      </c>
      <c r="T227" s="189">
        <v>10.130151626754522</v>
      </c>
      <c r="U227" s="190">
        <v>9.7385542915261478</v>
      </c>
      <c r="V227" s="791">
        <v>15.1</v>
      </c>
    </row>
    <row r="228" spans="19:22" x14ac:dyDescent="0.2">
      <c r="S228" s="188">
        <v>41866</v>
      </c>
      <c r="T228" s="189">
        <v>9.876577415096337</v>
      </c>
      <c r="U228" s="190">
        <v>9.4648779405683712</v>
      </c>
      <c r="V228" s="791">
        <v>14.4</v>
      </c>
    </row>
    <row r="229" spans="19:22" x14ac:dyDescent="0.2">
      <c r="S229" s="188">
        <v>41867</v>
      </c>
      <c r="T229" s="189">
        <v>9.3885460669349818</v>
      </c>
      <c r="U229" s="190">
        <v>8.1674339130343689</v>
      </c>
      <c r="V229" s="791">
        <v>13.3</v>
      </c>
    </row>
    <row r="230" spans="19:22" x14ac:dyDescent="0.2">
      <c r="S230" s="188">
        <v>41868</v>
      </c>
      <c r="T230" s="189">
        <v>7.7080056810002953</v>
      </c>
      <c r="U230" s="190">
        <v>8.2641739384361408</v>
      </c>
      <c r="V230" s="791">
        <v>14.2</v>
      </c>
    </row>
    <row r="231" spans="19:22" x14ac:dyDescent="0.2">
      <c r="S231" s="188">
        <v>41869</v>
      </c>
      <c r="T231" s="189">
        <v>7.8964010065914723</v>
      </c>
      <c r="U231" s="190">
        <v>10.437155900913542</v>
      </c>
      <c r="V231" s="791">
        <v>16.3</v>
      </c>
    </row>
    <row r="232" spans="19:22" x14ac:dyDescent="0.2">
      <c r="S232" s="188">
        <v>41870</v>
      </c>
      <c r="T232" s="189">
        <v>9.5761881946423859</v>
      </c>
      <c r="U232" s="190">
        <v>10.817177006758483</v>
      </c>
      <c r="V232" s="791">
        <v>14.3</v>
      </c>
    </row>
    <row r="233" spans="19:22" x14ac:dyDescent="0.2">
      <c r="S233" s="188">
        <v>41871</v>
      </c>
      <c r="T233" s="189">
        <v>9.9530221333140965</v>
      </c>
      <c r="U233" s="190">
        <v>10.876105489382656</v>
      </c>
      <c r="V233" s="791">
        <v>14</v>
      </c>
    </row>
    <row r="234" spans="19:22" x14ac:dyDescent="0.2">
      <c r="S234" s="188">
        <v>41872</v>
      </c>
      <c r="T234" s="189">
        <v>10.157482423771004</v>
      </c>
      <c r="U234" s="190">
        <v>11.291716303982307</v>
      </c>
      <c r="V234" s="791">
        <v>12.9</v>
      </c>
    </row>
    <row r="235" spans="19:22" x14ac:dyDescent="0.2">
      <c r="S235" s="188">
        <v>41873</v>
      </c>
      <c r="T235" s="189">
        <v>10.38733173861492</v>
      </c>
      <c r="U235" s="190">
        <v>10.608889207773215</v>
      </c>
      <c r="V235" s="791">
        <v>14.2</v>
      </c>
    </row>
    <row r="236" spans="19:22" x14ac:dyDescent="0.2">
      <c r="S236" s="188">
        <v>41874</v>
      </c>
      <c r="T236" s="189">
        <v>10.739253650810847</v>
      </c>
      <c r="U236" s="190">
        <v>9.0766717210401815</v>
      </c>
      <c r="V236" s="791">
        <v>14.8</v>
      </c>
    </row>
    <row r="237" spans="19:22" x14ac:dyDescent="0.2">
      <c r="S237" s="188">
        <v>41875</v>
      </c>
      <c r="T237" s="189">
        <v>8.2797564131916648</v>
      </c>
      <c r="U237" s="190">
        <v>9.6811858112596934</v>
      </c>
      <c r="V237" s="791">
        <v>11.4</v>
      </c>
    </row>
    <row r="238" spans="19:22" x14ac:dyDescent="0.2">
      <c r="S238" s="188">
        <v>41876</v>
      </c>
      <c r="T238" s="189">
        <v>8.8038562591344931</v>
      </c>
      <c r="U238" s="190">
        <v>11.401840931354576</v>
      </c>
      <c r="V238" s="791">
        <v>12.6</v>
      </c>
    </row>
    <row r="239" spans="19:22" x14ac:dyDescent="0.2">
      <c r="S239" s="188">
        <v>41877</v>
      </c>
      <c r="T239" s="189">
        <v>10.716568032593223</v>
      </c>
      <c r="U239" s="190">
        <v>12.199019353276988</v>
      </c>
      <c r="V239" s="791">
        <v>13.4</v>
      </c>
    </row>
    <row r="240" spans="19:22" x14ac:dyDescent="0.2">
      <c r="S240" s="188">
        <v>41878</v>
      </c>
      <c r="T240" s="189">
        <v>11.891044515703925</v>
      </c>
      <c r="U240" s="190">
        <v>12.040001761096971</v>
      </c>
      <c r="V240" s="791">
        <v>12</v>
      </c>
    </row>
    <row r="241" spans="19:22" x14ac:dyDescent="0.2">
      <c r="S241" s="188">
        <v>41879</v>
      </c>
      <c r="T241" s="189">
        <v>11.407070458020502</v>
      </c>
      <c r="U241" s="190">
        <v>11.614278045055139</v>
      </c>
      <c r="V241" s="791">
        <v>13.1</v>
      </c>
    </row>
    <row r="242" spans="19:22" x14ac:dyDescent="0.2">
      <c r="S242" s="188">
        <v>41880</v>
      </c>
      <c r="T242" s="189">
        <v>10.979219211020785</v>
      </c>
      <c r="U242" s="190">
        <v>12.056345281883422</v>
      </c>
      <c r="V242" s="791">
        <v>15.8</v>
      </c>
    </row>
    <row r="243" spans="19:22" x14ac:dyDescent="0.2">
      <c r="S243" s="188">
        <v>41881</v>
      </c>
      <c r="T243" s="189">
        <v>10.105809845174944</v>
      </c>
      <c r="U243" s="190">
        <v>9.031495101169039</v>
      </c>
      <c r="V243" s="791">
        <v>16.2</v>
      </c>
    </row>
    <row r="244" spans="19:22" x14ac:dyDescent="0.2">
      <c r="S244" s="188">
        <v>41882</v>
      </c>
      <c r="T244" s="189">
        <v>8.3579629969201505</v>
      </c>
      <c r="U244" s="190">
        <v>9.5905805212413799</v>
      </c>
      <c r="V244" s="791">
        <v>14.4</v>
      </c>
    </row>
    <row r="245" spans="19:22" x14ac:dyDescent="0.2">
      <c r="S245" s="188">
        <v>41883</v>
      </c>
      <c r="T245" s="189">
        <v>9.321230379561591</v>
      </c>
      <c r="U245" s="190">
        <v>13</v>
      </c>
    </row>
    <row r="246" spans="19:22" x14ac:dyDescent="0.2">
      <c r="S246" s="188">
        <v>41884</v>
      </c>
      <c r="T246" s="189">
        <v>11.074084936543541</v>
      </c>
      <c r="U246" s="190">
        <v>13</v>
      </c>
    </row>
    <row r="247" spans="19:22" x14ac:dyDescent="0.2">
      <c r="S247" s="188">
        <v>41885</v>
      </c>
      <c r="T247" s="189">
        <v>11.277445388442352</v>
      </c>
      <c r="U247" s="190">
        <v>13</v>
      </c>
    </row>
    <row r="248" spans="19:22" x14ac:dyDescent="0.2">
      <c r="S248" s="188">
        <v>41886</v>
      </c>
      <c r="T248" s="189">
        <v>10.901427832902877</v>
      </c>
      <c r="U248" s="190">
        <v>13</v>
      </c>
    </row>
    <row r="249" spans="19:22" x14ac:dyDescent="0.2">
      <c r="S249" s="188">
        <v>41887</v>
      </c>
      <c r="T249" s="189">
        <v>10.488118217900798</v>
      </c>
      <c r="U249" s="190">
        <v>13</v>
      </c>
    </row>
    <row r="250" spans="19:22" x14ac:dyDescent="0.2">
      <c r="S250" s="188">
        <v>41888</v>
      </c>
      <c r="T250" s="189">
        <v>9.8220781830163553</v>
      </c>
      <c r="U250" s="190">
        <v>13</v>
      </c>
    </row>
    <row r="251" spans="19:22" x14ac:dyDescent="0.2">
      <c r="S251" s="188">
        <v>41889</v>
      </c>
      <c r="T251" s="189">
        <v>8.3020871754706249</v>
      </c>
      <c r="U251" s="190">
        <v>13</v>
      </c>
    </row>
    <row r="252" spans="19:22" x14ac:dyDescent="0.2">
      <c r="S252" s="188">
        <v>41890</v>
      </c>
      <c r="T252" s="189">
        <v>8.6994096216541124</v>
      </c>
      <c r="U252" s="190">
        <v>13</v>
      </c>
    </row>
    <row r="253" spans="19:22" x14ac:dyDescent="0.2">
      <c r="S253" s="188">
        <v>41891</v>
      </c>
      <c r="T253" s="189">
        <v>10.994553613545166</v>
      </c>
      <c r="U253" s="190">
        <v>13</v>
      </c>
    </row>
    <row r="254" spans="19:22" x14ac:dyDescent="0.2">
      <c r="S254" s="188">
        <v>41892</v>
      </c>
      <c r="T254" s="189">
        <v>11.449404446210222</v>
      </c>
      <c r="U254" s="190">
        <v>13</v>
      </c>
    </row>
    <row r="255" spans="19:22" x14ac:dyDescent="0.2">
      <c r="S255" s="188">
        <v>41893</v>
      </c>
      <c r="T255" s="189">
        <v>11.803792730950788</v>
      </c>
      <c r="U255" s="190">
        <v>13</v>
      </c>
    </row>
    <row r="256" spans="19:22" x14ac:dyDescent="0.2">
      <c r="S256" s="188">
        <v>41894</v>
      </c>
      <c r="T256" s="189">
        <v>12.027683907931356</v>
      </c>
      <c r="U256" s="190">
        <v>13</v>
      </c>
    </row>
    <row r="257" spans="19:21" x14ac:dyDescent="0.2">
      <c r="S257" s="188">
        <v>41895</v>
      </c>
      <c r="T257" s="189">
        <v>11.8698425792668</v>
      </c>
      <c r="U257" s="190">
        <v>13</v>
      </c>
    </row>
    <row r="258" spans="19:21" x14ac:dyDescent="0.2">
      <c r="S258" s="188">
        <v>41896</v>
      </c>
      <c r="T258" s="189">
        <v>10.219853742962538</v>
      </c>
      <c r="U258" s="190">
        <v>13</v>
      </c>
    </row>
    <row r="259" spans="19:21" x14ac:dyDescent="0.2">
      <c r="S259" s="188">
        <v>41897</v>
      </c>
      <c r="T259" s="189">
        <v>10.465337784338264</v>
      </c>
      <c r="U259" s="190">
        <v>13</v>
      </c>
    </row>
    <row r="260" spans="19:21" x14ac:dyDescent="0.2">
      <c r="S260" s="188">
        <v>41898</v>
      </c>
      <c r="T260" s="189">
        <v>12.822403008892556</v>
      </c>
      <c r="U260" s="190">
        <v>13</v>
      </c>
    </row>
    <row r="261" spans="19:21" x14ac:dyDescent="0.2">
      <c r="S261" s="188">
        <v>41899</v>
      </c>
      <c r="T261" s="189">
        <v>14.863979637976268</v>
      </c>
      <c r="U261" s="190">
        <v>13</v>
      </c>
    </row>
    <row r="262" spans="19:21" x14ac:dyDescent="0.2">
      <c r="S262" s="188">
        <v>41900</v>
      </c>
      <c r="T262" s="189">
        <v>16.668941151943304</v>
      </c>
      <c r="U262" s="190">
        <v>13</v>
      </c>
    </row>
    <row r="263" spans="19:21" x14ac:dyDescent="0.2">
      <c r="S263" s="188">
        <v>41901</v>
      </c>
      <c r="T263" s="189">
        <v>16.574970034187078</v>
      </c>
      <c r="U263" s="190">
        <v>13</v>
      </c>
    </row>
    <row r="264" spans="19:21" x14ac:dyDescent="0.2">
      <c r="S264" s="188">
        <v>41902</v>
      </c>
      <c r="T264" s="189">
        <v>16.52681782588613</v>
      </c>
      <c r="U264" s="190">
        <v>13</v>
      </c>
    </row>
    <row r="265" spans="19:21" x14ac:dyDescent="0.2">
      <c r="S265" s="188">
        <v>41903</v>
      </c>
      <c r="T265" s="189">
        <v>14.005210377468993</v>
      </c>
      <c r="U265" s="190">
        <v>13</v>
      </c>
    </row>
    <row r="266" spans="19:21" x14ac:dyDescent="0.2">
      <c r="S266" s="188">
        <v>41904</v>
      </c>
      <c r="T266" s="189">
        <v>13.755440758882731</v>
      </c>
      <c r="U266" s="190">
        <v>13</v>
      </c>
    </row>
    <row r="267" spans="19:21" x14ac:dyDescent="0.2">
      <c r="S267" s="188">
        <v>41905</v>
      </c>
      <c r="T267" s="189">
        <v>15.565888016731199</v>
      </c>
      <c r="U267" s="190">
        <v>13</v>
      </c>
    </row>
    <row r="268" spans="19:21" x14ac:dyDescent="0.2">
      <c r="S268" s="188">
        <v>41906</v>
      </c>
      <c r="T268" s="189">
        <v>15.919456304363468</v>
      </c>
      <c r="U268" s="190">
        <v>13</v>
      </c>
    </row>
    <row r="269" spans="19:21" x14ac:dyDescent="0.2">
      <c r="S269" s="188">
        <v>41907</v>
      </c>
      <c r="T269" s="189">
        <v>15.572670719760639</v>
      </c>
      <c r="U269" s="190">
        <v>13</v>
      </c>
    </row>
    <row r="270" spans="19:21" x14ac:dyDescent="0.2">
      <c r="S270" s="188">
        <v>41908</v>
      </c>
      <c r="T270" s="189">
        <v>16.1665411252417</v>
      </c>
      <c r="U270" s="190">
        <v>13</v>
      </c>
    </row>
    <row r="271" spans="19:21" x14ac:dyDescent="0.2">
      <c r="S271" s="188">
        <v>41909</v>
      </c>
      <c r="T271" s="189">
        <v>17.459087153698597</v>
      </c>
      <c r="U271" s="190">
        <v>13</v>
      </c>
    </row>
    <row r="272" spans="19:21" x14ac:dyDescent="0.2">
      <c r="S272" s="188">
        <v>41910</v>
      </c>
      <c r="T272" s="189">
        <v>15.678802858276871</v>
      </c>
      <c r="U272" s="190">
        <v>13</v>
      </c>
    </row>
    <row r="273" spans="19:21" x14ac:dyDescent="0.2">
      <c r="S273" s="188">
        <v>41911</v>
      </c>
      <c r="T273" s="189">
        <v>16.502086327427214</v>
      </c>
      <c r="U273" s="190">
        <v>13</v>
      </c>
    </row>
    <row r="274" spans="19:21" x14ac:dyDescent="0.2">
      <c r="S274" s="188">
        <v>41912</v>
      </c>
      <c r="T274" s="189">
        <v>20.599205620848302</v>
      </c>
      <c r="U274" s="190">
        <v>13</v>
      </c>
    </row>
    <row r="275" spans="19:21" x14ac:dyDescent="0.2">
      <c r="S275" s="188">
        <v>41913</v>
      </c>
      <c r="T275" s="189">
        <v>22.131682731338511</v>
      </c>
      <c r="U275" s="190">
        <v>21.612903225806452</v>
      </c>
    </row>
    <row r="276" spans="19:21" x14ac:dyDescent="0.2">
      <c r="S276" s="188">
        <v>41914</v>
      </c>
      <c r="T276" s="189">
        <v>23.105614199226295</v>
      </c>
      <c r="U276" s="190">
        <v>21.612903225806452</v>
      </c>
    </row>
    <row r="277" spans="19:21" x14ac:dyDescent="0.2">
      <c r="S277" s="188">
        <v>41915</v>
      </c>
      <c r="T277" s="189">
        <v>24.154941747402397</v>
      </c>
      <c r="U277" s="190">
        <v>21.612903225806452</v>
      </c>
    </row>
    <row r="278" spans="19:21" x14ac:dyDescent="0.2">
      <c r="S278" s="188">
        <v>41916</v>
      </c>
      <c r="T278" s="189">
        <v>23.371702430666616</v>
      </c>
      <c r="U278" s="190">
        <v>21.612903225806452</v>
      </c>
    </row>
    <row r="279" spans="19:21" x14ac:dyDescent="0.2">
      <c r="S279" s="188">
        <v>41917</v>
      </c>
      <c r="T279" s="189">
        <v>19.837643504358052</v>
      </c>
      <c r="U279" s="190">
        <v>21.612903225806452</v>
      </c>
    </row>
    <row r="280" spans="19:21" x14ac:dyDescent="0.2">
      <c r="S280" s="188">
        <v>41918</v>
      </c>
      <c r="T280" s="189">
        <v>19.323757507623057</v>
      </c>
      <c r="U280" s="190">
        <v>21.612903225806452</v>
      </c>
    </row>
    <row r="281" spans="19:21" x14ac:dyDescent="0.2">
      <c r="S281" s="188">
        <v>41919</v>
      </c>
      <c r="T281" s="189">
        <v>21.352761081377039</v>
      </c>
      <c r="U281" s="190">
        <v>21.612903225806452</v>
      </c>
    </row>
    <row r="282" spans="19:21" x14ac:dyDescent="0.2">
      <c r="S282" s="188">
        <v>41920</v>
      </c>
      <c r="T282" s="189">
        <v>20.169620199705427</v>
      </c>
      <c r="U282" s="190">
        <v>21.612903225806452</v>
      </c>
    </row>
    <row r="283" spans="19:21" x14ac:dyDescent="0.2">
      <c r="S283" s="188">
        <v>41921</v>
      </c>
      <c r="T283" s="189">
        <v>21.117169141748022</v>
      </c>
      <c r="U283" s="190">
        <v>21.612903225806452</v>
      </c>
    </row>
    <row r="284" spans="19:21" x14ac:dyDescent="0.2">
      <c r="S284" s="188">
        <v>41922</v>
      </c>
      <c r="T284" s="189">
        <v>20.039197558593536</v>
      </c>
      <c r="U284" s="190">
        <v>21.612903225806452</v>
      </c>
    </row>
    <row r="285" spans="19:21" x14ac:dyDescent="0.2">
      <c r="S285" s="188">
        <v>41923</v>
      </c>
      <c r="T285" s="189">
        <v>19.908510784836235</v>
      </c>
      <c r="U285" s="190">
        <v>21.612903225806452</v>
      </c>
    </row>
    <row r="286" spans="19:21" x14ac:dyDescent="0.2">
      <c r="S286" s="188">
        <v>41924</v>
      </c>
      <c r="T286" s="189">
        <v>17.475433454597617</v>
      </c>
      <c r="U286" s="190">
        <v>21.612903225806452</v>
      </c>
    </row>
    <row r="287" spans="19:21" x14ac:dyDescent="0.2">
      <c r="S287" s="188">
        <v>41925</v>
      </c>
      <c r="T287" s="189">
        <v>18.207280387053501</v>
      </c>
      <c r="U287" s="190">
        <v>21.612903225806452</v>
      </c>
    </row>
    <row r="288" spans="19:21" x14ac:dyDescent="0.2">
      <c r="S288" s="188">
        <v>41926</v>
      </c>
      <c r="T288" s="189">
        <v>22.58939580633464</v>
      </c>
      <c r="U288" s="190">
        <v>21.612903225806452</v>
      </c>
    </row>
    <row r="289" spans="19:21" x14ac:dyDescent="0.2">
      <c r="S289" s="188">
        <v>41927</v>
      </c>
      <c r="T289" s="189">
        <v>22.766629683193173</v>
      </c>
      <c r="U289" s="190">
        <v>21.612903225806452</v>
      </c>
    </row>
    <row r="290" spans="19:21" x14ac:dyDescent="0.2">
      <c r="S290" s="188">
        <v>41928</v>
      </c>
      <c r="T290" s="189">
        <v>24.549614388083619</v>
      </c>
      <c r="U290" s="190">
        <v>21.612903225806452</v>
      </c>
    </row>
    <row r="291" spans="19:21" x14ac:dyDescent="0.2">
      <c r="S291" s="188">
        <v>41929</v>
      </c>
      <c r="T291" s="189">
        <v>24.644364748217281</v>
      </c>
      <c r="U291" s="190">
        <v>21.612903225806452</v>
      </c>
    </row>
    <row r="292" spans="19:21" x14ac:dyDescent="0.2">
      <c r="S292" s="188">
        <v>41930</v>
      </c>
      <c r="T292" s="189">
        <v>24.167698880970377</v>
      </c>
      <c r="U292" s="190">
        <v>21.612903225806452</v>
      </c>
    </row>
    <row r="293" spans="19:21" x14ac:dyDescent="0.2">
      <c r="S293" s="188">
        <v>41931</v>
      </c>
      <c r="T293" s="189">
        <v>19.773284245010107</v>
      </c>
      <c r="U293" s="190">
        <v>21.612903225806452</v>
      </c>
    </row>
    <row r="294" spans="19:21" x14ac:dyDescent="0.2">
      <c r="S294" s="188">
        <v>41932</v>
      </c>
      <c r="T294" s="189">
        <v>18.880846779550886</v>
      </c>
      <c r="U294" s="190">
        <v>21.612903225806452</v>
      </c>
    </row>
    <row r="295" spans="19:21" x14ac:dyDescent="0.2">
      <c r="S295" s="188">
        <v>41933</v>
      </c>
      <c r="T295" s="189">
        <v>20.204560691755084</v>
      </c>
      <c r="U295" s="190">
        <v>21.612903225806452</v>
      </c>
    </row>
    <row r="296" spans="19:21" x14ac:dyDescent="0.2">
      <c r="S296" s="188">
        <v>41934</v>
      </c>
      <c r="T296" s="189">
        <v>19.771108688962745</v>
      </c>
      <c r="U296" s="190">
        <v>21.612903225806452</v>
      </c>
    </row>
    <row r="297" spans="19:21" x14ac:dyDescent="0.2">
      <c r="S297" s="188">
        <v>41935</v>
      </c>
      <c r="T297" s="189">
        <v>17.971207043478696</v>
      </c>
      <c r="U297" s="190">
        <v>21.612903225806452</v>
      </c>
    </row>
    <row r="298" spans="19:21" x14ac:dyDescent="0.2">
      <c r="S298" s="188">
        <v>41936</v>
      </c>
      <c r="T298" s="189">
        <v>18.007052012844792</v>
      </c>
      <c r="U298" s="190">
        <v>21.612903225806452</v>
      </c>
    </row>
    <row r="299" spans="19:21" x14ac:dyDescent="0.2">
      <c r="S299" s="188">
        <v>41937</v>
      </c>
      <c r="T299" s="189">
        <v>18.081440628150766</v>
      </c>
      <c r="U299" s="190">
        <v>21.612903225806452</v>
      </c>
    </row>
    <row r="300" spans="19:21" x14ac:dyDescent="0.2">
      <c r="S300" s="188">
        <v>41938</v>
      </c>
      <c r="T300" s="189">
        <v>15.941733020418148</v>
      </c>
      <c r="U300" s="190">
        <v>21.612903225806452</v>
      </c>
    </row>
    <row r="301" spans="19:21" x14ac:dyDescent="0.2">
      <c r="S301" s="188">
        <v>41939</v>
      </c>
      <c r="T301" s="189">
        <v>14.95854108613516</v>
      </c>
      <c r="U301" s="190">
        <v>21.612903225806452</v>
      </c>
    </row>
    <row r="302" spans="19:21" x14ac:dyDescent="0.2">
      <c r="S302" s="188">
        <v>41940</v>
      </c>
      <c r="T302" s="189">
        <v>16.734160541171121</v>
      </c>
      <c r="U302" s="190">
        <v>21.612903225806452</v>
      </c>
    </row>
    <row r="303" spans="19:21" x14ac:dyDescent="0.2">
      <c r="S303" s="188">
        <v>41941</v>
      </c>
      <c r="T303" s="189">
        <v>21.102811250102206</v>
      </c>
      <c r="U303" s="190">
        <v>21.612903225806452</v>
      </c>
    </row>
    <row r="304" spans="19:21" x14ac:dyDescent="0.2">
      <c r="S304" s="188">
        <v>41942</v>
      </c>
      <c r="T304" s="189">
        <v>24.312251307227111</v>
      </c>
      <c r="U304" s="190">
        <v>21.612903225806452</v>
      </c>
    </row>
    <row r="305" spans="19:21" x14ac:dyDescent="0.2">
      <c r="S305" s="188">
        <v>41943</v>
      </c>
      <c r="T305" s="189">
        <v>25.98201262930754</v>
      </c>
      <c r="U305" s="190">
        <v>21.612903225806452</v>
      </c>
    </row>
    <row r="306" spans="19:21" x14ac:dyDescent="0.2">
      <c r="S306" s="188">
        <v>41944</v>
      </c>
      <c r="T306" s="189">
        <v>24.273471053750328</v>
      </c>
      <c r="U306" s="190">
        <v>32</v>
      </c>
    </row>
    <row r="307" spans="19:21" x14ac:dyDescent="0.2">
      <c r="S307" s="188">
        <v>41945</v>
      </c>
      <c r="T307" s="189">
        <v>20.949696464679576</v>
      </c>
      <c r="U307" s="190">
        <v>32</v>
      </c>
    </row>
    <row r="308" spans="19:21" x14ac:dyDescent="0.2">
      <c r="S308" s="188">
        <v>41946</v>
      </c>
      <c r="T308" s="189">
        <v>22.276794713882481</v>
      </c>
      <c r="U308" s="190">
        <v>32</v>
      </c>
    </row>
    <row r="309" spans="19:21" x14ac:dyDescent="0.2">
      <c r="S309" s="188">
        <v>41947</v>
      </c>
      <c r="T309" s="189">
        <v>25.969064734400284</v>
      </c>
      <c r="U309" s="190">
        <v>32</v>
      </c>
    </row>
    <row r="310" spans="19:21" x14ac:dyDescent="0.2">
      <c r="S310" s="188">
        <v>41948</v>
      </c>
      <c r="T310" s="189">
        <v>28.002741820634952</v>
      </c>
      <c r="U310" s="190">
        <v>32</v>
      </c>
    </row>
    <row r="311" spans="19:21" x14ac:dyDescent="0.2">
      <c r="S311" s="188">
        <v>41949</v>
      </c>
      <c r="T311" s="189">
        <v>28.486705270434285</v>
      </c>
      <c r="U311" s="190">
        <v>32</v>
      </c>
    </row>
    <row r="312" spans="19:21" x14ac:dyDescent="0.2">
      <c r="S312" s="188">
        <v>41950</v>
      </c>
      <c r="T312" s="189">
        <v>23.774350302703443</v>
      </c>
      <c r="U312" s="190">
        <v>32</v>
      </c>
    </row>
    <row r="313" spans="19:21" x14ac:dyDescent="0.2">
      <c r="S313" s="188">
        <v>41951</v>
      </c>
      <c r="T313" s="189">
        <v>21.43558085361461</v>
      </c>
      <c r="U313" s="190">
        <v>32</v>
      </c>
    </row>
    <row r="314" spans="19:21" x14ac:dyDescent="0.2">
      <c r="S314" s="188">
        <v>41952</v>
      </c>
      <c r="T314" s="189">
        <v>24.495269355254628</v>
      </c>
      <c r="U314" s="190">
        <v>32</v>
      </c>
    </row>
    <row r="315" spans="19:21" x14ac:dyDescent="0.2">
      <c r="S315" s="188">
        <v>41953</v>
      </c>
      <c r="T315" s="189">
        <v>25.533161294709636</v>
      </c>
      <c r="U315" s="190">
        <v>32</v>
      </c>
    </row>
    <row r="316" spans="19:21" x14ac:dyDescent="0.2">
      <c r="S316" s="188">
        <v>41954</v>
      </c>
      <c r="T316" s="189">
        <v>31.455341888455145</v>
      </c>
      <c r="U316" s="190">
        <v>32</v>
      </c>
    </row>
    <row r="317" spans="19:21" x14ac:dyDescent="0.2">
      <c r="S317" s="188">
        <v>41955</v>
      </c>
      <c r="T317" s="189">
        <v>29.33657218299459</v>
      </c>
      <c r="U317" s="190">
        <v>32</v>
      </c>
    </row>
    <row r="318" spans="19:21" x14ac:dyDescent="0.2">
      <c r="S318" s="188">
        <v>41956</v>
      </c>
      <c r="T318" s="189">
        <v>30.812270399178317</v>
      </c>
      <c r="U318" s="190">
        <v>32</v>
      </c>
    </row>
    <row r="319" spans="19:21" x14ac:dyDescent="0.2">
      <c r="S319" s="188">
        <v>41957</v>
      </c>
      <c r="T319" s="189">
        <v>31.66375078758281</v>
      </c>
      <c r="U319" s="190">
        <v>32</v>
      </c>
    </row>
    <row r="320" spans="19:21" x14ac:dyDescent="0.2">
      <c r="S320" s="188">
        <v>41958</v>
      </c>
      <c r="T320" s="189">
        <v>29.761049037199182</v>
      </c>
      <c r="U320" s="190">
        <v>32</v>
      </c>
    </row>
    <row r="321" spans="19:21" x14ac:dyDescent="0.2">
      <c r="S321" s="188">
        <v>41959</v>
      </c>
      <c r="T321" s="189">
        <v>26.006366720181497</v>
      </c>
      <c r="U321" s="190">
        <v>32</v>
      </c>
    </row>
    <row r="322" spans="19:21" x14ac:dyDescent="0.2">
      <c r="S322" s="188">
        <v>41960</v>
      </c>
      <c r="T322" s="189">
        <v>27.93114699862987</v>
      </c>
      <c r="U322" s="190">
        <v>32</v>
      </c>
    </row>
    <row r="323" spans="19:21" x14ac:dyDescent="0.2">
      <c r="S323" s="188">
        <v>41961</v>
      </c>
      <c r="T323" s="189">
        <v>31.255098884897112</v>
      </c>
      <c r="U323" s="190">
        <v>32</v>
      </c>
    </row>
    <row r="324" spans="19:21" x14ac:dyDescent="0.2">
      <c r="S324" s="188">
        <v>41962</v>
      </c>
      <c r="T324" s="189">
        <v>32.024714522369457</v>
      </c>
      <c r="U324" s="190">
        <v>32</v>
      </c>
    </row>
    <row r="325" spans="19:21" x14ac:dyDescent="0.2">
      <c r="S325" s="188">
        <v>41963</v>
      </c>
      <c r="T325" s="189">
        <v>31.324162159441805</v>
      </c>
      <c r="U325" s="190">
        <v>32</v>
      </c>
    </row>
    <row r="326" spans="19:21" x14ac:dyDescent="0.2">
      <c r="S326" s="188">
        <v>41964</v>
      </c>
      <c r="T326" s="189">
        <v>30.145562617376331</v>
      </c>
      <c r="U326" s="190">
        <v>32</v>
      </c>
    </row>
    <row r="327" spans="19:21" x14ac:dyDescent="0.2">
      <c r="S327" s="188">
        <v>41965</v>
      </c>
      <c r="T327" s="189">
        <v>27.945522686807969</v>
      </c>
      <c r="U327" s="190">
        <v>32</v>
      </c>
    </row>
    <row r="328" spans="19:21" x14ac:dyDescent="0.2">
      <c r="S328" s="188">
        <v>41966</v>
      </c>
      <c r="T328" s="189">
        <v>25.393202762891963</v>
      </c>
      <c r="U328" s="190">
        <v>32</v>
      </c>
    </row>
    <row r="329" spans="19:21" x14ac:dyDescent="0.2">
      <c r="S329" s="188">
        <v>41967</v>
      </c>
      <c r="T329" s="189">
        <v>28.169604358743427</v>
      </c>
      <c r="U329" s="190">
        <v>32</v>
      </c>
    </row>
    <row r="330" spans="19:21" x14ac:dyDescent="0.2">
      <c r="S330" s="188">
        <v>41968</v>
      </c>
      <c r="T330" s="189">
        <v>36.009104353292592</v>
      </c>
      <c r="U330" s="190">
        <v>32</v>
      </c>
    </row>
    <row r="331" spans="19:21" x14ac:dyDescent="0.2">
      <c r="S331" s="188">
        <v>41969</v>
      </c>
      <c r="T331" s="189">
        <v>38.691515395585888</v>
      </c>
      <c r="U331" s="190">
        <v>32</v>
      </c>
    </row>
    <row r="332" spans="19:21" x14ac:dyDescent="0.2">
      <c r="S332" s="188">
        <v>41970</v>
      </c>
      <c r="T332" s="189">
        <v>41.179391012772079</v>
      </c>
      <c r="U332" s="190">
        <v>32</v>
      </c>
    </row>
    <row r="333" spans="19:21" x14ac:dyDescent="0.2">
      <c r="S333" s="188">
        <v>41971</v>
      </c>
      <c r="T333" s="189">
        <v>41.513043686128228</v>
      </c>
      <c r="U333" s="190">
        <v>32</v>
      </c>
    </row>
    <row r="334" spans="19:21" x14ac:dyDescent="0.2">
      <c r="S334" s="188">
        <v>41972</v>
      </c>
      <c r="T334" s="189">
        <v>38.033537960070738</v>
      </c>
      <c r="U334" s="190">
        <v>32</v>
      </c>
    </row>
    <row r="335" spans="19:21" x14ac:dyDescent="0.2">
      <c r="S335" s="188">
        <v>41973</v>
      </c>
      <c r="T335" s="189">
        <v>34.170018809496483</v>
      </c>
      <c r="U335" s="190">
        <v>32</v>
      </c>
    </row>
    <row r="336" spans="19:21" x14ac:dyDescent="0.2">
      <c r="S336" s="188">
        <v>41974</v>
      </c>
      <c r="T336" s="189">
        <v>34.20559187005685</v>
      </c>
      <c r="U336" s="190">
        <v>37.41935483870968</v>
      </c>
    </row>
    <row r="337" spans="19:21" x14ac:dyDescent="0.2">
      <c r="S337" s="188">
        <v>41975</v>
      </c>
      <c r="T337" s="189">
        <v>37.361139429401106</v>
      </c>
      <c r="U337" s="190">
        <v>37.41935483870968</v>
      </c>
    </row>
    <row r="338" spans="19:21" x14ac:dyDescent="0.2">
      <c r="S338" s="188">
        <v>41976</v>
      </c>
      <c r="T338" s="189">
        <v>40.216985746815709</v>
      </c>
      <c r="U338" s="190">
        <v>37.41935483870968</v>
      </c>
    </row>
    <row r="339" spans="19:21" x14ac:dyDescent="0.2">
      <c r="S339" s="188">
        <v>41977</v>
      </c>
      <c r="T339" s="189">
        <v>39.541882167333981</v>
      </c>
      <c r="U339" s="190">
        <v>37.41935483870968</v>
      </c>
    </row>
    <row r="340" spans="19:21" x14ac:dyDescent="0.2">
      <c r="S340" s="188">
        <v>41978</v>
      </c>
      <c r="T340" s="189">
        <v>38.109499452147524</v>
      </c>
      <c r="U340" s="190">
        <v>37.41935483870968</v>
      </c>
    </row>
    <row r="341" spans="19:21" x14ac:dyDescent="0.2">
      <c r="S341" s="188">
        <v>41979</v>
      </c>
      <c r="T341" s="189">
        <v>38.879780231474022</v>
      </c>
      <c r="U341" s="190">
        <v>37.41935483870968</v>
      </c>
    </row>
    <row r="342" spans="19:21" x14ac:dyDescent="0.2">
      <c r="S342" s="188">
        <v>41980</v>
      </c>
      <c r="T342" s="189">
        <v>35.205881342298916</v>
      </c>
      <c r="U342" s="190">
        <v>37.41935483870968</v>
      </c>
    </row>
    <row r="343" spans="19:21" x14ac:dyDescent="0.2">
      <c r="S343" s="188">
        <v>41981</v>
      </c>
      <c r="T343" s="189">
        <v>34.264569664816186</v>
      </c>
      <c r="U343" s="190">
        <v>37.41935483870968</v>
      </c>
    </row>
    <row r="344" spans="19:21" x14ac:dyDescent="0.2">
      <c r="S344" s="188">
        <v>41982</v>
      </c>
      <c r="T344" s="189">
        <v>33.74977615620255</v>
      </c>
      <c r="U344" s="190">
        <v>37.41935483870968</v>
      </c>
    </row>
    <row r="345" spans="19:21" x14ac:dyDescent="0.2">
      <c r="S345" s="188">
        <v>41983</v>
      </c>
      <c r="T345" s="189">
        <v>32.206432475895127</v>
      </c>
      <c r="U345" s="190">
        <v>37.41935483870968</v>
      </c>
    </row>
    <row r="346" spans="19:21" x14ac:dyDescent="0.2">
      <c r="S346" s="188">
        <v>41984</v>
      </c>
      <c r="T346" s="189">
        <v>32.744945439668207</v>
      </c>
      <c r="U346" s="190">
        <v>37.41935483870968</v>
      </c>
    </row>
    <row r="347" spans="19:21" x14ac:dyDescent="0.2">
      <c r="S347" s="188">
        <v>41985</v>
      </c>
      <c r="T347" s="189">
        <v>34.567586929638274</v>
      </c>
      <c r="U347" s="190">
        <v>37.41935483870968</v>
      </c>
    </row>
    <row r="348" spans="19:21" x14ac:dyDescent="0.2">
      <c r="S348" s="188">
        <v>41986</v>
      </c>
      <c r="T348" s="189">
        <v>35.171227009806529</v>
      </c>
      <c r="U348" s="190">
        <v>37.41935483870968</v>
      </c>
    </row>
    <row r="349" spans="19:21" x14ac:dyDescent="0.2">
      <c r="S349" s="188">
        <v>41987</v>
      </c>
      <c r="T349" s="189">
        <v>32.715245984052622</v>
      </c>
      <c r="U349" s="190">
        <v>37.41935483870968</v>
      </c>
    </row>
    <row r="350" spans="19:21" x14ac:dyDescent="0.2">
      <c r="S350" s="188">
        <v>41988</v>
      </c>
      <c r="T350" s="189">
        <v>31.865174805519388</v>
      </c>
      <c r="U350" s="190">
        <v>37.41935483870968</v>
      </c>
    </row>
    <row r="351" spans="19:21" x14ac:dyDescent="0.2">
      <c r="S351" s="188">
        <v>41989</v>
      </c>
      <c r="T351" s="189">
        <v>35.512134546622221</v>
      </c>
      <c r="U351" s="190">
        <v>37.41935483870968</v>
      </c>
    </row>
    <row r="352" spans="19:21" x14ac:dyDescent="0.2">
      <c r="S352" s="188">
        <v>41990</v>
      </c>
      <c r="T352" s="189">
        <v>37.507992498168065</v>
      </c>
      <c r="U352" s="190">
        <v>37.41935483870968</v>
      </c>
    </row>
    <row r="353" spans="19:21" x14ac:dyDescent="0.2">
      <c r="S353" s="188">
        <v>41991</v>
      </c>
      <c r="T353" s="189">
        <v>39.223641829760972</v>
      </c>
      <c r="U353" s="190">
        <v>37.41935483870968</v>
      </c>
    </row>
    <row r="354" spans="19:21" x14ac:dyDescent="0.2">
      <c r="S354" s="188">
        <v>41992</v>
      </c>
      <c r="T354" s="189">
        <v>39.112334064433718</v>
      </c>
      <c r="U354" s="190">
        <v>37.41935483870968</v>
      </c>
    </row>
    <row r="355" spans="19:21" x14ac:dyDescent="0.2">
      <c r="S355" s="188">
        <v>41993</v>
      </c>
      <c r="T355" s="189">
        <v>36.506923774191243</v>
      </c>
      <c r="U355" s="190">
        <v>37.41935483870968</v>
      </c>
    </row>
    <row r="356" spans="19:21" x14ac:dyDescent="0.2">
      <c r="S356" s="188">
        <v>41994</v>
      </c>
      <c r="T356" s="189">
        <v>32.888830128166788</v>
      </c>
      <c r="U356" s="190">
        <v>37.41935483870968</v>
      </c>
    </row>
    <row r="357" spans="19:21" x14ac:dyDescent="0.2">
      <c r="S357" s="188">
        <v>41995</v>
      </c>
      <c r="T357" s="189">
        <v>30.301224287139814</v>
      </c>
      <c r="U357" s="190">
        <v>37.41935483870968</v>
      </c>
    </row>
    <row r="358" spans="19:21" x14ac:dyDescent="0.2">
      <c r="S358" s="188">
        <v>41996</v>
      </c>
      <c r="T358" s="189">
        <v>28.479694975553599</v>
      </c>
      <c r="U358" s="190">
        <v>37.41935483870968</v>
      </c>
    </row>
    <row r="359" spans="19:21" x14ac:dyDescent="0.2">
      <c r="S359" s="188">
        <v>41997</v>
      </c>
      <c r="T359" s="189">
        <v>26.733528050228912</v>
      </c>
      <c r="U359" s="190">
        <v>37.41935483870968</v>
      </c>
    </row>
    <row r="360" spans="19:21" x14ac:dyDescent="0.2">
      <c r="S360" s="188">
        <v>41998</v>
      </c>
      <c r="T360" s="189">
        <v>25.253978799122979</v>
      </c>
      <c r="U360" s="190">
        <v>37.41935483870968</v>
      </c>
    </row>
    <row r="361" spans="19:21" x14ac:dyDescent="0.2">
      <c r="S361" s="188">
        <v>41999</v>
      </c>
      <c r="T361" s="189">
        <v>24.875583174719527</v>
      </c>
      <c r="U361" s="190">
        <v>37.41935483870968</v>
      </c>
    </row>
    <row r="362" spans="19:21" x14ac:dyDescent="0.2">
      <c r="S362" s="188">
        <v>42000</v>
      </c>
      <c r="T362" s="189">
        <v>26.229111583018522</v>
      </c>
      <c r="U362" s="190">
        <v>37.41935483870968</v>
      </c>
    </row>
    <row r="363" spans="19:21" x14ac:dyDescent="0.2">
      <c r="S363" s="188">
        <v>42001</v>
      </c>
      <c r="T363" s="189">
        <v>26.209305886760308</v>
      </c>
      <c r="U363" s="190">
        <v>37.41935483870968</v>
      </c>
    </row>
    <row r="364" spans="19:21" x14ac:dyDescent="0.2">
      <c r="S364" s="188">
        <v>42002</v>
      </c>
      <c r="T364" s="189">
        <v>26.599153021295759</v>
      </c>
      <c r="U364" s="190">
        <v>37.41935483870968</v>
      </c>
    </row>
    <row r="365" spans="19:21" x14ac:dyDescent="0.2">
      <c r="S365" s="188">
        <v>42003</v>
      </c>
      <c r="T365" s="189">
        <v>29.599289498329391</v>
      </c>
      <c r="U365" s="190">
        <v>37.41935483870968</v>
      </c>
    </row>
    <row r="366" spans="19:21" x14ac:dyDescent="0.2">
      <c r="S366" s="188">
        <v>42004</v>
      </c>
      <c r="T366" s="189">
        <v>30.261008077419262</v>
      </c>
      <c r="U366" s="190">
        <v>37.41935483870968</v>
      </c>
    </row>
    <row r="367" spans="19:21" x14ac:dyDescent="0.2">
      <c r="S367" s="188"/>
      <c r="T367" s="191"/>
      <c r="U367" s="190"/>
    </row>
    <row r="368" spans="19:21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1:A34"/>
    <mergeCell ref="B31:B32"/>
    <mergeCell ref="B33:B34"/>
    <mergeCell ref="A37:D37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09" customWidth="1"/>
    <col min="2" max="13" width="8.7109375" style="109" customWidth="1"/>
    <col min="14" max="16384" width="9.140625" style="109"/>
  </cols>
  <sheetData>
    <row r="1" spans="1:19" x14ac:dyDescent="0.2">
      <c r="L1" s="925"/>
      <c r="M1" s="925"/>
    </row>
    <row r="2" spans="1:19" ht="15.75" x14ac:dyDescent="0.25">
      <c r="A2" s="1031" t="s">
        <v>300</v>
      </c>
      <c r="B2" s="1031"/>
      <c r="C2" s="1031"/>
      <c r="D2" s="1031"/>
      <c r="E2" s="1031"/>
      <c r="F2" s="1031"/>
      <c r="G2" s="1031"/>
      <c r="H2" s="1031"/>
      <c r="I2" s="1031"/>
      <c r="J2" s="1031"/>
      <c r="K2" s="1031"/>
      <c r="L2" s="1031"/>
      <c r="M2" s="1031"/>
    </row>
    <row r="4" spans="1:19" s="294" customFormat="1" ht="15" customHeight="1" x14ac:dyDescent="0.2">
      <c r="A4" s="489"/>
      <c r="B4" s="1032"/>
      <c r="C4" s="1032"/>
      <c r="D4" s="1032"/>
      <c r="E4" s="1032"/>
      <c r="F4" s="1032"/>
      <c r="G4" s="1032"/>
      <c r="H4" s="1032"/>
      <c r="I4" s="1032"/>
      <c r="J4" s="1032"/>
      <c r="K4" s="1032"/>
      <c r="L4" s="1032"/>
      <c r="M4" s="1032"/>
    </row>
    <row r="5" spans="1:19" s="294" customFormat="1" ht="12" customHeight="1" x14ac:dyDescent="0.2">
      <c r="A5" s="773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</row>
    <row r="6" spans="1:19" s="294" customFormat="1" ht="21.95" customHeight="1" x14ac:dyDescent="0.2">
      <c r="A6" s="775"/>
      <c r="B6" s="776"/>
      <c r="C6" s="776"/>
      <c r="D6" s="776"/>
      <c r="E6" s="776"/>
      <c r="F6" s="776"/>
      <c r="G6" s="776"/>
      <c r="H6" s="381"/>
      <c r="I6" s="381"/>
      <c r="J6" s="776"/>
      <c r="K6" s="776"/>
      <c r="L6" s="776"/>
      <c r="M6" s="776"/>
    </row>
    <row r="7" spans="1:19" s="294" customFormat="1" ht="21.95" customHeight="1" x14ac:dyDescent="0.2">
      <c r="A7" s="775"/>
      <c r="B7" s="776"/>
      <c r="C7" s="776"/>
      <c r="D7" s="776"/>
      <c r="E7" s="776"/>
      <c r="F7" s="776"/>
      <c r="G7" s="776"/>
      <c r="H7" s="381"/>
      <c r="I7" s="381"/>
      <c r="J7" s="776"/>
      <c r="K7" s="776"/>
      <c r="L7" s="776"/>
      <c r="M7" s="776"/>
    </row>
    <row r="8" spans="1:19" s="294" customFormat="1" ht="21.95" customHeight="1" x14ac:dyDescent="0.2">
      <c r="A8" s="775"/>
      <c r="B8" s="776"/>
      <c r="C8" s="776"/>
      <c r="D8" s="776"/>
      <c r="E8" s="776"/>
      <c r="F8" s="776"/>
      <c r="G8" s="776"/>
      <c r="H8" s="381"/>
      <c r="I8" s="381"/>
      <c r="J8" s="776"/>
      <c r="K8" s="776"/>
      <c r="L8" s="776"/>
      <c r="M8" s="776"/>
    </row>
    <row r="9" spans="1:19" s="294" customFormat="1" ht="21.95" customHeight="1" x14ac:dyDescent="0.2">
      <c r="A9" s="777"/>
      <c r="B9" s="776"/>
      <c r="C9" s="776"/>
      <c r="D9" s="776"/>
      <c r="E9" s="776"/>
      <c r="F9" s="776"/>
      <c r="G9" s="776"/>
      <c r="H9" s="381"/>
      <c r="I9" s="381"/>
      <c r="J9" s="776"/>
      <c r="K9" s="776"/>
      <c r="L9" s="776"/>
      <c r="M9" s="776"/>
    </row>
    <row r="10" spans="1:19" s="294" customFormat="1" ht="21.95" customHeight="1" x14ac:dyDescent="0.2">
      <c r="A10" s="777"/>
      <c r="B10" s="776"/>
      <c r="C10" s="776"/>
      <c r="D10" s="776"/>
      <c r="E10" s="776"/>
      <c r="F10" s="776"/>
      <c r="G10" s="776"/>
      <c r="H10" s="381"/>
      <c r="I10" s="381"/>
      <c r="J10" s="776"/>
      <c r="K10" s="776"/>
      <c r="L10" s="776"/>
      <c r="M10" s="776"/>
    </row>
    <row r="11" spans="1:19" ht="5.25" customHeight="1" x14ac:dyDescent="0.2">
      <c r="A11" s="313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S11" s="294"/>
    </row>
    <row r="12" spans="1:19" ht="24" customHeight="1" x14ac:dyDescent="0.2">
      <c r="A12" s="1027"/>
      <c r="B12" s="1027"/>
      <c r="C12" s="1027"/>
      <c r="D12" s="1027"/>
      <c r="E12" s="1027"/>
      <c r="F12" s="1027"/>
      <c r="G12" s="1027"/>
      <c r="H12" s="1027"/>
      <c r="I12" s="1027"/>
      <c r="J12" s="1027"/>
      <c r="K12" s="1027"/>
      <c r="L12" s="1027"/>
      <c r="M12" s="1027"/>
      <c r="S12" s="294"/>
    </row>
    <row r="13" spans="1:19" ht="20.100000000000001" customHeight="1" x14ac:dyDescent="0.2">
      <c r="A13" s="778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</row>
    <row r="14" spans="1:19" ht="20.100000000000001" customHeight="1" x14ac:dyDescent="0.2">
      <c r="A14" s="1028"/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</row>
    <row r="15" spans="1:19" ht="18" customHeight="1" x14ac:dyDescent="0.2">
      <c r="A15" s="1028"/>
      <c r="B15" s="774"/>
      <c r="C15" s="774"/>
      <c r="D15" s="774"/>
      <c r="E15" s="774"/>
      <c r="F15" s="774"/>
      <c r="G15" s="774"/>
      <c r="H15" s="774"/>
      <c r="I15" s="774"/>
      <c r="J15" s="774"/>
      <c r="K15" s="774"/>
      <c r="L15" s="774"/>
      <c r="M15" s="774"/>
    </row>
    <row r="16" spans="1:19" ht="18" customHeight="1" x14ac:dyDescent="0.2">
      <c r="A16" s="775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</row>
    <row r="17" spans="1:13" ht="18" customHeight="1" x14ac:dyDescent="0.2">
      <c r="A17" s="775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</row>
    <row r="18" spans="1:13" ht="18" customHeight="1" x14ac:dyDescent="0.2">
      <c r="A18" s="775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</row>
    <row r="19" spans="1:13" ht="9.9499999999999993" customHeight="1" x14ac:dyDescent="0.2">
      <c r="A19" s="295"/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</row>
    <row r="20" spans="1:13" ht="20.100000000000001" customHeight="1" x14ac:dyDescent="0.2">
      <c r="A20" s="778"/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</row>
    <row r="21" spans="1:13" ht="18" customHeight="1" x14ac:dyDescent="0.2">
      <c r="A21" s="775"/>
      <c r="B21" s="779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</row>
    <row r="22" spans="1:13" ht="18" customHeight="1" x14ac:dyDescent="0.2">
      <c r="A22" s="775"/>
      <c r="B22" s="779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</row>
    <row r="23" spans="1:13" ht="18" customHeight="1" x14ac:dyDescent="0.2">
      <c r="A23" s="775"/>
      <c r="B23" s="774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</row>
    <row r="24" spans="1:13" ht="9.9499999999999993" customHeight="1" x14ac:dyDescent="0.2">
      <c r="A24" s="295"/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</row>
    <row r="25" spans="1:13" ht="20.100000000000001" customHeight="1" x14ac:dyDescent="0.2">
      <c r="A25" s="778"/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</row>
    <row r="26" spans="1:13" ht="18" customHeight="1" x14ac:dyDescent="0.2">
      <c r="A26" s="775"/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</row>
    <row r="27" spans="1:13" ht="18" customHeight="1" x14ac:dyDescent="0.2">
      <c r="A27" s="775"/>
      <c r="B27" s="780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4"/>
    </row>
    <row r="28" spans="1:13" x14ac:dyDescent="0.2">
      <c r="A28" s="313"/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</row>
    <row r="29" spans="1:13" x14ac:dyDescent="0.2">
      <c r="A29" s="1029"/>
      <c r="B29" s="1029"/>
      <c r="C29" s="1029"/>
      <c r="D29" s="1029"/>
      <c r="E29" s="1029"/>
      <c r="F29" s="1029"/>
      <c r="G29" s="1029"/>
      <c r="H29" s="1029"/>
      <c r="I29" s="1029"/>
      <c r="J29" s="1029"/>
      <c r="K29" s="1030"/>
      <c r="L29" s="1030"/>
      <c r="M29" s="1030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zoomScaleNormal="100" zoomScaleSheetLayoutView="100" workbookViewId="0"/>
  </sheetViews>
  <sheetFormatPr defaultRowHeight="11.25" x14ac:dyDescent="0.2"/>
  <cols>
    <col min="1" max="1" width="82" style="10" customWidth="1"/>
    <col min="2" max="2" width="2.7109375" style="10" customWidth="1"/>
    <col min="3" max="3" width="9.140625" style="10"/>
    <col min="4" max="4" width="11.7109375" style="10" customWidth="1"/>
    <col min="5" max="6" width="9.140625" style="10"/>
    <col min="7" max="7" width="11.7109375" style="10" customWidth="1"/>
    <col min="8" max="16384" width="9.140625" style="10"/>
  </cols>
  <sheetData>
    <row r="1" spans="1:3" x14ac:dyDescent="0.2">
      <c r="B1" s="291"/>
      <c r="C1" s="814" t="s">
        <v>54</v>
      </c>
    </row>
    <row r="2" spans="1:3" x14ac:dyDescent="0.2">
      <c r="A2" s="807"/>
      <c r="B2" s="291"/>
    </row>
    <row r="3" spans="1:3" x14ac:dyDescent="0.2">
      <c r="A3" s="807"/>
      <c r="B3" s="291"/>
    </row>
    <row r="4" spans="1:3" x14ac:dyDescent="0.2">
      <c r="A4" s="807"/>
      <c r="B4" s="228"/>
    </row>
    <row r="5" spans="1:3" ht="30" customHeight="1" x14ac:dyDescent="0.2">
      <c r="A5" s="809" t="s">
        <v>155</v>
      </c>
      <c r="B5" s="229" t="s">
        <v>55</v>
      </c>
      <c r="C5" s="810" t="s">
        <v>307</v>
      </c>
    </row>
    <row r="6" spans="1:3" ht="30" customHeight="1" x14ac:dyDescent="0.2">
      <c r="A6" s="809" t="s">
        <v>323</v>
      </c>
      <c r="B6" s="229" t="s">
        <v>55</v>
      </c>
      <c r="C6" s="810" t="s">
        <v>308</v>
      </c>
    </row>
    <row r="7" spans="1:3" ht="30" customHeight="1" x14ac:dyDescent="0.2">
      <c r="A7" s="809" t="s">
        <v>274</v>
      </c>
      <c r="B7" s="229" t="s">
        <v>55</v>
      </c>
      <c r="C7" s="810" t="s">
        <v>309</v>
      </c>
    </row>
    <row r="8" spans="1:3" ht="30" customHeight="1" x14ac:dyDescent="0.2">
      <c r="A8" s="809" t="s">
        <v>287</v>
      </c>
      <c r="B8" s="229" t="s">
        <v>55</v>
      </c>
      <c r="C8" s="810" t="s">
        <v>310</v>
      </c>
    </row>
    <row r="9" spans="1:3" ht="30" customHeight="1" x14ac:dyDescent="0.2">
      <c r="A9" s="809" t="s">
        <v>288</v>
      </c>
      <c r="B9" s="229" t="s">
        <v>55</v>
      </c>
      <c r="C9" s="810" t="s">
        <v>311</v>
      </c>
    </row>
    <row r="10" spans="1:3" ht="30" customHeight="1" x14ac:dyDescent="0.2">
      <c r="A10" s="809" t="s">
        <v>289</v>
      </c>
      <c r="B10" s="229" t="s">
        <v>55</v>
      </c>
      <c r="C10" s="810" t="s">
        <v>312</v>
      </c>
    </row>
    <row r="11" spans="1:3" ht="30" customHeight="1" x14ac:dyDescent="0.2">
      <c r="A11" s="809" t="s">
        <v>290</v>
      </c>
      <c r="B11" s="229" t="s">
        <v>55</v>
      </c>
      <c r="C11" s="810" t="s">
        <v>313</v>
      </c>
    </row>
    <row r="12" spans="1:3" ht="30" customHeight="1" x14ac:dyDescent="0.2">
      <c r="A12" s="809" t="s">
        <v>291</v>
      </c>
      <c r="B12" s="229" t="s">
        <v>55</v>
      </c>
      <c r="C12" s="810" t="s">
        <v>314</v>
      </c>
    </row>
    <row r="13" spans="1:3" ht="30" customHeight="1" x14ac:dyDescent="0.2">
      <c r="A13" s="809" t="s">
        <v>292</v>
      </c>
      <c r="B13" s="229" t="s">
        <v>55</v>
      </c>
      <c r="C13" s="810" t="s">
        <v>315</v>
      </c>
    </row>
    <row r="14" spans="1:3" ht="30" customHeight="1" x14ac:dyDescent="0.2">
      <c r="A14" s="809" t="s">
        <v>293</v>
      </c>
      <c r="B14" s="229" t="s">
        <v>55</v>
      </c>
      <c r="C14" s="810" t="s">
        <v>316</v>
      </c>
    </row>
    <row r="15" spans="1:3" ht="30" customHeight="1" x14ac:dyDescent="0.2">
      <c r="A15" s="809" t="s">
        <v>324</v>
      </c>
      <c r="B15" s="229" t="s">
        <v>55</v>
      </c>
      <c r="C15" s="810" t="s">
        <v>316</v>
      </c>
    </row>
    <row r="16" spans="1:3" ht="30" customHeight="1" x14ac:dyDescent="0.2">
      <c r="A16" s="809" t="s">
        <v>294</v>
      </c>
      <c r="B16" s="229" t="s">
        <v>55</v>
      </c>
      <c r="C16" s="810" t="s">
        <v>317</v>
      </c>
    </row>
    <row r="17" spans="1:3" ht="30" customHeight="1" x14ac:dyDescent="0.2">
      <c r="A17" s="809" t="s">
        <v>295</v>
      </c>
      <c r="B17" s="229" t="s">
        <v>55</v>
      </c>
      <c r="C17" s="810" t="s">
        <v>318</v>
      </c>
    </row>
    <row r="18" spans="1:3" ht="30" customHeight="1" x14ac:dyDescent="0.2">
      <c r="A18" s="809" t="s">
        <v>115</v>
      </c>
      <c r="B18" s="229" t="s">
        <v>55</v>
      </c>
      <c r="C18" s="810" t="s">
        <v>319</v>
      </c>
    </row>
    <row r="19" spans="1:3" ht="30" customHeight="1" x14ac:dyDescent="0.2">
      <c r="A19" s="809" t="s">
        <v>122</v>
      </c>
      <c r="B19" s="229" t="s">
        <v>55</v>
      </c>
      <c r="C19" s="810" t="s">
        <v>320</v>
      </c>
    </row>
    <row r="20" spans="1:3" ht="30" customHeight="1" x14ac:dyDescent="0.2">
      <c r="A20" s="809" t="s">
        <v>216</v>
      </c>
      <c r="B20" s="229" t="s">
        <v>55</v>
      </c>
      <c r="C20" s="810" t="s">
        <v>321</v>
      </c>
    </row>
    <row r="21" spans="1:3" ht="30" customHeight="1" x14ac:dyDescent="0.2">
      <c r="A21" s="809" t="s">
        <v>301</v>
      </c>
      <c r="B21" s="229" t="s">
        <v>55</v>
      </c>
      <c r="C21" s="810" t="s">
        <v>322</v>
      </c>
    </row>
    <row r="22" spans="1:3" ht="30" customHeight="1" x14ac:dyDescent="0.2">
      <c r="A22" s="510"/>
      <c r="B22" s="229"/>
    </row>
    <row r="23" spans="1:3" ht="30" customHeight="1" x14ac:dyDescent="0.2">
      <c r="A23" s="748"/>
      <c r="B23" s="229"/>
    </row>
    <row r="24" spans="1:3" ht="23.1" customHeight="1" x14ac:dyDescent="0.2">
      <c r="A24" s="224"/>
      <c r="B24" s="673"/>
    </row>
    <row r="25" spans="1:3" ht="23.1" customHeight="1" x14ac:dyDescent="0.2">
      <c r="A25" s="224"/>
      <c r="B25" s="287"/>
    </row>
    <row r="26" spans="1:3" ht="23.1" customHeight="1" x14ac:dyDescent="0.2">
      <c r="A26" s="226"/>
      <c r="B26" s="287"/>
    </row>
    <row r="27" spans="1:3" ht="23.1" customHeight="1" x14ac:dyDescent="0.2">
      <c r="A27" s="226"/>
      <c r="B27" s="289"/>
    </row>
    <row r="28" spans="1:3" ht="23.1" customHeight="1" x14ac:dyDescent="0.2">
      <c r="A28" s="224"/>
      <c r="B28" s="289"/>
    </row>
    <row r="29" spans="1:3" ht="23.1" customHeight="1" x14ac:dyDescent="0.2">
      <c r="A29" s="222"/>
      <c r="B29" s="290"/>
    </row>
    <row r="30" spans="1:3" ht="23.1" customHeight="1" x14ac:dyDescent="0.2">
      <c r="A30" s="226"/>
      <c r="B30" s="288"/>
    </row>
    <row r="31" spans="1:3" ht="23.1" customHeight="1" x14ac:dyDescent="0.2">
      <c r="A31" s="226"/>
      <c r="B31" s="288"/>
    </row>
    <row r="32" spans="1:3" ht="23.1" customHeight="1" x14ac:dyDescent="0.2">
      <c r="A32" s="226"/>
      <c r="B32" s="288"/>
    </row>
    <row r="33" spans="1:2" ht="23.1" customHeight="1" x14ac:dyDescent="0.2">
      <c r="A33" s="827"/>
      <c r="B33" s="827"/>
    </row>
    <row r="34" spans="1:2" ht="23.1" customHeight="1" x14ac:dyDescent="0.2">
      <c r="A34" s="827"/>
      <c r="B34" s="827"/>
    </row>
    <row r="35" spans="1:2" ht="23.1" customHeight="1" x14ac:dyDescent="0.2">
      <c r="A35" s="827"/>
      <c r="B35" s="827"/>
    </row>
    <row r="36" spans="1:2" ht="23.1" customHeight="1" x14ac:dyDescent="0.2">
      <c r="A36" s="827"/>
      <c r="B36" s="827"/>
    </row>
    <row r="37" spans="1:2" ht="30" customHeight="1" x14ac:dyDescent="0.2">
      <c r="A37" s="826"/>
      <c r="B37" s="826"/>
    </row>
  </sheetData>
  <mergeCells count="5">
    <mergeCell ref="A37:B37"/>
    <mergeCell ref="A36:B36"/>
    <mergeCell ref="A35:B35"/>
    <mergeCell ref="A34:B34"/>
    <mergeCell ref="A33:B3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/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91"/>
      <c r="C1" s="828"/>
      <c r="D1" s="828"/>
    </row>
    <row r="2" spans="1:4" x14ac:dyDescent="0.2">
      <c r="B2" s="291"/>
    </row>
    <row r="3" spans="1:4" x14ac:dyDescent="0.2">
      <c r="A3" s="811" t="s">
        <v>157</v>
      </c>
      <c r="B3" s="812"/>
      <c r="C3" s="813" t="s">
        <v>158</v>
      </c>
    </row>
    <row r="4" spans="1:4" x14ac:dyDescent="0.2">
      <c r="A4" s="2"/>
      <c r="B4" s="228"/>
    </row>
    <row r="5" spans="1:4" ht="18" customHeight="1" x14ac:dyDescent="0.2">
      <c r="A5" s="223" t="s">
        <v>156</v>
      </c>
      <c r="B5" s="229" t="s">
        <v>55</v>
      </c>
      <c r="C5" s="585" t="s">
        <v>159</v>
      </c>
      <c r="D5" s="585"/>
    </row>
    <row r="6" spans="1:4" ht="18" customHeight="1" x14ac:dyDescent="0.2">
      <c r="A6" s="223" t="s">
        <v>160</v>
      </c>
      <c r="B6" s="229" t="s">
        <v>55</v>
      </c>
      <c r="C6" s="585" t="s">
        <v>4</v>
      </c>
      <c r="D6" s="585"/>
    </row>
    <row r="7" spans="1:4" ht="18" customHeight="1" x14ac:dyDescent="0.2">
      <c r="A7" s="223" t="s">
        <v>9</v>
      </c>
      <c r="B7" s="229" t="s">
        <v>55</v>
      </c>
      <c r="C7" s="585" t="s">
        <v>176</v>
      </c>
      <c r="D7" s="585"/>
    </row>
    <row r="8" spans="1:4" ht="18" customHeight="1" x14ac:dyDescent="0.2">
      <c r="A8" s="223" t="s">
        <v>182</v>
      </c>
      <c r="B8" s="229" t="s">
        <v>55</v>
      </c>
      <c r="C8" s="585" t="s">
        <v>186</v>
      </c>
      <c r="D8" s="585"/>
    </row>
    <row r="9" spans="1:4" ht="18" customHeight="1" x14ac:dyDescent="0.2">
      <c r="A9" s="223" t="s">
        <v>226</v>
      </c>
      <c r="B9" s="229" t="s">
        <v>55</v>
      </c>
      <c r="C9" s="585" t="s">
        <v>227</v>
      </c>
      <c r="D9" s="585"/>
    </row>
    <row r="10" spans="1:4" ht="18" customHeight="1" x14ac:dyDescent="0.2">
      <c r="A10" s="223" t="s">
        <v>200</v>
      </c>
      <c r="B10" s="229" t="s">
        <v>55</v>
      </c>
      <c r="C10" s="585" t="s">
        <v>201</v>
      </c>
      <c r="D10" s="585"/>
    </row>
    <row r="11" spans="1:4" ht="18" customHeight="1" x14ac:dyDescent="0.2">
      <c r="A11" s="223" t="s">
        <v>206</v>
      </c>
      <c r="B11" s="229" t="s">
        <v>55</v>
      </c>
      <c r="C11" s="585" t="s">
        <v>207</v>
      </c>
      <c r="D11" s="585"/>
    </row>
    <row r="12" spans="1:4" ht="18" customHeight="1" x14ac:dyDescent="0.2">
      <c r="A12" s="223" t="s">
        <v>169</v>
      </c>
      <c r="B12" s="229" t="s">
        <v>55</v>
      </c>
      <c r="C12" s="585" t="s">
        <v>170</v>
      </c>
      <c r="D12" s="305"/>
    </row>
    <row r="13" spans="1:4" ht="18" customHeight="1" x14ac:dyDescent="0.2">
      <c r="A13" s="223" t="s">
        <v>210</v>
      </c>
      <c r="B13" s="229" t="s">
        <v>55</v>
      </c>
      <c r="C13" s="305" t="s">
        <v>211</v>
      </c>
      <c r="D13" s="585"/>
    </row>
    <row r="14" spans="1:4" ht="18" customHeight="1" x14ac:dyDescent="0.2">
      <c r="A14" s="223" t="s">
        <v>228</v>
      </c>
      <c r="B14" s="229" t="s">
        <v>55</v>
      </c>
      <c r="C14" s="585" t="s">
        <v>229</v>
      </c>
      <c r="D14" s="585"/>
    </row>
    <row r="15" spans="1:4" ht="18" customHeight="1" x14ac:dyDescent="0.2">
      <c r="A15" s="223" t="s">
        <v>165</v>
      </c>
      <c r="B15" s="229" t="s">
        <v>55</v>
      </c>
      <c r="C15" s="585" t="s">
        <v>166</v>
      </c>
      <c r="D15" s="585"/>
    </row>
    <row r="16" spans="1:4" ht="18" customHeight="1" x14ac:dyDescent="0.2">
      <c r="A16" s="223" t="s">
        <v>8</v>
      </c>
      <c r="B16" s="229" t="s">
        <v>55</v>
      </c>
      <c r="C16" s="585" t="s">
        <v>173</v>
      </c>
      <c r="D16" s="585"/>
    </row>
    <row r="17" spans="1:4" ht="18" customHeight="1" x14ac:dyDescent="0.2">
      <c r="A17" s="223" t="s">
        <v>181</v>
      </c>
      <c r="B17" s="229" t="s">
        <v>55</v>
      </c>
      <c r="C17" s="585" t="s">
        <v>180</v>
      </c>
      <c r="D17" s="585"/>
    </row>
    <row r="18" spans="1:4" ht="18" customHeight="1" x14ac:dyDescent="0.2">
      <c r="A18" s="223" t="s">
        <v>214</v>
      </c>
      <c r="B18" s="229" t="s">
        <v>55</v>
      </c>
      <c r="C18" s="585" t="s">
        <v>215</v>
      </c>
      <c r="D18" s="585"/>
    </row>
    <row r="19" spans="1:4" ht="18" customHeight="1" x14ac:dyDescent="0.2">
      <c r="A19" s="223" t="s">
        <v>177</v>
      </c>
      <c r="B19" s="229" t="s">
        <v>55</v>
      </c>
      <c r="C19" s="585" t="s">
        <v>178</v>
      </c>
      <c r="D19" s="585"/>
    </row>
    <row r="20" spans="1:4" ht="18" customHeight="1" x14ac:dyDescent="0.2">
      <c r="A20" s="223" t="s">
        <v>208</v>
      </c>
      <c r="B20" s="229" t="s">
        <v>55</v>
      </c>
      <c r="C20" s="585" t="s">
        <v>209</v>
      </c>
      <c r="D20" s="305"/>
    </row>
    <row r="21" spans="1:4" ht="18" customHeight="1" x14ac:dyDescent="0.2">
      <c r="A21" s="223" t="s">
        <v>172</v>
      </c>
      <c r="B21" s="229" t="s">
        <v>55</v>
      </c>
      <c r="C21" s="585" t="s">
        <v>171</v>
      </c>
      <c r="D21" s="305"/>
    </row>
    <row r="22" spans="1:4" ht="18" customHeight="1" x14ac:dyDescent="0.2">
      <c r="A22" s="223" t="s">
        <v>162</v>
      </c>
      <c r="B22" s="229" t="s">
        <v>55</v>
      </c>
      <c r="C22" s="585" t="s">
        <v>161</v>
      </c>
      <c r="D22" s="305"/>
    </row>
    <row r="23" spans="1:4" ht="18" customHeight="1" x14ac:dyDescent="0.2">
      <c r="A23" s="672" t="s">
        <v>271</v>
      </c>
      <c r="B23" s="229" t="s">
        <v>55</v>
      </c>
      <c r="C23" s="585" t="s">
        <v>184</v>
      </c>
      <c r="D23" s="305"/>
    </row>
    <row r="24" spans="1:4" ht="18" customHeight="1" x14ac:dyDescent="0.2">
      <c r="A24" s="223" t="s">
        <v>164</v>
      </c>
      <c r="B24" s="229" t="s">
        <v>55</v>
      </c>
      <c r="C24" s="585" t="s">
        <v>163</v>
      </c>
      <c r="D24" s="305"/>
    </row>
    <row r="25" spans="1:4" ht="18" customHeight="1" x14ac:dyDescent="0.2">
      <c r="A25" s="672" t="s">
        <v>272</v>
      </c>
      <c r="B25" s="229" t="s">
        <v>55</v>
      </c>
      <c r="C25" s="829" t="s">
        <v>183</v>
      </c>
      <c r="D25" s="829"/>
    </row>
    <row r="26" spans="1:4" ht="18" customHeight="1" x14ac:dyDescent="0.2">
      <c r="A26" s="672" t="s">
        <v>273</v>
      </c>
      <c r="B26" s="229" t="s">
        <v>55</v>
      </c>
      <c r="C26" s="829" t="s">
        <v>185</v>
      </c>
      <c r="D26" s="829"/>
    </row>
    <row r="27" spans="1:4" ht="18" customHeight="1" x14ac:dyDescent="0.2">
      <c r="A27" s="223" t="s">
        <v>7</v>
      </c>
      <c r="B27" s="229" t="s">
        <v>55</v>
      </c>
      <c r="C27" s="585" t="s">
        <v>175</v>
      </c>
      <c r="D27" s="585"/>
    </row>
    <row r="28" spans="1:4" ht="18" customHeight="1" x14ac:dyDescent="0.2">
      <c r="A28" s="223" t="s">
        <v>202</v>
      </c>
      <c r="B28" s="229" t="s">
        <v>55</v>
      </c>
      <c r="C28" s="585" t="s">
        <v>203</v>
      </c>
      <c r="D28" s="585"/>
    </row>
    <row r="29" spans="1:4" ht="18" customHeight="1" x14ac:dyDescent="0.2">
      <c r="A29" s="223" t="s">
        <v>204</v>
      </c>
      <c r="B29" s="229" t="s">
        <v>55</v>
      </c>
      <c r="C29" s="585" t="s">
        <v>205</v>
      </c>
      <c r="D29" s="585"/>
    </row>
    <row r="30" spans="1:4" ht="18" customHeight="1" x14ac:dyDescent="0.2">
      <c r="A30" s="223" t="s">
        <v>6</v>
      </c>
      <c r="B30" s="229" t="s">
        <v>55</v>
      </c>
      <c r="C30" s="585" t="s">
        <v>174</v>
      </c>
      <c r="D30" s="585"/>
    </row>
    <row r="31" spans="1:4" ht="18" customHeight="1" x14ac:dyDescent="0.2">
      <c r="A31" s="223" t="s">
        <v>224</v>
      </c>
      <c r="B31" s="229" t="s">
        <v>55</v>
      </c>
      <c r="C31" s="585" t="s">
        <v>225</v>
      </c>
      <c r="D31" s="585"/>
    </row>
    <row r="32" spans="1:4" ht="18" customHeight="1" x14ac:dyDescent="0.2">
      <c r="A32" s="223" t="s">
        <v>263</v>
      </c>
      <c r="B32" s="229" t="s">
        <v>55</v>
      </c>
      <c r="C32" s="585" t="s">
        <v>261</v>
      </c>
      <c r="D32" s="585"/>
    </row>
    <row r="33" spans="1:4" ht="18" customHeight="1" x14ac:dyDescent="0.2">
      <c r="A33" s="223" t="s">
        <v>168</v>
      </c>
      <c r="B33" s="229" t="s">
        <v>55</v>
      </c>
      <c r="C33" s="585" t="s">
        <v>167</v>
      </c>
      <c r="D33" s="585"/>
    </row>
    <row r="34" spans="1:4" ht="18" customHeight="1" x14ac:dyDescent="0.2">
      <c r="A34" s="223"/>
      <c r="B34" s="229"/>
      <c r="C34" s="725"/>
      <c r="D34" s="725"/>
    </row>
    <row r="35" spans="1:4" ht="23.1" customHeight="1" x14ac:dyDescent="0.2">
      <c r="A35" s="225"/>
      <c r="B35" s="673"/>
      <c r="C35" s="226"/>
      <c r="D35" s="226"/>
    </row>
    <row r="36" spans="1:4" ht="23.1" customHeight="1" x14ac:dyDescent="0.2">
      <c r="A36" s="225"/>
      <c r="B36" s="287"/>
      <c r="C36" s="226"/>
      <c r="D36" s="226"/>
    </row>
    <row r="37" spans="1:4" ht="23.1" customHeight="1" x14ac:dyDescent="0.2">
      <c r="A37" s="225"/>
      <c r="B37" s="287"/>
      <c r="C37" s="298"/>
      <c r="D37" s="298"/>
    </row>
    <row r="38" spans="1:4" ht="23.1" customHeight="1" x14ac:dyDescent="0.2">
      <c r="A38" s="222"/>
      <c r="B38" s="290"/>
      <c r="C38" s="222"/>
      <c r="D38" s="222"/>
    </row>
    <row r="39" spans="1:4" ht="23.1" customHeight="1" x14ac:dyDescent="0.2">
      <c r="A39" s="225"/>
      <c r="B39" s="289"/>
      <c r="C39" s="226"/>
      <c r="D39" s="226"/>
    </row>
    <row r="40" spans="1:4" ht="23.1" customHeight="1" x14ac:dyDescent="0.2">
      <c r="A40" s="225"/>
      <c r="B40" s="289"/>
      <c r="C40" s="226"/>
      <c r="D40" s="226"/>
    </row>
    <row r="41" spans="1:4" ht="23.1" customHeight="1" x14ac:dyDescent="0.2">
      <c r="A41" s="225"/>
      <c r="B41" s="288"/>
      <c r="C41" s="226"/>
      <c r="D41" s="226"/>
    </row>
    <row r="42" spans="1:4" ht="23.1" customHeight="1" x14ac:dyDescent="0.2">
      <c r="A42" s="225"/>
      <c r="B42" s="297"/>
      <c r="C42" s="827"/>
      <c r="D42" s="827"/>
    </row>
    <row r="43" spans="1:4" ht="21.75" customHeight="1" x14ac:dyDescent="0.2">
      <c r="A43" s="225"/>
      <c r="B43" s="297"/>
      <c r="C43" s="827"/>
      <c r="D43" s="827"/>
    </row>
    <row r="44" spans="1:4" ht="23.1" customHeight="1" x14ac:dyDescent="0.2">
      <c r="A44" s="225"/>
      <c r="B44" s="227"/>
      <c r="C44" s="827"/>
      <c r="D44" s="827"/>
    </row>
    <row r="45" spans="1:4" ht="23.1" customHeight="1" x14ac:dyDescent="0.2">
      <c r="A45" s="225"/>
      <c r="B45" s="227"/>
      <c r="C45" s="827"/>
      <c r="D45" s="827"/>
    </row>
    <row r="46" spans="1:4" ht="23.1" customHeight="1" x14ac:dyDescent="0.2">
      <c r="A46" s="225"/>
      <c r="B46" s="227"/>
      <c r="C46" s="827"/>
      <c r="D46" s="827"/>
    </row>
    <row r="47" spans="1:4" ht="30" customHeight="1" x14ac:dyDescent="0.2">
      <c r="A47" s="826"/>
      <c r="B47" s="826"/>
      <c r="C47" s="826"/>
      <c r="D47" s="826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755"/>
    </row>
    <row r="5" spans="1:4" ht="30" customHeight="1" x14ac:dyDescent="0.2">
      <c r="A5" s="54"/>
      <c r="B5" s="51"/>
      <c r="C5" s="830"/>
      <c r="D5" s="831"/>
    </row>
    <row r="6" spans="1:4" ht="30" customHeight="1" x14ac:dyDescent="0.2">
      <c r="A6" s="54"/>
      <c r="B6" s="51"/>
      <c r="C6" s="830"/>
      <c r="D6" s="831"/>
    </row>
    <row r="7" spans="1:4" ht="30" customHeight="1" x14ac:dyDescent="0.2">
      <c r="A7" s="54"/>
      <c r="B7" s="51"/>
      <c r="C7" s="830"/>
      <c r="D7" s="831"/>
    </row>
    <row r="8" spans="1:4" ht="30" customHeight="1" x14ac:dyDescent="0.2">
      <c r="A8" s="54"/>
      <c r="B8" s="51"/>
      <c r="C8" s="830"/>
      <c r="D8" s="831"/>
    </row>
    <row r="9" spans="1:4" ht="30" customHeight="1" x14ac:dyDescent="0.2">
      <c r="A9" s="54"/>
      <c r="B9" s="51"/>
      <c r="C9" s="830"/>
      <c r="D9" s="831"/>
    </row>
    <row r="10" spans="1:4" ht="30" customHeight="1" x14ac:dyDescent="0.2">
      <c r="A10" s="54"/>
      <c r="B10" s="51"/>
      <c r="C10" s="830"/>
      <c r="D10" s="831"/>
    </row>
    <row r="11" spans="1:4" ht="30" customHeight="1" x14ac:dyDescent="0.2">
      <c r="A11" s="54"/>
      <c r="B11" s="51"/>
      <c r="C11" s="830"/>
      <c r="D11" s="831"/>
    </row>
    <row r="12" spans="1:4" ht="30" customHeight="1" x14ac:dyDescent="0.2">
      <c r="A12" s="54"/>
      <c r="B12" s="51"/>
      <c r="C12" s="830"/>
      <c r="D12" s="831"/>
    </row>
    <row r="13" spans="1:4" ht="30" customHeight="1" x14ac:dyDescent="0.2">
      <c r="A13" s="54"/>
      <c r="B13" s="51"/>
      <c r="C13" s="83"/>
      <c r="D13" s="82"/>
    </row>
    <row r="14" spans="1:4" ht="30" customHeight="1" x14ac:dyDescent="0.2">
      <c r="A14" s="54"/>
      <c r="B14" s="51"/>
      <c r="C14" s="83"/>
      <c r="D14" s="82"/>
    </row>
    <row r="15" spans="1:4" ht="30" customHeight="1" x14ac:dyDescent="0.2">
      <c r="A15" s="54"/>
      <c r="B15" s="51"/>
      <c r="C15" s="83"/>
      <c r="D15" s="82"/>
    </row>
    <row r="16" spans="1:4" ht="30" customHeight="1" x14ac:dyDescent="0.2">
      <c r="A16" s="54"/>
      <c r="B16" s="51"/>
      <c r="C16" s="83"/>
      <c r="D16" s="82"/>
    </row>
    <row r="17" spans="1:4" ht="30" customHeight="1" x14ac:dyDescent="0.2">
      <c r="A17" s="54"/>
      <c r="B17" s="51"/>
      <c r="C17" s="83"/>
      <c r="D17" s="82"/>
    </row>
    <row r="18" spans="1:4" ht="23.1" customHeight="1" x14ac:dyDescent="0.2">
      <c r="A18" s="11"/>
      <c r="B18" s="53"/>
      <c r="C18" s="82"/>
      <c r="D18" s="82"/>
    </row>
    <row r="19" spans="1:4" ht="23.1" customHeight="1" x14ac:dyDescent="0.2">
      <c r="A19" s="11"/>
      <c r="B19" s="53"/>
      <c r="C19" s="82"/>
      <c r="D19" s="82"/>
    </row>
    <row r="20" spans="1:4" ht="23.1" customHeight="1" x14ac:dyDescent="0.2">
      <c r="A20" s="11"/>
      <c r="B20" s="53"/>
      <c r="C20" s="82"/>
      <c r="D20" s="82"/>
    </row>
    <row r="21" spans="1:4" ht="23.1" customHeight="1" x14ac:dyDescent="0.2">
      <c r="A21" s="11"/>
      <c r="B21" s="53"/>
      <c r="C21" s="82"/>
      <c r="D21" s="82"/>
    </row>
    <row r="22" spans="1:4" ht="23.1" customHeight="1" x14ac:dyDescent="0.2">
      <c r="A22" s="11"/>
      <c r="B22" s="148"/>
      <c r="C22" s="147"/>
      <c r="D22" s="147"/>
    </row>
    <row r="23" spans="1:4" ht="23.1" customHeight="1" x14ac:dyDescent="0.2">
      <c r="A23" s="11"/>
      <c r="B23" s="148"/>
      <c r="C23" s="147"/>
      <c r="D23" s="147"/>
    </row>
    <row r="24" spans="1:4" ht="23.1" customHeight="1" x14ac:dyDescent="0.2">
      <c r="A24" s="11"/>
      <c r="B24" s="148"/>
      <c r="C24" s="147"/>
      <c r="D24" s="147"/>
    </row>
    <row r="25" spans="1:4" ht="23.1" customHeight="1" x14ac:dyDescent="0.2">
      <c r="A25" s="11"/>
      <c r="B25" s="148"/>
      <c r="C25" s="149"/>
      <c r="D25" s="149"/>
    </row>
    <row r="26" spans="1:4" ht="23.1" customHeight="1" x14ac:dyDescent="0.2">
      <c r="A26" s="11"/>
      <c r="B26" s="148"/>
      <c r="C26" s="149"/>
      <c r="D26" s="149"/>
    </row>
    <row r="27" spans="1:4" ht="23.1" customHeight="1" x14ac:dyDescent="0.2">
      <c r="A27" s="11"/>
      <c r="B27" s="148"/>
      <c r="C27" s="147"/>
      <c r="D27" s="147"/>
    </row>
    <row r="28" spans="1:4" ht="23.1" customHeight="1" x14ac:dyDescent="0.2">
      <c r="A28" s="101"/>
    </row>
    <row r="29" spans="1:4" ht="23.1" customHeight="1" x14ac:dyDescent="0.2">
      <c r="A29" s="11"/>
    </row>
    <row r="30" spans="1:4" ht="23.1" customHeight="1" x14ac:dyDescent="0.2">
      <c r="A30" s="513"/>
      <c r="B30" s="514"/>
      <c r="C30" s="515"/>
      <c r="D30" s="515"/>
    </row>
    <row r="31" spans="1:4" ht="23.1" customHeight="1" x14ac:dyDescent="0.2">
      <c r="A31" s="513"/>
      <c r="B31" s="516"/>
      <c r="C31" s="222"/>
      <c r="D31" s="222"/>
    </row>
    <row r="32" spans="1:4" ht="23.1" customHeight="1" x14ac:dyDescent="0.2">
      <c r="A32" s="513"/>
      <c r="B32" s="148"/>
      <c r="C32" s="149"/>
      <c r="D32" s="149"/>
    </row>
    <row r="33" spans="1:4" ht="23.1" customHeight="1" x14ac:dyDescent="0.2">
      <c r="A33" s="11"/>
      <c r="B33" s="53"/>
      <c r="C33" s="831"/>
      <c r="D33" s="831"/>
    </row>
    <row r="34" spans="1:4" ht="23.1" customHeight="1" x14ac:dyDescent="0.2">
      <c r="A34" s="11"/>
      <c r="B34" s="53"/>
      <c r="C34" s="831"/>
      <c r="D34" s="831"/>
    </row>
    <row r="35" spans="1:4" ht="23.1" customHeight="1" x14ac:dyDescent="0.2">
      <c r="A35" s="11"/>
      <c r="B35" s="53"/>
      <c r="C35" s="831"/>
      <c r="D35" s="831"/>
    </row>
    <row r="36" spans="1:4" ht="30" customHeight="1" x14ac:dyDescent="0.2">
      <c r="A36" s="826"/>
      <c r="B36" s="826"/>
      <c r="C36" s="826"/>
      <c r="D36" s="826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85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" width="11.42578125" style="19" bestFit="1" customWidth="1"/>
    <col min="17" max="16384" width="9.140625" style="19"/>
  </cols>
  <sheetData>
    <row r="1" spans="1:18" x14ac:dyDescent="0.2">
      <c r="H1" s="833" t="s">
        <v>56</v>
      </c>
      <c r="I1" s="833"/>
    </row>
    <row r="2" spans="1:18" ht="15.75" customHeight="1" x14ac:dyDescent="0.25">
      <c r="A2" s="834" t="s">
        <v>326</v>
      </c>
      <c r="B2" s="834"/>
      <c r="C2" s="834"/>
      <c r="D2" s="834"/>
      <c r="E2" s="834"/>
      <c r="F2" s="834"/>
      <c r="G2" s="834"/>
      <c r="H2" s="834"/>
      <c r="I2" s="834"/>
    </row>
    <row r="3" spans="1:18" ht="19.5" customHeight="1" x14ac:dyDescent="0.2">
      <c r="A3" s="601"/>
      <c r="B3" s="601"/>
      <c r="D3" s="753" t="str">
        <f>T!I53</f>
        <v>Srpen</v>
      </c>
      <c r="E3" s="754">
        <v>2014</v>
      </c>
      <c r="F3" s="601"/>
      <c r="G3" s="601"/>
      <c r="H3" s="601"/>
    </row>
    <row r="4" spans="1:18" ht="3.75" customHeight="1" x14ac:dyDescent="0.25">
      <c r="A4" s="105"/>
      <c r="B4" s="105"/>
      <c r="C4" s="104"/>
      <c r="D4" s="86"/>
      <c r="E4" s="86"/>
      <c r="F4" s="86"/>
    </row>
    <row r="5" spans="1:18" ht="15" customHeight="1" x14ac:dyDescent="0.2">
      <c r="A5" s="835"/>
      <c r="B5" s="835"/>
      <c r="C5" s="602"/>
      <c r="D5" s="836" t="s">
        <v>15</v>
      </c>
      <c r="E5" s="837"/>
      <c r="F5" s="838"/>
      <c r="G5" s="836" t="s">
        <v>1</v>
      </c>
      <c r="H5" s="837"/>
      <c r="I5" s="837"/>
    </row>
    <row r="6" spans="1:18" ht="15" customHeight="1" x14ac:dyDescent="0.2">
      <c r="A6" s="839" t="s">
        <v>230</v>
      </c>
      <c r="B6" s="840"/>
      <c r="C6" s="603"/>
      <c r="D6" s="604" t="s">
        <v>231</v>
      </c>
      <c r="E6" s="604" t="s">
        <v>232</v>
      </c>
      <c r="F6" s="604" t="s">
        <v>233</v>
      </c>
      <c r="G6" s="604" t="s">
        <v>231</v>
      </c>
      <c r="H6" s="605" t="s">
        <v>232</v>
      </c>
      <c r="I6" s="605" t="s">
        <v>233</v>
      </c>
    </row>
    <row r="7" spans="1:18" ht="15" customHeight="1" x14ac:dyDescent="0.2">
      <c r="A7" s="841"/>
      <c r="B7" s="842"/>
      <c r="C7" s="88" t="s">
        <v>234</v>
      </c>
      <c r="D7" s="159">
        <v>2571088.605872903</v>
      </c>
      <c r="E7" s="159">
        <v>-2026012.8824002401</v>
      </c>
      <c r="F7" s="159">
        <f>D7+E7</f>
        <v>545075.72347266297</v>
      </c>
      <c r="G7" s="159">
        <v>27416644.27</v>
      </c>
      <c r="H7" s="160">
        <v>-21604734.822000001</v>
      </c>
      <c r="I7" s="160">
        <f>G7+H7</f>
        <v>5811909.4479999989</v>
      </c>
      <c r="J7" s="84"/>
      <c r="K7" s="95"/>
      <c r="L7" s="95"/>
      <c r="M7" s="95"/>
      <c r="N7" s="790"/>
      <c r="O7" s="790"/>
      <c r="P7" s="790"/>
    </row>
    <row r="8" spans="1:18" ht="15" customHeight="1" x14ac:dyDescent="0.2">
      <c r="A8" s="841"/>
      <c r="B8" s="842"/>
      <c r="C8" s="367" t="s">
        <v>235</v>
      </c>
      <c r="D8" s="159">
        <v>55.094501662985799</v>
      </c>
      <c r="E8" s="159">
        <v>-11.750689174463201</v>
      </c>
      <c r="F8" s="159">
        <f>D8+E8</f>
        <v>43.343812488522602</v>
      </c>
      <c r="G8" s="159">
        <v>578.46753200000012</v>
      </c>
      <c r="H8" s="160">
        <v>-125.39907650000001</v>
      </c>
      <c r="I8" s="160">
        <f>G8+H8</f>
        <v>453.06845550000014</v>
      </c>
      <c r="J8" s="84"/>
      <c r="K8" s="95"/>
      <c r="L8" s="95"/>
      <c r="M8" s="95"/>
      <c r="N8" s="790"/>
      <c r="O8" s="790"/>
      <c r="P8" s="790"/>
    </row>
    <row r="9" spans="1:18" ht="15" customHeight="1" x14ac:dyDescent="0.2">
      <c r="A9" s="837"/>
      <c r="B9" s="838"/>
      <c r="C9" s="161" t="s">
        <v>236</v>
      </c>
      <c r="D9" s="231">
        <f>SUM(D7:D8)</f>
        <v>2571143.700374566</v>
      </c>
      <c r="E9" s="230">
        <f t="shared" ref="E9:I9" si="0">SUM(E7:E8)</f>
        <v>-2026024.6330894146</v>
      </c>
      <c r="F9" s="230">
        <f t="shared" si="0"/>
        <v>545119.06728515145</v>
      </c>
      <c r="G9" s="230">
        <f t="shared" si="0"/>
        <v>27417222.737532001</v>
      </c>
      <c r="H9" s="230">
        <f t="shared" si="0"/>
        <v>-21604860.2210765</v>
      </c>
      <c r="I9" s="606">
        <f t="shared" si="0"/>
        <v>5812362.5164554985</v>
      </c>
      <c r="J9" s="84"/>
      <c r="K9" s="95"/>
      <c r="L9" s="95"/>
      <c r="M9" s="95"/>
      <c r="N9" s="95"/>
      <c r="O9" s="95"/>
      <c r="P9" s="95"/>
      <c r="Q9" s="95"/>
      <c r="R9" s="790"/>
    </row>
    <row r="10" spans="1:18" ht="15" customHeight="1" x14ac:dyDescent="0.2">
      <c r="A10" s="839" t="s">
        <v>237</v>
      </c>
      <c r="B10" s="840"/>
      <c r="C10" s="607"/>
      <c r="D10" s="608" t="s">
        <v>238</v>
      </c>
      <c r="E10" s="608" t="s">
        <v>239</v>
      </c>
      <c r="F10" s="608" t="s">
        <v>240</v>
      </c>
      <c r="G10" s="608" t="s">
        <v>238</v>
      </c>
      <c r="H10" s="595" t="s">
        <v>239</v>
      </c>
      <c r="I10" s="595" t="s">
        <v>240</v>
      </c>
      <c r="J10" s="84"/>
      <c r="K10" s="95"/>
      <c r="L10" s="95"/>
      <c r="M10" s="95"/>
      <c r="N10" s="790"/>
      <c r="O10" s="790"/>
      <c r="P10" s="790"/>
      <c r="Q10" s="790"/>
      <c r="R10" s="790"/>
    </row>
    <row r="11" spans="1:18" ht="15" customHeight="1" x14ac:dyDescent="0.2">
      <c r="A11" s="841"/>
      <c r="B11" s="842"/>
      <c r="C11" s="160" t="s">
        <v>101</v>
      </c>
      <c r="D11" s="609">
        <v>7914.5789999999997</v>
      </c>
      <c r="E11" s="67">
        <v>-247007.622</v>
      </c>
      <c r="F11" s="67">
        <f>D11+E11</f>
        <v>-239093.04300000001</v>
      </c>
      <c r="G11" s="609">
        <v>84238.918000000005</v>
      </c>
      <c r="H11" s="162">
        <v>-2636175.9479999999</v>
      </c>
      <c r="I11" s="162">
        <f>G11+H11</f>
        <v>-2551937.0299999998</v>
      </c>
      <c r="J11" s="84"/>
      <c r="K11" s="95"/>
      <c r="L11" s="95"/>
      <c r="M11" s="95"/>
      <c r="N11" s="790"/>
      <c r="O11" s="790"/>
      <c r="P11" s="790"/>
      <c r="Q11" s="790"/>
      <c r="R11" s="790"/>
    </row>
    <row r="12" spans="1:18" ht="15" customHeight="1" x14ac:dyDescent="0.2">
      <c r="A12" s="841"/>
      <c r="B12" s="842"/>
      <c r="C12" s="369" t="s">
        <v>102</v>
      </c>
      <c r="D12" s="67">
        <v>0</v>
      </c>
      <c r="E12" s="67">
        <v>-8952.8349999999991</v>
      </c>
      <c r="F12" s="67">
        <f>D12+E12</f>
        <v>-8952.8349999999991</v>
      </c>
      <c r="G12" s="67">
        <v>0</v>
      </c>
      <c r="H12" s="162">
        <v>-95595.929000000004</v>
      </c>
      <c r="I12" s="162">
        <f>G12+H12</f>
        <v>-95595.929000000004</v>
      </c>
      <c r="J12" s="84"/>
      <c r="K12" s="95"/>
      <c r="L12" s="95"/>
      <c r="M12" s="95"/>
      <c r="N12" s="790"/>
      <c r="O12" s="790"/>
      <c r="P12" s="790"/>
      <c r="Q12" s="790"/>
      <c r="R12" s="790"/>
    </row>
    <row r="13" spans="1:18" ht="15" customHeight="1" x14ac:dyDescent="0.2">
      <c r="A13" s="837"/>
      <c r="B13" s="838"/>
      <c r="C13" s="370" t="s">
        <v>236</v>
      </c>
      <c r="D13" s="232">
        <f t="shared" ref="D13:H13" si="1">SUM(D11:D12)</f>
        <v>7914.5789999999997</v>
      </c>
      <c r="E13" s="233">
        <f t="shared" si="1"/>
        <v>-255960.45699999999</v>
      </c>
      <c r="F13" s="232">
        <f t="shared" si="1"/>
        <v>-248045.878</v>
      </c>
      <c r="G13" s="233">
        <f t="shared" si="1"/>
        <v>84238.918000000005</v>
      </c>
      <c r="H13" s="233">
        <f t="shared" si="1"/>
        <v>-2731771.8769999999</v>
      </c>
      <c r="I13" s="233">
        <f>SUM(I11:I12)</f>
        <v>-2647532.9589999998</v>
      </c>
      <c r="J13" s="84"/>
      <c r="K13" s="95"/>
      <c r="L13" s="95"/>
      <c r="M13" s="95"/>
      <c r="N13" s="95"/>
      <c r="O13" s="95"/>
      <c r="P13" s="95"/>
      <c r="Q13" s="790"/>
      <c r="R13" s="790"/>
    </row>
    <row r="14" spans="1:18" ht="15" customHeight="1" x14ac:dyDescent="0.2">
      <c r="A14" s="839" t="s">
        <v>116</v>
      </c>
      <c r="B14" s="840"/>
      <c r="C14" s="368"/>
      <c r="D14" s="610" t="s">
        <v>241</v>
      </c>
      <c r="E14" s="611" t="s">
        <v>242</v>
      </c>
      <c r="F14" s="611" t="s">
        <v>267</v>
      </c>
      <c r="G14" s="610" t="s">
        <v>241</v>
      </c>
      <c r="H14" s="610" t="s">
        <v>242</v>
      </c>
      <c r="I14" s="610" t="s">
        <v>267</v>
      </c>
      <c r="J14" s="84"/>
      <c r="K14" s="95"/>
      <c r="L14" s="95"/>
      <c r="M14" s="95"/>
      <c r="N14" s="790"/>
      <c r="O14" s="790"/>
      <c r="P14" s="790"/>
      <c r="Q14" s="95"/>
    </row>
    <row r="15" spans="1:18" ht="15" customHeight="1" x14ac:dyDescent="0.2">
      <c r="A15" s="841"/>
      <c r="B15" s="842"/>
      <c r="C15" s="160" t="s">
        <v>243</v>
      </c>
      <c r="D15" s="159">
        <v>11194.798000000001</v>
      </c>
      <c r="E15" s="67">
        <v>829.24999999999818</v>
      </c>
      <c r="F15" s="67">
        <f>D15+E15</f>
        <v>12024.047999999999</v>
      </c>
      <c r="G15" s="159">
        <v>121089.06876199998</v>
      </c>
      <c r="H15" s="49">
        <v>9380.5564399999857</v>
      </c>
      <c r="I15" s="162">
        <f>G15+H15</f>
        <v>130469.62520199997</v>
      </c>
      <c r="J15" s="84"/>
      <c r="K15" s="95"/>
      <c r="L15" s="95"/>
      <c r="M15" s="95"/>
      <c r="N15" s="790"/>
      <c r="O15" s="790"/>
      <c r="P15" s="790"/>
      <c r="Q15" s="95"/>
    </row>
    <row r="16" spans="1:18" ht="15" customHeight="1" x14ac:dyDescent="0.2">
      <c r="A16" s="841"/>
      <c r="B16" s="842"/>
      <c r="C16" s="160" t="s">
        <v>244</v>
      </c>
      <c r="D16" s="64">
        <v>695</v>
      </c>
      <c r="E16" s="67">
        <v>0</v>
      </c>
      <c r="F16" s="67">
        <f>D16+E16</f>
        <v>695</v>
      </c>
      <c r="G16" s="159">
        <v>7259</v>
      </c>
      <c r="H16" s="49">
        <v>0</v>
      </c>
      <c r="I16" s="162">
        <f>G16+H16</f>
        <v>7259</v>
      </c>
      <c r="J16" s="84"/>
      <c r="K16" s="95"/>
      <c r="L16" s="95"/>
      <c r="M16" s="95"/>
      <c r="N16" s="790"/>
      <c r="O16" s="790"/>
      <c r="P16" s="790"/>
      <c r="Q16" s="95"/>
    </row>
    <row r="17" spans="1:17" ht="15" customHeight="1" x14ac:dyDescent="0.2">
      <c r="A17" s="837"/>
      <c r="B17" s="838"/>
      <c r="C17" s="370" t="s">
        <v>236</v>
      </c>
      <c r="D17" s="235">
        <f t="shared" ref="D17:I17" si="2">SUM(D15:D16)</f>
        <v>11889.798000000001</v>
      </c>
      <c r="E17" s="234">
        <f t="shared" si="2"/>
        <v>829.24999999999818</v>
      </c>
      <c r="F17" s="234">
        <f t="shared" si="2"/>
        <v>12719.047999999999</v>
      </c>
      <c r="G17" s="234">
        <f t="shared" si="2"/>
        <v>128348.06876199998</v>
      </c>
      <c r="H17" s="234">
        <f t="shared" si="2"/>
        <v>9380.5564399999857</v>
      </c>
      <c r="I17" s="235">
        <f t="shared" si="2"/>
        <v>137728.62520199997</v>
      </c>
      <c r="J17" s="84"/>
      <c r="K17" s="95"/>
      <c r="L17" s="95"/>
      <c r="M17" s="95"/>
      <c r="N17" s="95"/>
      <c r="O17" s="95"/>
      <c r="P17" s="95"/>
      <c r="Q17" s="95"/>
    </row>
    <row r="18" spans="1:17" ht="15" customHeight="1" x14ac:dyDescent="0.2">
      <c r="A18" s="843" t="s">
        <v>117</v>
      </c>
      <c r="B18" s="844"/>
      <c r="C18" s="368"/>
      <c r="D18" s="611" t="s">
        <v>245</v>
      </c>
      <c r="E18" s="612" t="s">
        <v>246</v>
      </c>
      <c r="F18" s="612" t="s">
        <v>247</v>
      </c>
      <c r="G18" s="611" t="s">
        <v>245</v>
      </c>
      <c r="H18" s="612" t="s">
        <v>246</v>
      </c>
      <c r="I18" s="610" t="s">
        <v>247</v>
      </c>
      <c r="J18" s="84"/>
      <c r="K18" s="95"/>
      <c r="L18" s="95"/>
      <c r="M18" s="95"/>
      <c r="N18" s="790"/>
      <c r="O18" s="790"/>
      <c r="P18" s="790"/>
      <c r="Q18" s="95"/>
    </row>
    <row r="19" spans="1:17" ht="15" customHeight="1" x14ac:dyDescent="0.2">
      <c r="A19" s="845"/>
      <c r="B19" s="846"/>
      <c r="C19" s="369" t="s">
        <v>248</v>
      </c>
      <c r="D19" s="67">
        <v>-6961.1350000000002</v>
      </c>
      <c r="E19" s="67">
        <v>0</v>
      </c>
      <c r="F19" s="67">
        <f>D19+E19</f>
        <v>-6961.1350000000002</v>
      </c>
      <c r="G19" s="64">
        <v>-75203.407999999996</v>
      </c>
      <c r="H19" s="49">
        <v>0</v>
      </c>
      <c r="I19" s="162">
        <f>G19+H19</f>
        <v>-75203.407999999996</v>
      </c>
      <c r="J19" s="84"/>
      <c r="K19" s="95"/>
      <c r="L19" s="95"/>
      <c r="M19" s="95"/>
      <c r="N19" s="790"/>
      <c r="O19" s="790"/>
      <c r="P19" s="790"/>
      <c r="Q19" s="95"/>
    </row>
    <row r="20" spans="1:17" ht="15" customHeight="1" x14ac:dyDescent="0.2">
      <c r="A20" s="845"/>
      <c r="B20" s="846"/>
      <c r="C20" s="369" t="s">
        <v>249</v>
      </c>
      <c r="D20" s="64">
        <v>-285313.237629082</v>
      </c>
      <c r="E20" s="64">
        <v>-6251.3878748294001</v>
      </c>
      <c r="F20" s="67">
        <f t="shared" ref="F20:F22" si="3">D20+E20</f>
        <v>-291564.6255039114</v>
      </c>
      <c r="G20" s="103">
        <v>-3044341.7557828799</v>
      </c>
      <c r="H20" s="163">
        <v>-66698.88811</v>
      </c>
      <c r="I20" s="162">
        <f t="shared" ref="I20:I22" si="4">G20+H20</f>
        <v>-3111040.6438928801</v>
      </c>
      <c r="J20" s="84"/>
      <c r="K20" s="95"/>
      <c r="L20" s="95"/>
      <c r="M20" s="95"/>
      <c r="N20" s="790"/>
      <c r="O20" s="790"/>
      <c r="P20" s="790"/>
      <c r="Q20" s="95"/>
    </row>
    <row r="21" spans="1:17" ht="15" customHeight="1" x14ac:dyDescent="0.2">
      <c r="A21" s="845"/>
      <c r="B21" s="846"/>
      <c r="C21" s="160" t="s">
        <v>250</v>
      </c>
      <c r="D21" s="64">
        <v>-674</v>
      </c>
      <c r="E21" s="64">
        <v>0</v>
      </c>
      <c r="F21" s="67">
        <f t="shared" si="3"/>
        <v>-674</v>
      </c>
      <c r="G21" s="103">
        <v>-7035</v>
      </c>
      <c r="H21" s="163">
        <v>0</v>
      </c>
      <c r="I21" s="162">
        <f t="shared" si="4"/>
        <v>-7035</v>
      </c>
      <c r="J21" s="84"/>
      <c r="K21" s="95"/>
      <c r="L21" s="95"/>
      <c r="M21" s="95"/>
      <c r="N21" s="790"/>
      <c r="O21" s="790"/>
      <c r="P21" s="790"/>
      <c r="Q21" s="95"/>
    </row>
    <row r="22" spans="1:17" ht="15" customHeight="1" x14ac:dyDescent="0.2">
      <c r="A22" s="845"/>
      <c r="B22" s="846"/>
      <c r="C22" s="160" t="s">
        <v>251</v>
      </c>
      <c r="D22" s="64">
        <v>0</v>
      </c>
      <c r="E22" s="64">
        <f>E15*-1</f>
        <v>-829.24999999999818</v>
      </c>
      <c r="F22" s="67">
        <f t="shared" si="3"/>
        <v>-829.24999999999818</v>
      </c>
      <c r="G22" s="103">
        <v>0</v>
      </c>
      <c r="H22" s="163">
        <f>H15*-1</f>
        <v>-9380.5564399999857</v>
      </c>
      <c r="I22" s="162">
        <f t="shared" si="4"/>
        <v>-9380.5564399999857</v>
      </c>
      <c r="J22" s="84"/>
      <c r="K22" s="95"/>
      <c r="L22" s="95"/>
      <c r="M22" s="95"/>
      <c r="N22" s="790"/>
      <c r="O22" s="790"/>
      <c r="P22" s="790"/>
      <c r="Q22" s="95"/>
    </row>
    <row r="23" spans="1:17" ht="15" customHeight="1" x14ac:dyDescent="0.2">
      <c r="A23" s="847"/>
      <c r="B23" s="848"/>
      <c r="C23" s="370" t="s">
        <v>236</v>
      </c>
      <c r="D23" s="236">
        <f>SUM(D19:D22)</f>
        <v>-292948.37262908201</v>
      </c>
      <c r="E23" s="236">
        <f t="shared" ref="E23:G23" si="5">SUM(E19:E22)</f>
        <v>-7080.6378748293982</v>
      </c>
      <c r="F23" s="236">
        <f t="shared" si="5"/>
        <v>-300029.01050391141</v>
      </c>
      <c r="G23" s="236">
        <f t="shared" si="5"/>
        <v>-3126580.1637828797</v>
      </c>
      <c r="H23" s="236">
        <f>SUM(H19:H22)</f>
        <v>-76079.444549999986</v>
      </c>
      <c r="I23" s="613">
        <f>SUM(I19:I22)</f>
        <v>-3202659.6083328798</v>
      </c>
      <c r="J23" s="84"/>
      <c r="K23" s="95"/>
      <c r="L23" s="95"/>
      <c r="M23" s="95"/>
      <c r="N23" s="95"/>
      <c r="O23" s="95"/>
      <c r="P23" s="95"/>
      <c r="Q23" s="95"/>
    </row>
    <row r="24" spans="1:17" ht="15" customHeight="1" x14ac:dyDescent="0.2">
      <c r="A24" s="849" t="s">
        <v>10</v>
      </c>
      <c r="B24" s="850"/>
      <c r="C24" s="614" t="s">
        <v>252</v>
      </c>
      <c r="D24" s="615"/>
      <c r="E24" s="616"/>
      <c r="F24" s="617">
        <f>(F9+F13+F17+F23)*-1</f>
        <v>-9763.2267812400241</v>
      </c>
      <c r="G24" s="618"/>
      <c r="H24" s="619"/>
      <c r="I24" s="620">
        <f>(I9+I13+I17+I23)*-1</f>
        <v>-99898.574324619025</v>
      </c>
      <c r="J24" s="84"/>
      <c r="K24" s="95"/>
      <c r="L24" s="95"/>
      <c r="M24" s="95"/>
      <c r="N24" s="790"/>
      <c r="O24" s="790"/>
      <c r="P24" s="790"/>
      <c r="Q24" s="95"/>
    </row>
    <row r="25" spans="1:17" ht="12" customHeight="1" x14ac:dyDescent="0.2">
      <c r="A25" s="88"/>
      <c r="B25" s="88"/>
      <c r="C25" s="621"/>
      <c r="D25" s="622"/>
      <c r="E25" s="87"/>
      <c r="F25" s="623"/>
      <c r="I25" s="20"/>
      <c r="J25" s="84"/>
      <c r="K25" s="84"/>
      <c r="L25" s="95"/>
      <c r="M25" s="790"/>
    </row>
    <row r="26" spans="1:17" ht="12" customHeight="1" x14ac:dyDescent="0.2">
      <c r="A26" s="88"/>
      <c r="B26" s="88"/>
      <c r="E26" s="87"/>
      <c r="F26" s="87"/>
      <c r="G26" s="84"/>
      <c r="I26" s="808"/>
    </row>
    <row r="27" spans="1:17" ht="15" customHeight="1" x14ac:dyDescent="0.2">
      <c r="A27" s="88"/>
      <c r="B27" s="88"/>
      <c r="C27" s="87" t="s">
        <v>253</v>
      </c>
      <c r="D27" s="624">
        <f>D9/1000</f>
        <v>2571.1437003745659</v>
      </c>
      <c r="E27" s="587"/>
      <c r="F27" s="587"/>
      <c r="I27" s="84"/>
    </row>
    <row r="28" spans="1:17" ht="15" customHeight="1" x14ac:dyDescent="0.2">
      <c r="A28" s="88"/>
      <c r="B28" s="88"/>
      <c r="C28" s="87" t="s">
        <v>254</v>
      </c>
      <c r="D28" s="624">
        <f>E9/1000</f>
        <v>-2026.0246330894145</v>
      </c>
      <c r="E28" s="587"/>
      <c r="F28" s="587"/>
    </row>
    <row r="29" spans="1:17" ht="15" customHeight="1" x14ac:dyDescent="0.2">
      <c r="A29" s="88"/>
      <c r="B29" s="88"/>
      <c r="C29" s="87" t="s">
        <v>255</v>
      </c>
      <c r="D29" s="624">
        <f>D13/1000</f>
        <v>7.9145789999999998</v>
      </c>
      <c r="E29" s="587"/>
      <c r="F29" s="587"/>
    </row>
    <row r="30" spans="1:17" ht="15" customHeight="1" x14ac:dyDescent="0.2">
      <c r="A30" s="851"/>
      <c r="B30" s="586"/>
      <c r="C30" s="87" t="s">
        <v>256</v>
      </c>
      <c r="D30" s="624">
        <f>E13/1000</f>
        <v>-255.96045699999999</v>
      </c>
      <c r="E30" s="587"/>
      <c r="F30" s="587"/>
      <c r="L30" s="84"/>
    </row>
    <row r="31" spans="1:17" ht="15" customHeight="1" x14ac:dyDescent="0.2">
      <c r="A31" s="851"/>
      <c r="B31" s="586"/>
      <c r="C31" s="87" t="s">
        <v>225</v>
      </c>
      <c r="D31" s="624">
        <f>F17/1000</f>
        <v>12.719047999999999</v>
      </c>
      <c r="E31" s="587"/>
      <c r="F31" s="587"/>
    </row>
    <row r="32" spans="1:17" ht="15" customHeight="1" x14ac:dyDescent="0.2">
      <c r="A32" s="50"/>
      <c r="B32" s="50"/>
      <c r="C32" s="89" t="s">
        <v>10</v>
      </c>
      <c r="D32" s="624">
        <f>F24/1000</f>
        <v>-9.7632267812400233</v>
      </c>
      <c r="E32" s="198"/>
      <c r="F32" s="198"/>
    </row>
    <row r="33" spans="1:8" ht="15" customHeight="1" x14ac:dyDescent="0.2">
      <c r="A33" s="50"/>
      <c r="B33" s="50"/>
      <c r="C33" s="90" t="s">
        <v>118</v>
      </c>
      <c r="D33" s="624">
        <f>F23/1000</f>
        <v>-300.02901050391142</v>
      </c>
      <c r="E33" s="198"/>
      <c r="F33" s="198"/>
    </row>
    <row r="34" spans="1:8" ht="15" customHeight="1" x14ac:dyDescent="0.2">
      <c r="A34" s="50"/>
      <c r="B34" s="50"/>
      <c r="C34" s="91"/>
      <c r="D34" s="87"/>
      <c r="E34" s="39"/>
      <c r="F34" s="39"/>
    </row>
    <row r="35" spans="1:8" ht="15" customHeight="1" x14ac:dyDescent="0.2">
      <c r="A35" s="50"/>
      <c r="B35" s="50"/>
      <c r="C35" s="91"/>
      <c r="D35" s="87"/>
      <c r="E35" s="39"/>
      <c r="F35" s="39"/>
    </row>
    <row r="36" spans="1:8" ht="24" customHeight="1" x14ac:dyDescent="0.2">
      <c r="A36" s="50"/>
      <c r="B36" s="50"/>
      <c r="C36" s="91"/>
      <c r="D36" s="87"/>
      <c r="E36" s="39"/>
      <c r="F36" s="39"/>
    </row>
    <row r="37" spans="1:8" ht="15" customHeight="1" x14ac:dyDescent="0.2">
      <c r="A37" s="50"/>
      <c r="B37" s="50"/>
      <c r="C37" s="91"/>
      <c r="D37" s="87"/>
      <c r="E37" s="39"/>
      <c r="F37" s="39"/>
    </row>
    <row r="38" spans="1:8" ht="20.25" customHeight="1" x14ac:dyDescent="0.2">
      <c r="A38" s="832"/>
      <c r="B38" s="832"/>
      <c r="C38" s="832"/>
      <c r="D38" s="832"/>
      <c r="E38" s="832"/>
      <c r="F38" s="832"/>
      <c r="G38" s="832"/>
      <c r="H38" s="832"/>
    </row>
    <row r="39" spans="1:8" ht="15" customHeight="1" x14ac:dyDescent="0.2">
      <c r="A39" s="93"/>
      <c r="B39" s="93"/>
      <c r="C39" s="20"/>
      <c r="D39" s="92"/>
      <c r="E39" s="92"/>
      <c r="F39" s="92"/>
      <c r="G39" s="92"/>
      <c r="H39" s="92"/>
    </row>
    <row r="40" spans="1:8" ht="15" customHeight="1" x14ac:dyDescent="0.2">
      <c r="A40" s="93"/>
      <c r="B40" s="93"/>
      <c r="C40" s="20"/>
      <c r="D40" s="92"/>
      <c r="E40" s="92"/>
      <c r="F40" s="92"/>
    </row>
    <row r="41" spans="1:8" ht="15" customHeight="1" x14ac:dyDescent="0.2">
      <c r="A41" s="93"/>
      <c r="B41" s="93"/>
      <c r="C41" s="20"/>
      <c r="D41" s="92"/>
      <c r="E41" s="92"/>
      <c r="F41" s="92"/>
    </row>
    <row r="42" spans="1:8" ht="15" customHeight="1" x14ac:dyDescent="0.2">
      <c r="A42" s="93"/>
      <c r="B42" s="93"/>
      <c r="C42" s="20"/>
      <c r="D42" s="92"/>
      <c r="E42" s="92"/>
      <c r="F42" s="92"/>
    </row>
    <row r="43" spans="1:8" ht="15" customHeight="1" x14ac:dyDescent="0.2">
      <c r="A43" s="93"/>
      <c r="B43" s="93"/>
      <c r="C43" s="20"/>
      <c r="D43" s="92"/>
      <c r="E43" s="92"/>
      <c r="F43" s="92"/>
    </row>
    <row r="44" spans="1:8" ht="15" customHeight="1" x14ac:dyDescent="0.2">
      <c r="D44" s="94"/>
      <c r="E44" s="94"/>
      <c r="F44" s="94"/>
    </row>
    <row r="45" spans="1:8" ht="15" customHeight="1" x14ac:dyDescent="0.2">
      <c r="D45" s="94"/>
      <c r="E45" s="94"/>
      <c r="F45" s="94"/>
    </row>
    <row r="46" spans="1:8" ht="15" customHeight="1" x14ac:dyDescent="0.2">
      <c r="D46" s="94"/>
      <c r="E46" s="94"/>
      <c r="F46" s="94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5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5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5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5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5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5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5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5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5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5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5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view="pageBreakPreview" zoomScaleNormal="100" zoomScaleSheetLayoutView="100" workbookViewId="0"/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16" x14ac:dyDescent="0.2">
      <c r="G1" s="856" t="s">
        <v>95</v>
      </c>
      <c r="H1" s="856"/>
    </row>
    <row r="2" spans="1:16" ht="6.75" customHeight="1" x14ac:dyDescent="0.2"/>
    <row r="3" spans="1:16" ht="30" customHeight="1" x14ac:dyDescent="0.2">
      <c r="A3" s="857" t="s">
        <v>280</v>
      </c>
      <c r="B3" s="857"/>
      <c r="C3" s="857"/>
      <c r="D3" s="857"/>
      <c r="E3" s="857"/>
      <c r="F3" s="857"/>
      <c r="G3" s="857"/>
      <c r="H3" s="857"/>
    </row>
    <row r="4" spans="1:16" ht="16.5" customHeight="1" x14ac:dyDescent="0.2">
      <c r="A4" s="858" t="str">
        <f>T!I53</f>
        <v>Srpen</v>
      </c>
      <c r="B4" s="858"/>
      <c r="C4" s="858"/>
      <c r="D4" s="858"/>
      <c r="E4" s="859">
        <f>T!G55</f>
        <v>2014</v>
      </c>
      <c r="F4" s="859"/>
      <c r="G4" s="859"/>
      <c r="H4" s="859"/>
    </row>
    <row r="5" spans="1:16" ht="16.5" customHeight="1" thickBot="1" x14ac:dyDescent="0.25">
      <c r="A5" s="379"/>
      <c r="B5" s="379"/>
      <c r="C5" s="590"/>
      <c r="D5" s="590"/>
      <c r="E5" s="590"/>
      <c r="F5" s="590"/>
      <c r="G5" s="309"/>
      <c r="H5" s="266"/>
    </row>
    <row r="6" spans="1:16" ht="16.5" customHeight="1" x14ac:dyDescent="0.2">
      <c r="A6" s="855" t="s">
        <v>4</v>
      </c>
      <c r="B6" s="855"/>
      <c r="C6" s="860" t="s">
        <v>132</v>
      </c>
      <c r="D6" s="862" t="s">
        <v>0</v>
      </c>
      <c r="E6" s="864" t="s">
        <v>96</v>
      </c>
      <c r="F6" s="865"/>
      <c r="G6" s="855" t="s">
        <v>179</v>
      </c>
      <c r="H6" s="855"/>
    </row>
    <row r="7" spans="1:16" ht="14.1" customHeight="1" thickBot="1" x14ac:dyDescent="0.25">
      <c r="A7" s="855"/>
      <c r="B7" s="855"/>
      <c r="C7" s="861"/>
      <c r="D7" s="863"/>
      <c r="E7" s="495" t="s">
        <v>15</v>
      </c>
      <c r="F7" s="591" t="s">
        <v>1</v>
      </c>
      <c r="G7" s="855"/>
      <c r="H7" s="855"/>
      <c r="J7" s="38"/>
      <c r="K7" s="38"/>
      <c r="L7" s="38"/>
      <c r="N7" s="38"/>
      <c r="O7" s="38"/>
      <c r="P7" s="38"/>
    </row>
    <row r="8" spans="1:16" ht="14.1" customHeight="1" x14ac:dyDescent="0.2">
      <c r="A8" s="4"/>
      <c r="B8" s="866"/>
      <c r="C8" s="490" t="s">
        <v>6</v>
      </c>
      <c r="D8" s="378">
        <v>1600</v>
      </c>
      <c r="E8" s="380">
        <v>209364.6364031902</v>
      </c>
      <c r="F8" s="378">
        <v>2234794.4661729997</v>
      </c>
      <c r="G8" s="598" t="str">
        <f>C8</f>
        <v>VO</v>
      </c>
      <c r="H8" s="599">
        <f>E8</f>
        <v>209364.6364031902</v>
      </c>
      <c r="J8" s="38"/>
      <c r="K8" s="38"/>
      <c r="L8" s="38"/>
      <c r="N8" s="38"/>
      <c r="O8" s="38"/>
      <c r="P8" s="38"/>
    </row>
    <row r="9" spans="1:16" ht="14.1" customHeight="1" x14ac:dyDescent="0.2">
      <c r="A9" s="4"/>
      <c r="B9" s="867"/>
      <c r="C9" s="491" t="s">
        <v>7</v>
      </c>
      <c r="D9" s="246">
        <v>6767</v>
      </c>
      <c r="E9" s="306">
        <v>27325.376345548015</v>
      </c>
      <c r="F9" s="246">
        <v>291540.09505000006</v>
      </c>
      <c r="G9" s="600" t="str">
        <f t="shared" ref="G9:G11" si="0">C9</f>
        <v>SO</v>
      </c>
      <c r="H9" s="599">
        <f t="shared" ref="H9:H11" si="1">E9</f>
        <v>27325.376345548015</v>
      </c>
      <c r="J9" s="38"/>
      <c r="K9" s="38"/>
      <c r="L9" s="38"/>
      <c r="N9" s="38"/>
      <c r="O9" s="38"/>
      <c r="P9" s="38"/>
    </row>
    <row r="10" spans="1:16" ht="14.1" customHeight="1" x14ac:dyDescent="0.2">
      <c r="A10" s="4"/>
      <c r="B10" s="867"/>
      <c r="C10" s="491" t="s">
        <v>8</v>
      </c>
      <c r="D10" s="246">
        <v>198899</v>
      </c>
      <c r="E10" s="306">
        <v>17944.007810529838</v>
      </c>
      <c r="F10" s="246">
        <v>191454.7590096432</v>
      </c>
      <c r="G10" s="600" t="str">
        <f t="shared" si="0"/>
        <v>MO</v>
      </c>
      <c r="H10" s="599">
        <f t="shared" si="1"/>
        <v>17944.007810529838</v>
      </c>
      <c r="J10" s="38"/>
      <c r="K10" s="38"/>
      <c r="L10" s="38"/>
      <c r="N10" s="38"/>
      <c r="O10" s="38"/>
      <c r="P10" s="38"/>
    </row>
    <row r="11" spans="1:16" ht="14.1" customHeight="1" x14ac:dyDescent="0.2">
      <c r="A11" s="4"/>
      <c r="B11" s="867"/>
      <c r="C11" s="491" t="s">
        <v>9</v>
      </c>
      <c r="D11" s="246">
        <v>2638573</v>
      </c>
      <c r="E11" s="306">
        <v>38314.352069814355</v>
      </c>
      <c r="F11" s="246">
        <v>408790.8435502323</v>
      </c>
      <c r="G11" s="600" t="str">
        <f t="shared" si="0"/>
        <v>DOM</v>
      </c>
      <c r="H11" s="599">
        <f t="shared" si="1"/>
        <v>38314.352069814355</v>
      </c>
      <c r="J11" s="38"/>
      <c r="K11" s="38"/>
      <c r="L11" s="38"/>
      <c r="N11" s="38"/>
      <c r="O11" s="38"/>
      <c r="P11" s="38"/>
    </row>
    <row r="12" spans="1:16" ht="14.1" customHeight="1" x14ac:dyDescent="0.2">
      <c r="A12" s="4"/>
      <c r="B12" s="867"/>
      <c r="C12" s="596" t="s">
        <v>2</v>
      </c>
      <c r="D12" s="597">
        <f>SUM(D8:D11)</f>
        <v>2845839</v>
      </c>
      <c r="E12" s="597">
        <f t="shared" ref="E12:F12" si="2">SUM(E8:E11)</f>
        <v>292948.37262908241</v>
      </c>
      <c r="F12" s="597">
        <f t="shared" si="2"/>
        <v>3126580.1637828751</v>
      </c>
      <c r="G12" s="600" t="str">
        <f>C13</f>
        <v>OP+VS</v>
      </c>
      <c r="H12" s="599">
        <f>E13</f>
        <v>7080.6378748293992</v>
      </c>
      <c r="J12" s="38"/>
      <c r="K12" s="38"/>
      <c r="L12" s="38"/>
    </row>
    <row r="13" spans="1:16" ht="14.1" customHeight="1" x14ac:dyDescent="0.2">
      <c r="A13" s="4"/>
      <c r="B13" s="867"/>
      <c r="C13" s="492" t="s">
        <v>262</v>
      </c>
      <c r="D13" s="276"/>
      <c r="E13" s="307">
        <v>7080.6378748293992</v>
      </c>
      <c r="F13" s="276">
        <v>76079.444549999986</v>
      </c>
      <c r="G13" s="307"/>
      <c r="H13" s="4"/>
      <c r="J13" s="38"/>
      <c r="K13" s="38"/>
      <c r="L13" s="38"/>
    </row>
    <row r="14" spans="1:16" ht="14.1" customHeight="1" x14ac:dyDescent="0.2">
      <c r="A14" s="4"/>
      <c r="B14" s="867"/>
      <c r="C14" s="493" t="s">
        <v>5</v>
      </c>
      <c r="D14" s="249"/>
      <c r="E14" s="249">
        <f>SUM(E12:E13)</f>
        <v>300029.01050391182</v>
      </c>
      <c r="F14" s="249">
        <f>SUM(F12:F13)</f>
        <v>3202659.6083328752</v>
      </c>
      <c r="G14" s="381"/>
      <c r="H14" s="4"/>
      <c r="J14" s="38"/>
      <c r="K14" s="38"/>
      <c r="L14" s="38"/>
    </row>
    <row r="15" spans="1:16" ht="5.0999999999999996" customHeight="1" x14ac:dyDescent="0.2">
      <c r="A15" s="4"/>
      <c r="B15" s="239"/>
      <c r="C15" s="494"/>
      <c r="D15" s="238"/>
      <c r="E15" s="241"/>
      <c r="F15" s="238"/>
      <c r="G15" s="241"/>
      <c r="H15" s="4"/>
      <c r="J15" s="38"/>
      <c r="K15" s="38"/>
      <c r="L15" s="38"/>
    </row>
    <row r="16" spans="1:16" ht="27.95" customHeight="1" x14ac:dyDescent="0.2">
      <c r="J16" s="803"/>
      <c r="K16" s="38"/>
      <c r="L16" s="38"/>
      <c r="M16" s="38"/>
    </row>
    <row r="17" spans="1:15" ht="13.5" customHeight="1" x14ac:dyDescent="0.2">
      <c r="A17" s="853" t="s">
        <v>11</v>
      </c>
      <c r="B17" s="868"/>
      <c r="C17" s="862" t="s">
        <v>132</v>
      </c>
      <c r="D17" s="862" t="s">
        <v>0</v>
      </c>
      <c r="E17" s="854" t="s">
        <v>96</v>
      </c>
      <c r="F17" s="869"/>
      <c r="G17" s="852" t="s">
        <v>179</v>
      </c>
      <c r="H17" s="853"/>
      <c r="K17" s="38"/>
      <c r="L17" s="38"/>
      <c r="M17" s="38"/>
    </row>
    <row r="18" spans="1:15" ht="13.5" customHeight="1" x14ac:dyDescent="0.2">
      <c r="A18" s="855"/>
      <c r="B18" s="869"/>
      <c r="C18" s="870"/>
      <c r="D18" s="870"/>
      <c r="E18" s="301" t="s">
        <v>15</v>
      </c>
      <c r="F18" s="589" t="s">
        <v>1</v>
      </c>
      <c r="G18" s="854"/>
      <c r="H18" s="855"/>
      <c r="I18" s="237"/>
      <c r="J18" s="237"/>
      <c r="K18" s="237"/>
      <c r="L18" s="237"/>
      <c r="M18" s="38"/>
    </row>
    <row r="19" spans="1:15" ht="13.5" customHeight="1" x14ac:dyDescent="0.2">
      <c r="A19" s="4"/>
      <c r="B19" s="871"/>
      <c r="C19" s="242" t="s">
        <v>6</v>
      </c>
      <c r="D19" s="243">
        <v>183</v>
      </c>
      <c r="E19" s="243">
        <v>8319.8004031901983</v>
      </c>
      <c r="F19" s="244">
        <v>88736.974000000002</v>
      </c>
      <c r="G19" s="244"/>
      <c r="H19" s="4"/>
      <c r="I19" s="237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872"/>
      <c r="C20" s="245" t="s">
        <v>7</v>
      </c>
      <c r="D20" s="246">
        <v>1604</v>
      </c>
      <c r="E20" s="246">
        <v>3634.5853455480155</v>
      </c>
      <c r="F20" s="247">
        <v>38765.588000000003</v>
      </c>
      <c r="G20" s="247"/>
      <c r="H20" s="4"/>
      <c r="I20" s="237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872"/>
      <c r="C21" s="245" t="s">
        <v>8</v>
      </c>
      <c r="D21" s="246">
        <v>38979</v>
      </c>
      <c r="E21" s="246">
        <v>2626.4834685298424</v>
      </c>
      <c r="F21" s="247">
        <v>28013.422811643195</v>
      </c>
      <c r="G21" s="247"/>
      <c r="H21" s="4"/>
      <c r="I21" s="237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872"/>
      <c r="C22" s="245" t="s">
        <v>9</v>
      </c>
      <c r="D22" s="246">
        <v>391995</v>
      </c>
      <c r="E22" s="246">
        <v>5460.7564118143509</v>
      </c>
      <c r="F22" s="247">
        <v>58243.076748232292</v>
      </c>
      <c r="G22" s="247"/>
      <c r="H22" s="4"/>
      <c r="I22" s="237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872"/>
      <c r="C23" s="275" t="s">
        <v>177</v>
      </c>
      <c r="D23" s="276"/>
      <c r="E23" s="276">
        <v>1338.8616417506489</v>
      </c>
      <c r="F23" s="277">
        <v>14279.967000000001</v>
      </c>
      <c r="G23" s="277"/>
      <c r="H23" s="4"/>
      <c r="I23" s="237"/>
      <c r="K23" s="38"/>
      <c r="L23" s="38"/>
      <c r="M23" s="38"/>
      <c r="N23" s="38"/>
      <c r="O23" s="38"/>
    </row>
    <row r="24" spans="1:15" ht="13.5" customHeight="1" x14ac:dyDescent="0.2">
      <c r="A24" s="4"/>
      <c r="B24" s="872"/>
      <c r="C24" s="248" t="s">
        <v>2</v>
      </c>
      <c r="D24" s="249">
        <f>SUM(D19:D23)</f>
        <v>432761</v>
      </c>
      <c r="E24" s="249">
        <f>SUM(E19:E23)</f>
        <v>21380.487270833059</v>
      </c>
      <c r="F24" s="249">
        <f t="shared" ref="F24" si="3">SUM(F19:F23)</f>
        <v>228039.0285598755</v>
      </c>
      <c r="G24" s="308"/>
      <c r="H24" s="4"/>
      <c r="I24" s="237"/>
      <c r="J24" s="237"/>
      <c r="K24" s="237"/>
      <c r="M24" s="38"/>
      <c r="N24" s="38"/>
      <c r="O24" s="38"/>
    </row>
    <row r="25" spans="1:15" ht="5.0999999999999996" customHeight="1" x14ac:dyDescent="0.2">
      <c r="A25" s="4"/>
      <c r="B25" s="239"/>
      <c r="C25" s="240"/>
      <c r="D25" s="238"/>
      <c r="E25" s="238"/>
      <c r="F25" s="238"/>
      <c r="G25" s="241"/>
      <c r="H25" s="4"/>
    </row>
    <row r="26" spans="1:15" ht="27.95" customHeight="1" x14ac:dyDescent="0.2">
      <c r="A26" s="305"/>
      <c r="B26" s="305"/>
      <c r="C26" s="305"/>
      <c r="D26" s="305"/>
      <c r="E26" s="305"/>
      <c r="F26" s="305"/>
      <c r="G26" s="305"/>
      <c r="H26" s="305"/>
      <c r="J26" s="38"/>
      <c r="K26" s="38"/>
    </row>
    <row r="27" spans="1:15" ht="13.5" customHeight="1" x14ac:dyDescent="0.2">
      <c r="A27" s="853" t="s">
        <v>12</v>
      </c>
      <c r="B27" s="868"/>
      <c r="C27" s="862" t="s">
        <v>132</v>
      </c>
      <c r="D27" s="862" t="s">
        <v>0</v>
      </c>
      <c r="E27" s="854" t="s">
        <v>96</v>
      </c>
      <c r="F27" s="869"/>
      <c r="G27" s="852" t="s">
        <v>179</v>
      </c>
      <c r="H27" s="853"/>
    </row>
    <row r="28" spans="1:15" ht="13.5" customHeight="1" x14ac:dyDescent="0.2">
      <c r="A28" s="855"/>
      <c r="B28" s="869"/>
      <c r="C28" s="870"/>
      <c r="D28" s="870"/>
      <c r="E28" s="301" t="s">
        <v>15</v>
      </c>
      <c r="F28" s="589" t="s">
        <v>1</v>
      </c>
      <c r="G28" s="854"/>
      <c r="H28" s="855"/>
    </row>
    <row r="29" spans="1:15" ht="13.5" customHeight="1" x14ac:dyDescent="0.2">
      <c r="A29" s="4"/>
      <c r="B29" s="871"/>
      <c r="C29" s="242" t="s">
        <v>6</v>
      </c>
      <c r="D29" s="243">
        <v>1263</v>
      </c>
      <c r="E29" s="243">
        <v>186165.6</v>
      </c>
      <c r="F29" s="244">
        <v>1986691.8321730001</v>
      </c>
      <c r="G29" s="244"/>
      <c r="H29" s="4"/>
    </row>
    <row r="30" spans="1:15" ht="13.5" customHeight="1" x14ac:dyDescent="0.2">
      <c r="A30" s="4"/>
      <c r="B30" s="872"/>
      <c r="C30" s="245" t="s">
        <v>7</v>
      </c>
      <c r="D30" s="246">
        <v>4841</v>
      </c>
      <c r="E30" s="246">
        <v>22270.100000000002</v>
      </c>
      <c r="F30" s="247">
        <v>237657.97905000005</v>
      </c>
      <c r="G30" s="247"/>
      <c r="H30" s="4"/>
    </row>
    <row r="31" spans="1:15" ht="13.5" customHeight="1" x14ac:dyDescent="0.2">
      <c r="A31" s="4"/>
      <c r="B31" s="872"/>
      <c r="C31" s="245" t="s">
        <v>8</v>
      </c>
      <c r="D31" s="246">
        <v>149917</v>
      </c>
      <c r="E31" s="246">
        <v>14285.508999999998</v>
      </c>
      <c r="F31" s="247">
        <v>152450.144</v>
      </c>
      <c r="G31" s="247"/>
      <c r="H31" s="4"/>
    </row>
    <row r="32" spans="1:15" ht="13.5" customHeight="1" x14ac:dyDescent="0.2">
      <c r="A32" s="4"/>
      <c r="B32" s="872"/>
      <c r="C32" s="245" t="s">
        <v>9</v>
      </c>
      <c r="D32" s="246">
        <v>2143017</v>
      </c>
      <c r="E32" s="246">
        <v>30682.7</v>
      </c>
      <c r="F32" s="247">
        <v>327434.3</v>
      </c>
      <c r="G32" s="247"/>
      <c r="H32" s="4"/>
    </row>
    <row r="33" spans="1:8" ht="13.5" customHeight="1" x14ac:dyDescent="0.2">
      <c r="A33" s="4"/>
      <c r="B33" s="872"/>
      <c r="C33" s="275" t="s">
        <v>177</v>
      </c>
      <c r="D33" s="276"/>
      <c r="E33" s="276">
        <v>4684.009233078752</v>
      </c>
      <c r="F33" s="277">
        <v>49986.041109999998</v>
      </c>
      <c r="G33" s="277"/>
      <c r="H33" s="4"/>
    </row>
    <row r="34" spans="1:8" ht="13.5" customHeight="1" x14ac:dyDescent="0.2">
      <c r="A34" s="4"/>
      <c r="B34" s="872"/>
      <c r="C34" s="248" t="s">
        <v>2</v>
      </c>
      <c r="D34" s="249">
        <f>SUM(D29:D33)</f>
        <v>2299038</v>
      </c>
      <c r="E34" s="249">
        <f>SUM(E29:E33)</f>
        <v>258087.91823307876</v>
      </c>
      <c r="F34" s="249">
        <f t="shared" ref="F34" si="4">SUM(F29:F33)</f>
        <v>2754220.2963330001</v>
      </c>
      <c r="G34" s="308"/>
      <c r="H34" s="4"/>
    </row>
    <row r="35" spans="1:8" ht="5.0999999999999996" customHeight="1" x14ac:dyDescent="0.2">
      <c r="A35" s="4"/>
      <c r="B35" s="239"/>
      <c r="C35" s="240"/>
      <c r="D35" s="238"/>
      <c r="E35" s="238"/>
      <c r="F35" s="238"/>
      <c r="G35" s="241"/>
      <c r="H35" s="4"/>
    </row>
    <row r="36" spans="1:8" ht="27.95" customHeight="1" x14ac:dyDescent="0.2">
      <c r="A36" s="305"/>
      <c r="B36" s="305"/>
      <c r="C36" s="305"/>
      <c r="D36" s="305"/>
      <c r="E36" s="305"/>
      <c r="F36" s="305"/>
      <c r="G36" s="305"/>
      <c r="H36" s="305"/>
    </row>
    <row r="37" spans="1:8" ht="13.5" customHeight="1" x14ac:dyDescent="0.2">
      <c r="A37" s="853" t="s">
        <v>119</v>
      </c>
      <c r="B37" s="868"/>
      <c r="C37" s="862" t="s">
        <v>132</v>
      </c>
      <c r="D37" s="862" t="s">
        <v>0</v>
      </c>
      <c r="E37" s="854" t="s">
        <v>96</v>
      </c>
      <c r="F37" s="869"/>
      <c r="G37" s="852" t="s">
        <v>179</v>
      </c>
      <c r="H37" s="853"/>
    </row>
    <row r="38" spans="1:8" ht="13.5" customHeight="1" x14ac:dyDescent="0.2">
      <c r="A38" s="855"/>
      <c r="B38" s="869"/>
      <c r="C38" s="870"/>
      <c r="D38" s="870"/>
      <c r="E38" s="301" t="s">
        <v>15</v>
      </c>
      <c r="F38" s="589" t="s">
        <v>1</v>
      </c>
      <c r="G38" s="854"/>
      <c r="H38" s="855"/>
    </row>
    <row r="39" spans="1:8" ht="13.5" customHeight="1" x14ac:dyDescent="0.2">
      <c r="A39" s="4"/>
      <c r="B39" s="871"/>
      <c r="C39" s="242" t="s">
        <v>6</v>
      </c>
      <c r="D39" s="243">
        <v>141</v>
      </c>
      <c r="E39" s="243">
        <v>7289.1009999999997</v>
      </c>
      <c r="F39" s="244">
        <v>77601.251999999993</v>
      </c>
      <c r="G39" s="244"/>
      <c r="H39" s="4"/>
    </row>
    <row r="40" spans="1:8" ht="13.5" customHeight="1" x14ac:dyDescent="0.2">
      <c r="A40" s="4"/>
      <c r="B40" s="872"/>
      <c r="C40" s="245" t="s">
        <v>7</v>
      </c>
      <c r="D40" s="246">
        <v>316</v>
      </c>
      <c r="E40" s="246">
        <v>1376.691</v>
      </c>
      <c r="F40" s="247">
        <v>14656.527999999998</v>
      </c>
      <c r="G40" s="247"/>
      <c r="H40" s="4"/>
    </row>
    <row r="41" spans="1:8" ht="13.5" customHeight="1" x14ac:dyDescent="0.2">
      <c r="A41" s="4"/>
      <c r="B41" s="872"/>
      <c r="C41" s="245" t="s">
        <v>8</v>
      </c>
      <c r="D41" s="246">
        <v>9995</v>
      </c>
      <c r="E41" s="246">
        <v>1031.0153420000001</v>
      </c>
      <c r="F41" s="247">
        <v>10977.192198000001</v>
      </c>
      <c r="G41" s="247"/>
      <c r="H41" s="4"/>
    </row>
    <row r="42" spans="1:8" ht="13.5" customHeight="1" x14ac:dyDescent="0.2">
      <c r="A42" s="4"/>
      <c r="B42" s="872"/>
      <c r="C42" s="245" t="s">
        <v>9</v>
      </c>
      <c r="D42" s="246">
        <v>103422</v>
      </c>
      <c r="E42" s="246">
        <v>2170.8956579999999</v>
      </c>
      <c r="F42" s="247">
        <v>23113.466802000003</v>
      </c>
      <c r="G42" s="247"/>
      <c r="H42" s="4"/>
    </row>
    <row r="43" spans="1:8" ht="13.5" customHeight="1" x14ac:dyDescent="0.2">
      <c r="A43" s="4"/>
      <c r="B43" s="872"/>
      <c r="C43" s="275" t="s">
        <v>177</v>
      </c>
      <c r="D43" s="276"/>
      <c r="E43" s="276">
        <v>228.517</v>
      </c>
      <c r="F43" s="277">
        <v>2432.88</v>
      </c>
      <c r="G43" s="277"/>
      <c r="H43" s="4"/>
    </row>
    <row r="44" spans="1:8" ht="13.5" customHeight="1" x14ac:dyDescent="0.2">
      <c r="A44" s="4"/>
      <c r="B44" s="872"/>
      <c r="C44" s="248" t="s">
        <v>2</v>
      </c>
      <c r="D44" s="249">
        <f>SUM(D39:D43)</f>
        <v>113874</v>
      </c>
      <c r="E44" s="249">
        <f>SUM(E39:E43)</f>
        <v>12096.22</v>
      </c>
      <c r="F44" s="249">
        <f t="shared" ref="F44" si="5">SUM(F39:F43)</f>
        <v>128781.31900000002</v>
      </c>
      <c r="G44" s="308"/>
      <c r="H44" s="4"/>
    </row>
    <row r="45" spans="1:8" ht="5.0999999999999996" customHeight="1" x14ac:dyDescent="0.2">
      <c r="A45" s="4"/>
      <c r="B45" s="239"/>
      <c r="C45" s="240"/>
      <c r="D45" s="238"/>
      <c r="E45" s="238"/>
      <c r="F45" s="238"/>
      <c r="G45" s="241"/>
      <c r="H45" s="4"/>
    </row>
    <row r="46" spans="1:8" ht="27.95" customHeight="1" x14ac:dyDescent="0.2">
      <c r="A46" s="305"/>
      <c r="B46" s="305"/>
      <c r="C46" s="305"/>
      <c r="D46" s="305"/>
      <c r="E46" s="305"/>
      <c r="F46" s="305"/>
      <c r="G46" s="305"/>
      <c r="H46" s="305"/>
    </row>
    <row r="47" spans="1:8" ht="13.5" customHeight="1" x14ac:dyDescent="0.2">
      <c r="A47" s="853" t="s">
        <v>264</v>
      </c>
      <c r="B47" s="853"/>
      <c r="C47" s="633"/>
      <c r="D47" s="862" t="s">
        <v>0</v>
      </c>
      <c r="E47" s="854" t="s">
        <v>96</v>
      </c>
      <c r="F47" s="869"/>
      <c r="G47" s="852"/>
      <c r="H47" s="853"/>
    </row>
    <row r="48" spans="1:8" ht="13.5" customHeight="1" x14ac:dyDescent="0.2">
      <c r="A48" s="855"/>
      <c r="B48" s="855"/>
      <c r="C48" s="634"/>
      <c r="D48" s="870"/>
      <c r="E48" s="301" t="s">
        <v>15</v>
      </c>
      <c r="F48" s="589" t="s">
        <v>1</v>
      </c>
      <c r="G48" s="854"/>
      <c r="H48" s="855"/>
    </row>
    <row r="49" spans="1:9" ht="13.5" customHeight="1" x14ac:dyDescent="0.2">
      <c r="A49" s="873" t="s">
        <v>258</v>
      </c>
      <c r="B49" s="873"/>
      <c r="C49" s="874"/>
      <c r="D49" s="296">
        <v>8</v>
      </c>
      <c r="E49" s="296">
        <f>'S4'!F19*-1</f>
        <v>6961.1350000000002</v>
      </c>
      <c r="F49" s="296">
        <f>'S4'!I19*-1</f>
        <v>75203.407999999996</v>
      </c>
      <c r="G49" s="636"/>
      <c r="H49" s="4"/>
    </row>
    <row r="50" spans="1:9" ht="13.5" customHeight="1" x14ac:dyDescent="0.2">
      <c r="A50" s="873" t="s">
        <v>259</v>
      </c>
      <c r="B50" s="873"/>
      <c r="C50" s="873"/>
      <c r="D50" s="632">
        <v>158</v>
      </c>
      <c r="E50" s="632">
        <f>'S4'!F21*-1</f>
        <v>674</v>
      </c>
      <c r="F50" s="632">
        <f>'S4'!I21*-1</f>
        <v>7035</v>
      </c>
      <c r="G50" s="241"/>
      <c r="H50" s="4"/>
    </row>
    <row r="51" spans="1:9" ht="13.5" customHeight="1" x14ac:dyDescent="0.2">
      <c r="A51" s="875" t="s">
        <v>265</v>
      </c>
      <c r="B51" s="875"/>
      <c r="C51" s="875"/>
      <c r="D51" s="639"/>
      <c r="E51" s="639">
        <f>'S4'!F22*-1</f>
        <v>829.24999999999818</v>
      </c>
      <c r="F51" s="639">
        <f>'S4'!I22*-1</f>
        <v>9380.5564399999857</v>
      </c>
      <c r="G51" s="241"/>
      <c r="H51" s="4"/>
    </row>
    <row r="52" spans="1:9" ht="13.5" customHeight="1" x14ac:dyDescent="0.2">
      <c r="A52" s="635"/>
      <c r="B52" s="635"/>
      <c r="C52" s="376" t="s">
        <v>2</v>
      </c>
      <c r="D52" s="249">
        <f>SUM(D49:D51)</f>
        <v>166</v>
      </c>
      <c r="E52" s="249">
        <f t="shared" ref="E52:F52" si="6">SUM(E49:E51)</f>
        <v>8464.3849999999984</v>
      </c>
      <c r="F52" s="249">
        <f t="shared" si="6"/>
        <v>91618.964439999982</v>
      </c>
      <c r="G52" s="305"/>
      <c r="H52" s="305"/>
    </row>
    <row r="53" spans="1:9" ht="4.5" customHeight="1" x14ac:dyDescent="0.2">
      <c r="A53" s="635"/>
      <c r="B53" s="635"/>
      <c r="C53" s="637"/>
      <c r="D53" s="631"/>
      <c r="E53" s="631"/>
      <c r="F53" s="631"/>
      <c r="G53" s="305"/>
      <c r="H53" s="305"/>
    </row>
    <row r="54" spans="1:9" ht="23.25" customHeight="1" x14ac:dyDescent="0.2">
      <c r="A54" s="635"/>
      <c r="B54" s="635"/>
      <c r="C54" s="637"/>
      <c r="D54" s="381"/>
      <c r="E54" s="381"/>
      <c r="F54" s="381"/>
      <c r="G54" s="305"/>
      <c r="H54" s="305"/>
    </row>
    <row r="55" spans="1:9" ht="15" customHeight="1" x14ac:dyDescent="0.2">
      <c r="A55" s="158" t="s">
        <v>260</v>
      </c>
      <c r="B55" s="274"/>
      <c r="C55" s="274"/>
      <c r="D55" s="638"/>
      <c r="E55" s="638"/>
      <c r="F55" s="638"/>
      <c r="G55" s="274"/>
      <c r="H55" s="274"/>
      <c r="I55" s="274"/>
    </row>
    <row r="56" spans="1:9" ht="13.5" customHeight="1" x14ac:dyDescent="0.2">
      <c r="A56" s="830" t="s">
        <v>266</v>
      </c>
      <c r="B56" s="830"/>
      <c r="C56" s="830"/>
      <c r="D56" s="830"/>
      <c r="E56" s="830"/>
      <c r="F56" s="830"/>
      <c r="G56" s="830"/>
      <c r="H56" s="830"/>
      <c r="I56" s="274"/>
    </row>
    <row r="57" spans="1:9" ht="15.75" customHeight="1" x14ac:dyDescent="0.2">
      <c r="A57" s="274"/>
      <c r="B57" s="274"/>
      <c r="C57" s="274"/>
      <c r="D57" s="274"/>
      <c r="E57" s="274"/>
      <c r="F57" s="274"/>
      <c r="G57" s="274"/>
      <c r="H57" s="274"/>
      <c r="I57" s="274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876" t="s">
        <v>64</v>
      </c>
      <c r="N1" s="876"/>
    </row>
    <row r="2" spans="1:14" ht="6.75" customHeight="1" x14ac:dyDescent="0.2"/>
    <row r="3" spans="1:14" ht="28.5" customHeight="1" x14ac:dyDescent="0.25">
      <c r="A3" s="877" t="s">
        <v>275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</row>
    <row r="4" spans="1:14" ht="17.25" customHeight="1" x14ac:dyDescent="0.25">
      <c r="A4" s="878" t="str">
        <f>T!I53</f>
        <v>Srpen</v>
      </c>
      <c r="B4" s="878"/>
      <c r="C4" s="878"/>
      <c r="D4" s="878"/>
      <c r="E4" s="878"/>
      <c r="F4" s="878"/>
      <c r="G4" s="878"/>
      <c r="H4" s="893">
        <f>T!G55</f>
        <v>2014</v>
      </c>
      <c r="I4" s="893"/>
      <c r="J4" s="893"/>
      <c r="K4" s="893"/>
      <c r="L4" s="893"/>
      <c r="M4" s="893"/>
      <c r="N4" s="893"/>
    </row>
    <row r="5" spans="1:14" ht="17.25" customHeight="1" x14ac:dyDescent="0.25">
      <c r="A5" s="511"/>
      <c r="B5" s="511"/>
      <c r="C5" s="511"/>
      <c r="D5" s="511"/>
      <c r="E5" s="511"/>
      <c r="F5" s="511"/>
      <c r="G5" s="511"/>
      <c r="H5" s="512"/>
      <c r="I5" s="512"/>
      <c r="J5" s="512"/>
      <c r="K5" s="512"/>
      <c r="L5" s="512"/>
      <c r="M5" s="512"/>
      <c r="N5" s="512"/>
    </row>
    <row r="6" spans="1:14" ht="4.5" customHeight="1" x14ac:dyDescent="0.25">
      <c r="A6" s="278"/>
      <c r="B6" s="542"/>
      <c r="C6" s="278"/>
      <c r="D6" s="278"/>
      <c r="E6" s="278"/>
      <c r="F6" s="278"/>
      <c r="G6" s="278"/>
      <c r="H6" s="541"/>
      <c r="I6" s="279"/>
      <c r="J6" s="279"/>
      <c r="K6" s="279"/>
      <c r="L6" s="279"/>
      <c r="M6" s="279"/>
      <c r="N6" s="279"/>
    </row>
    <row r="7" spans="1:14" ht="12" customHeight="1" x14ac:dyDescent="0.2">
      <c r="A7" s="4"/>
      <c r="B7" s="879" t="str">
        <f>T!I53</f>
        <v>Srpen</v>
      </c>
      <c r="C7" s="880"/>
      <c r="D7" s="880"/>
      <c r="E7" s="881">
        <f>T!G55</f>
        <v>2014</v>
      </c>
      <c r="F7" s="881"/>
      <c r="G7" s="882"/>
      <c r="H7" s="883" t="s">
        <v>212</v>
      </c>
      <c r="I7" s="885" t="str">
        <f>B7</f>
        <v>Srpen</v>
      </c>
      <c r="J7" s="886"/>
      <c r="K7" s="886"/>
      <c r="L7" s="887">
        <f>E7-1</f>
        <v>2013</v>
      </c>
      <c r="M7" s="887"/>
      <c r="N7" s="887"/>
    </row>
    <row r="8" spans="1:14" ht="15" customHeight="1" x14ac:dyDescent="0.2">
      <c r="A8" s="891" t="s">
        <v>152</v>
      </c>
      <c r="B8" s="888" t="s">
        <v>96</v>
      </c>
      <c r="C8" s="889"/>
      <c r="D8" s="890"/>
      <c r="E8" s="897" t="s">
        <v>223</v>
      </c>
      <c r="F8" s="898"/>
      <c r="G8" s="899"/>
      <c r="H8" s="883"/>
      <c r="I8" s="900" t="s">
        <v>96</v>
      </c>
      <c r="J8" s="901"/>
      <c r="K8" s="902"/>
      <c r="L8" s="903" t="s">
        <v>223</v>
      </c>
      <c r="M8" s="904"/>
      <c r="N8" s="904"/>
    </row>
    <row r="9" spans="1:14" ht="15" customHeight="1" thickBot="1" x14ac:dyDescent="0.25">
      <c r="A9" s="892"/>
      <c r="B9" s="529" t="s">
        <v>15</v>
      </c>
      <c r="C9" s="530" t="s">
        <v>1</v>
      </c>
      <c r="D9" s="531" t="s">
        <v>148</v>
      </c>
      <c r="E9" s="372" t="s">
        <v>84</v>
      </c>
      <c r="F9" s="592" t="s">
        <v>218</v>
      </c>
      <c r="G9" s="593" t="s">
        <v>219</v>
      </c>
      <c r="H9" s="884"/>
      <c r="I9" s="532" t="s">
        <v>149</v>
      </c>
      <c r="J9" s="538" t="s">
        <v>1</v>
      </c>
      <c r="K9" s="536" t="s">
        <v>148</v>
      </c>
      <c r="L9" s="650" t="s">
        <v>84</v>
      </c>
      <c r="M9" s="651" t="s">
        <v>218</v>
      </c>
      <c r="N9" s="651" t="s">
        <v>219</v>
      </c>
    </row>
    <row r="10" spans="1:14" ht="15" customHeight="1" x14ac:dyDescent="0.2">
      <c r="A10" s="374" t="s">
        <v>97</v>
      </c>
      <c r="B10" s="519">
        <f>'S5'!E24</f>
        <v>21380.487270833059</v>
      </c>
      <c r="C10" s="640">
        <f>'S5'!F24</f>
        <v>228039.0285598755</v>
      </c>
      <c r="D10" s="526">
        <f>B10/$B$14</f>
        <v>7.126139980571744E-2</v>
      </c>
      <c r="E10" s="641">
        <v>16.822580645161292</v>
      </c>
      <c r="F10" s="642">
        <v>23.8</v>
      </c>
      <c r="G10" s="643">
        <v>12</v>
      </c>
      <c r="H10" s="675">
        <f>(B10-I10)/I10</f>
        <v>1.51359237843567E-2</v>
      </c>
      <c r="I10" s="533">
        <v>21061.698999999997</v>
      </c>
      <c r="J10" s="539">
        <v>225452.2</v>
      </c>
      <c r="K10" s="537">
        <f>I10/$I$14</f>
        <v>7.336999810534213E-2</v>
      </c>
      <c r="L10" s="652">
        <v>18.303225806451611</v>
      </c>
      <c r="M10" s="653">
        <v>25.6</v>
      </c>
      <c r="N10" s="653">
        <v>13.8</v>
      </c>
    </row>
    <row r="11" spans="1:14" ht="15" customHeight="1" x14ac:dyDescent="0.2">
      <c r="A11" s="375" t="s">
        <v>98</v>
      </c>
      <c r="B11" s="520">
        <f>'S5'!E34</f>
        <v>258087.91823307876</v>
      </c>
      <c r="C11" s="524">
        <f>'S5'!F34</f>
        <v>2754220.2963330001</v>
      </c>
      <c r="D11" s="527">
        <f>B11/$B$14</f>
        <v>0.86020987703691998</v>
      </c>
      <c r="E11" s="644">
        <v>16.167741935483871</v>
      </c>
      <c r="F11" s="645">
        <v>22.333333333333332</v>
      </c>
      <c r="G11" s="646">
        <v>11.483333333333334</v>
      </c>
      <c r="H11" s="676">
        <f t="shared" ref="H11:H13" si="0">(B11-I11)/I11</f>
        <v>4.107971863044145E-2</v>
      </c>
      <c r="I11" s="534">
        <v>247904.0880487019</v>
      </c>
      <c r="J11" s="540">
        <v>2657294.6318712998</v>
      </c>
      <c r="K11" s="537">
        <f>I11/$I$14</f>
        <v>0.8635923659548943</v>
      </c>
      <c r="L11" s="654">
        <v>18.143548387096775</v>
      </c>
      <c r="M11" s="655">
        <v>26.383333333333336</v>
      </c>
      <c r="N11" s="655">
        <v>13.950000000000001</v>
      </c>
    </row>
    <row r="12" spans="1:14" ht="15" customHeight="1" x14ac:dyDescent="0.2">
      <c r="A12" s="375" t="s">
        <v>99</v>
      </c>
      <c r="B12" s="520">
        <f>'S5'!E44</f>
        <v>12096.22</v>
      </c>
      <c r="C12" s="524">
        <f>'S5'!F44</f>
        <v>128781.31900000002</v>
      </c>
      <c r="D12" s="527">
        <f>B12/$B$14</f>
        <v>4.0316834627704398E-2</v>
      </c>
      <c r="E12" s="644">
        <v>15.474193548387099</v>
      </c>
      <c r="F12" s="645">
        <v>22</v>
      </c>
      <c r="G12" s="646">
        <v>10.8</v>
      </c>
      <c r="H12" s="676">
        <f t="shared" si="0"/>
        <v>0.22210260059835049</v>
      </c>
      <c r="I12" s="534">
        <v>9897.8760000000002</v>
      </c>
      <c r="J12" s="540">
        <v>106011.71799999999</v>
      </c>
      <c r="K12" s="537">
        <f t="shared" ref="K12" si="1">I12/$I$14</f>
        <v>3.4479988692598419E-2</v>
      </c>
      <c r="L12" s="654">
        <v>17.535483870967742</v>
      </c>
      <c r="M12" s="655">
        <v>25.6</v>
      </c>
      <c r="N12" s="655">
        <v>13</v>
      </c>
    </row>
    <row r="13" spans="1:14" ht="15" customHeight="1" x14ac:dyDescent="0.2">
      <c r="A13" s="375" t="s">
        <v>264</v>
      </c>
      <c r="B13" s="520">
        <f>'S5'!E52</f>
        <v>8464.3849999999984</v>
      </c>
      <c r="C13" s="524">
        <f>'S5'!F52</f>
        <v>91618.964439999982</v>
      </c>
      <c r="D13" s="527">
        <f>B13/$B$14</f>
        <v>2.8211888529658162E-2</v>
      </c>
      <c r="E13" s="644">
        <v>16.141935483870967</v>
      </c>
      <c r="F13" s="645">
        <v>22.4</v>
      </c>
      <c r="G13" s="646">
        <v>11.4</v>
      </c>
      <c r="H13" s="676">
        <f t="shared" si="0"/>
        <v>3.2519090487691714E-2</v>
      </c>
      <c r="I13" s="534">
        <v>8197.7999999999993</v>
      </c>
      <c r="J13" s="540">
        <v>87580.4</v>
      </c>
      <c r="K13" s="537">
        <f>I13/$I$14</f>
        <v>2.8557647247165283E-2</v>
      </c>
      <c r="L13" s="654">
        <v>18.167741935483868</v>
      </c>
      <c r="M13" s="655">
        <v>26.3</v>
      </c>
      <c r="N13" s="655">
        <v>13.8</v>
      </c>
    </row>
    <row r="14" spans="1:14" ht="15" customHeight="1" x14ac:dyDescent="0.2">
      <c r="A14" s="376" t="s">
        <v>5</v>
      </c>
      <c r="B14" s="521">
        <f>SUM(B10:B13)</f>
        <v>300029.01050391182</v>
      </c>
      <c r="C14" s="525">
        <f>SUM(C10:C13)</f>
        <v>3202659.6083328757</v>
      </c>
      <c r="D14" s="528">
        <f>SUM(D10:D13)</f>
        <v>1</v>
      </c>
      <c r="E14" s="647">
        <v>16.141935483870967</v>
      </c>
      <c r="F14" s="648">
        <v>22.4</v>
      </c>
      <c r="G14" s="649">
        <v>11.4</v>
      </c>
      <c r="H14" s="674">
        <f>(B14-I14)/I14</f>
        <v>4.5173417976379214E-2</v>
      </c>
      <c r="I14" s="705">
        <f>SUM(I10:I13)</f>
        <v>287061.46304870187</v>
      </c>
      <c r="J14" s="801">
        <f>SUM(J10:J13)</f>
        <v>3076338.9498712998</v>
      </c>
      <c r="K14" s="528">
        <f>SUM(K10:K13)</f>
        <v>1.0000000000000002</v>
      </c>
      <c r="L14" s="706">
        <v>18.167741935483868</v>
      </c>
      <c r="M14" s="707">
        <v>26.3</v>
      </c>
      <c r="N14" s="707">
        <v>13.8</v>
      </c>
    </row>
    <row r="15" spans="1:14" ht="4.5" customHeight="1" x14ac:dyDescent="0.2">
      <c r="A15" s="34"/>
      <c r="B15" s="522"/>
      <c r="C15" s="4"/>
      <c r="D15" s="523"/>
      <c r="E15" s="283"/>
      <c r="F15" s="286"/>
      <c r="G15" s="523"/>
      <c r="H15" s="286"/>
      <c r="I15" s="535"/>
      <c r="J15" s="4"/>
      <c r="K15" s="387"/>
      <c r="L15" s="283"/>
      <c r="M15" s="286"/>
      <c r="N15" s="286"/>
    </row>
    <row r="16" spans="1:14" ht="4.5" customHeight="1" x14ac:dyDescent="0.2">
      <c r="A16" s="34"/>
      <c r="B16" s="4"/>
      <c r="C16" s="4"/>
      <c r="D16" s="286"/>
      <c r="E16" s="286"/>
      <c r="F16" s="286"/>
      <c r="G16" s="286"/>
      <c r="H16" s="286"/>
      <c r="I16" s="4"/>
      <c r="J16" s="4"/>
      <c r="K16" s="4"/>
      <c r="L16" s="286"/>
      <c r="M16" s="286"/>
      <c r="N16" s="286"/>
    </row>
    <row r="17" spans="1:15" ht="12" customHeight="1" x14ac:dyDescent="0.2">
      <c r="A17" s="34"/>
      <c r="B17" s="4"/>
      <c r="C17" s="4"/>
    </row>
    <row r="18" spans="1:15" ht="12.75" customHeight="1" x14ac:dyDescent="0.2">
      <c r="A18" s="895" t="s">
        <v>217</v>
      </c>
      <c r="B18" s="895"/>
      <c r="C18" s="895"/>
      <c r="D18" s="895"/>
      <c r="E18" s="895"/>
      <c r="F18" s="895"/>
      <c r="G18" s="285"/>
      <c r="H18" s="895" t="s">
        <v>154</v>
      </c>
      <c r="I18" s="895"/>
      <c r="J18" s="895"/>
      <c r="K18" s="895"/>
      <c r="L18" s="895"/>
      <c r="M18" s="895"/>
      <c r="N18" s="895"/>
      <c r="O18" s="285"/>
    </row>
    <row r="19" spans="1:15" ht="12" customHeight="1" x14ac:dyDescent="0.2">
      <c r="A19" s="895" t="str">
        <f>A4</f>
        <v>Srpen</v>
      </c>
      <c r="B19" s="895"/>
      <c r="C19" s="895"/>
      <c r="D19" s="896">
        <f>T!G55</f>
        <v>2014</v>
      </c>
      <c r="E19" s="896"/>
      <c r="F19" s="896"/>
      <c r="G19" s="896"/>
      <c r="I19" s="895" t="str">
        <f>A19</f>
        <v>Srpen</v>
      </c>
      <c r="J19" s="895"/>
      <c r="K19" s="895"/>
      <c r="L19" s="896">
        <f>D19</f>
        <v>2014</v>
      </c>
      <c r="M19" s="896"/>
      <c r="N19" s="896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905"/>
      <c r="B28" s="30"/>
      <c r="C28" s="31"/>
      <c r="D28" s="31"/>
      <c r="E28" s="25"/>
      <c r="F28" s="26"/>
      <c r="G28" s="26"/>
      <c r="H28" s="26"/>
      <c r="I28" s="906"/>
    </row>
    <row r="29" spans="1:15" ht="12" customHeight="1" x14ac:dyDescent="0.2">
      <c r="A29" s="905"/>
      <c r="B29" s="280"/>
      <c r="C29" s="280"/>
      <c r="D29" s="280"/>
      <c r="E29" s="46"/>
      <c r="F29" s="46"/>
      <c r="G29" s="46"/>
      <c r="H29" s="46"/>
      <c r="I29" s="906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894"/>
      <c r="B42" s="894"/>
      <c r="C42" s="894"/>
      <c r="D42" s="894"/>
      <c r="E42" s="894"/>
      <c r="F42" s="894"/>
      <c r="G42" s="894"/>
      <c r="H42" s="894"/>
      <c r="I42" s="894"/>
      <c r="J42" s="894"/>
      <c r="K42" s="894"/>
      <c r="L42" s="894"/>
      <c r="M42" s="894"/>
      <c r="N42" s="894"/>
    </row>
    <row r="43" spans="1:14" ht="12" customHeight="1" x14ac:dyDescent="0.2">
      <c r="A43" s="894"/>
      <c r="B43" s="894"/>
      <c r="C43" s="894"/>
      <c r="D43" s="894"/>
      <c r="E43" s="894"/>
      <c r="F43" s="894"/>
      <c r="G43" s="894"/>
      <c r="H43" s="894"/>
      <c r="I43" s="894"/>
      <c r="J43" s="894"/>
      <c r="K43" s="894"/>
      <c r="L43" s="894"/>
      <c r="M43" s="894"/>
      <c r="N43" s="894"/>
    </row>
    <row r="44" spans="1:14" ht="12" customHeight="1" x14ac:dyDescent="0.2">
      <c r="A44" s="894"/>
      <c r="B44" s="894"/>
      <c r="C44" s="894"/>
      <c r="D44" s="894"/>
      <c r="E44" s="894"/>
      <c r="F44" s="894"/>
      <c r="G44" s="894"/>
      <c r="H44" s="894"/>
      <c r="I44" s="894"/>
      <c r="J44" s="894"/>
      <c r="K44" s="894"/>
      <c r="L44" s="894"/>
      <c r="M44" s="894"/>
      <c r="N44" s="894"/>
    </row>
    <row r="45" spans="1:14" ht="12" customHeight="1" x14ac:dyDescent="0.2">
      <c r="A45" s="274"/>
      <c r="B45" s="274"/>
      <c r="C45" s="274"/>
      <c r="D45" s="274"/>
      <c r="E45" s="274"/>
      <c r="F45" s="274"/>
      <c r="G45" s="274"/>
      <c r="H45" s="274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/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876" t="s">
        <v>65</v>
      </c>
      <c r="O1" s="876"/>
    </row>
    <row r="2" spans="1:15" ht="5.25" customHeight="1" x14ac:dyDescent="0.2"/>
    <row r="3" spans="1:15" ht="15.75" customHeight="1" x14ac:dyDescent="0.25">
      <c r="A3" s="877" t="s">
        <v>281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</row>
    <row r="4" spans="1:15" ht="15.75" customHeight="1" x14ac:dyDescent="0.25">
      <c r="A4" s="878" t="str">
        <f>T!I53</f>
        <v>Srpen</v>
      </c>
      <c r="B4" s="878"/>
      <c r="C4" s="878"/>
      <c r="D4" s="878"/>
      <c r="E4" s="878"/>
      <c r="F4" s="878"/>
      <c r="G4" s="878"/>
      <c r="H4" s="878"/>
      <c r="I4" s="893">
        <f>T!G55</f>
        <v>2014</v>
      </c>
      <c r="J4" s="893"/>
      <c r="K4" s="893"/>
      <c r="L4" s="893"/>
      <c r="M4" s="893"/>
      <c r="N4" s="893"/>
      <c r="O4" s="893"/>
    </row>
    <row r="5" spans="1:15" ht="6" customHeight="1" x14ac:dyDescent="0.2">
      <c r="B5" s="4"/>
      <c r="C5" s="4"/>
      <c r="D5" s="4"/>
    </row>
    <row r="6" spans="1:15" ht="12" customHeight="1" x14ac:dyDescent="0.2">
      <c r="A6" s="910" t="s">
        <v>140</v>
      </c>
      <c r="B6" s="912" t="s">
        <v>132</v>
      </c>
      <c r="C6" s="914" t="s">
        <v>147</v>
      </c>
      <c r="D6" s="916" t="s">
        <v>96</v>
      </c>
      <c r="E6" s="917"/>
      <c r="F6" s="302"/>
      <c r="G6" s="261"/>
      <c r="H6" s="261"/>
      <c r="I6" s="110"/>
      <c r="J6" s="910" t="s">
        <v>140</v>
      </c>
      <c r="K6" s="912" t="s">
        <v>132</v>
      </c>
      <c r="L6" s="914" t="s">
        <v>147</v>
      </c>
      <c r="M6" s="916" t="s">
        <v>96</v>
      </c>
      <c r="N6" s="917"/>
      <c r="O6" s="4"/>
    </row>
    <row r="7" spans="1:15" ht="12" customHeight="1" thickBot="1" x14ac:dyDescent="0.25">
      <c r="A7" s="911"/>
      <c r="B7" s="913"/>
      <c r="C7" s="915"/>
      <c r="D7" s="373" t="s">
        <v>15</v>
      </c>
      <c r="E7" s="372" t="s">
        <v>1</v>
      </c>
      <c r="F7" s="383"/>
      <c r="G7" s="261"/>
      <c r="H7" s="261"/>
      <c r="I7" s="110"/>
      <c r="J7" s="911"/>
      <c r="K7" s="913"/>
      <c r="L7" s="915"/>
      <c r="M7" s="373" t="s">
        <v>15</v>
      </c>
      <c r="N7" s="372" t="s">
        <v>1</v>
      </c>
      <c r="O7" s="382"/>
    </row>
    <row r="8" spans="1:15" ht="12.95" customHeight="1" x14ac:dyDescent="0.2">
      <c r="A8" s="907" t="s">
        <v>133</v>
      </c>
      <c r="B8" s="385" t="s">
        <v>6</v>
      </c>
      <c r="C8" s="264">
        <v>122</v>
      </c>
      <c r="D8" s="264">
        <v>6369.0519999999997</v>
      </c>
      <c r="E8" s="5">
        <v>67806.226999999999</v>
      </c>
      <c r="F8" s="5"/>
      <c r="G8" s="5"/>
      <c r="H8" s="5"/>
      <c r="I8" s="110"/>
      <c r="J8" s="907" t="s">
        <v>141</v>
      </c>
      <c r="K8" s="385" t="s">
        <v>6</v>
      </c>
      <c r="L8" s="384">
        <v>71</v>
      </c>
      <c r="M8" s="267">
        <v>8236.1</v>
      </c>
      <c r="N8" s="6">
        <v>87892.56336700001</v>
      </c>
    </row>
    <row r="9" spans="1:15" ht="12.95" customHeight="1" x14ac:dyDescent="0.2">
      <c r="A9" s="907"/>
      <c r="B9" s="284" t="s">
        <v>7</v>
      </c>
      <c r="C9" s="264">
        <v>279</v>
      </c>
      <c r="D9" s="264">
        <v>1158.346</v>
      </c>
      <c r="E9" s="5">
        <v>12333.007254</v>
      </c>
      <c r="F9" s="5"/>
      <c r="G9" s="5"/>
      <c r="H9" s="5"/>
      <c r="I9" s="110"/>
      <c r="J9" s="907"/>
      <c r="K9" s="284" t="s">
        <v>7</v>
      </c>
      <c r="L9" s="267">
        <v>287</v>
      </c>
      <c r="M9" s="267">
        <v>1627</v>
      </c>
      <c r="N9" s="6">
        <v>17363.055061999999</v>
      </c>
    </row>
    <row r="10" spans="1:15" ht="12.95" customHeight="1" x14ac:dyDescent="0.2">
      <c r="A10" s="907"/>
      <c r="B10" s="284" t="s">
        <v>8</v>
      </c>
      <c r="C10" s="264">
        <v>9046</v>
      </c>
      <c r="D10" s="264">
        <v>772.46683800000005</v>
      </c>
      <c r="E10" s="5">
        <v>8224.7327819999991</v>
      </c>
      <c r="F10" s="5"/>
      <c r="G10" s="5"/>
      <c r="H10" s="5"/>
      <c r="I10" s="110"/>
      <c r="J10" s="907"/>
      <c r="K10" s="284" t="s">
        <v>8</v>
      </c>
      <c r="L10" s="267">
        <v>10726</v>
      </c>
      <c r="M10" s="267">
        <v>986.4</v>
      </c>
      <c r="N10" s="6">
        <v>10527</v>
      </c>
    </row>
    <row r="11" spans="1:15" ht="12.95" customHeight="1" x14ac:dyDescent="0.2">
      <c r="A11" s="907"/>
      <c r="B11" s="284" t="s">
        <v>9</v>
      </c>
      <c r="C11" s="264">
        <v>97923</v>
      </c>
      <c r="D11" s="264">
        <v>1626.012162</v>
      </c>
      <c r="E11" s="5">
        <v>17312.598217999999</v>
      </c>
      <c r="F11" s="5"/>
      <c r="G11" s="5"/>
      <c r="H11" s="5"/>
      <c r="I11" s="110"/>
      <c r="J11" s="907"/>
      <c r="K11" s="284" t="s">
        <v>9</v>
      </c>
      <c r="L11" s="267">
        <v>125053</v>
      </c>
      <c r="M11" s="267">
        <v>1950</v>
      </c>
      <c r="N11" s="6">
        <v>20809.3</v>
      </c>
    </row>
    <row r="12" spans="1:15" ht="12.95" customHeight="1" x14ac:dyDescent="0.2">
      <c r="A12" s="908"/>
      <c r="B12" s="386" t="s">
        <v>2</v>
      </c>
      <c r="C12" s="268">
        <f>SUM(C8:C11)</f>
        <v>107370</v>
      </c>
      <c r="D12" s="268">
        <f t="shared" ref="D12:E12" si="0">SUM(D8:D11)</f>
        <v>9925.8770000000004</v>
      </c>
      <c r="E12" s="269">
        <f t="shared" si="0"/>
        <v>105676.56525399999</v>
      </c>
      <c r="F12" s="271"/>
      <c r="G12" s="270"/>
      <c r="H12" s="270"/>
      <c r="I12" s="265"/>
      <c r="J12" s="908"/>
      <c r="K12" s="386" t="s">
        <v>2</v>
      </c>
      <c r="L12" s="268">
        <f>SUM(L8:L11)</f>
        <v>136137</v>
      </c>
      <c r="M12" s="268">
        <f t="shared" ref="M12:N12" si="1">SUM(M8:M11)</f>
        <v>12799.5</v>
      </c>
      <c r="N12" s="269">
        <f t="shared" si="1"/>
        <v>136591.91842900001</v>
      </c>
      <c r="O12" s="266"/>
    </row>
    <row r="13" spans="1:15" ht="12.95" customHeight="1" x14ac:dyDescent="0.2">
      <c r="A13" s="909" t="s">
        <v>134</v>
      </c>
      <c r="B13" s="389" t="s">
        <v>6</v>
      </c>
      <c r="C13" s="264">
        <v>193</v>
      </c>
      <c r="D13" s="264">
        <v>17353.400000000001</v>
      </c>
      <c r="E13" s="5">
        <v>185189.39936400004</v>
      </c>
      <c r="F13" s="36"/>
      <c r="G13" s="36"/>
      <c r="H13" s="36"/>
      <c r="I13" s="110"/>
      <c r="J13" s="909" t="s">
        <v>142</v>
      </c>
      <c r="K13" s="284" t="s">
        <v>6</v>
      </c>
      <c r="L13" s="267">
        <v>82</v>
      </c>
      <c r="M13" s="267">
        <v>10682.3</v>
      </c>
      <c r="N13" s="6">
        <v>113997.86137000001</v>
      </c>
    </row>
    <row r="14" spans="1:15" ht="12.95" customHeight="1" x14ac:dyDescent="0.2">
      <c r="A14" s="907"/>
      <c r="B14" s="284" t="s">
        <v>7</v>
      </c>
      <c r="C14" s="264">
        <v>935</v>
      </c>
      <c r="D14" s="264">
        <v>3965.3</v>
      </c>
      <c r="E14" s="5">
        <v>42315.71640100002</v>
      </c>
      <c r="F14" s="36"/>
      <c r="G14" s="36"/>
      <c r="H14" s="36"/>
      <c r="I14" s="110"/>
      <c r="J14" s="907"/>
      <c r="K14" s="284" t="s">
        <v>7</v>
      </c>
      <c r="L14" s="267">
        <v>335</v>
      </c>
      <c r="M14" s="267">
        <v>1566.8</v>
      </c>
      <c r="N14" s="6">
        <v>16720.634252000011</v>
      </c>
    </row>
    <row r="15" spans="1:15" ht="12.95" customHeight="1" x14ac:dyDescent="0.2">
      <c r="A15" s="907"/>
      <c r="B15" s="284" t="s">
        <v>8</v>
      </c>
      <c r="C15" s="264">
        <v>23710</v>
      </c>
      <c r="D15" s="264">
        <v>2316.3000000000002</v>
      </c>
      <c r="E15" s="5">
        <v>24718.9</v>
      </c>
      <c r="F15" s="36"/>
      <c r="G15" s="36"/>
      <c r="H15" s="36"/>
      <c r="I15" s="110"/>
      <c r="J15" s="907"/>
      <c r="K15" s="284" t="s">
        <v>8</v>
      </c>
      <c r="L15" s="267">
        <v>11356</v>
      </c>
      <c r="M15" s="267">
        <v>1052.5</v>
      </c>
      <c r="N15" s="6">
        <v>11231.7</v>
      </c>
    </row>
    <row r="16" spans="1:15" ht="12.95" customHeight="1" x14ac:dyDescent="0.2">
      <c r="A16" s="907"/>
      <c r="B16" s="284" t="s">
        <v>9</v>
      </c>
      <c r="C16" s="264">
        <v>361796</v>
      </c>
      <c r="D16" s="264">
        <v>6239.9</v>
      </c>
      <c r="E16" s="5">
        <v>66590.399999999994</v>
      </c>
      <c r="F16" s="36"/>
      <c r="G16" s="36"/>
      <c r="H16" s="36"/>
      <c r="I16" s="110"/>
      <c r="J16" s="907"/>
      <c r="K16" s="284" t="s">
        <v>9</v>
      </c>
      <c r="L16" s="267">
        <v>147257</v>
      </c>
      <c r="M16" s="267">
        <v>1753.4</v>
      </c>
      <c r="N16" s="6">
        <v>18711.400000000001</v>
      </c>
    </row>
    <row r="17" spans="1:15" ht="12.95" customHeight="1" x14ac:dyDescent="0.2">
      <c r="A17" s="908"/>
      <c r="B17" s="386" t="s">
        <v>2</v>
      </c>
      <c r="C17" s="268">
        <f>SUM(C13:C16)</f>
        <v>386634</v>
      </c>
      <c r="D17" s="268">
        <f t="shared" ref="D17:E17" si="2">SUM(D13:D16)</f>
        <v>29874.9</v>
      </c>
      <c r="E17" s="269">
        <f t="shared" si="2"/>
        <v>318814.41576500004</v>
      </c>
      <c r="F17" s="271"/>
      <c r="G17" s="270"/>
      <c r="H17" s="270"/>
      <c r="I17" s="265"/>
      <c r="J17" s="908"/>
      <c r="K17" s="386" t="s">
        <v>2</v>
      </c>
      <c r="L17" s="268">
        <f>SUM(L13:L16)</f>
        <v>159030</v>
      </c>
      <c r="M17" s="268">
        <f t="shared" ref="M17:N17" si="3">SUM(M13:M16)</f>
        <v>15054.999999999998</v>
      </c>
      <c r="N17" s="269">
        <f t="shared" si="3"/>
        <v>160661.59562200002</v>
      </c>
      <c r="O17" s="266"/>
    </row>
    <row r="18" spans="1:15" ht="12.95" customHeight="1" x14ac:dyDescent="0.2">
      <c r="A18" s="909" t="s">
        <v>135</v>
      </c>
      <c r="B18" s="389" t="s">
        <v>6</v>
      </c>
      <c r="C18" s="264">
        <v>53</v>
      </c>
      <c r="D18" s="264">
        <v>6844.1</v>
      </c>
      <c r="E18" s="5">
        <v>73037.987114000003</v>
      </c>
      <c r="F18" s="36"/>
      <c r="G18" s="36"/>
      <c r="H18" s="36"/>
      <c r="I18" s="36"/>
      <c r="J18" s="909" t="s">
        <v>3</v>
      </c>
      <c r="K18" s="284" t="s">
        <v>6</v>
      </c>
      <c r="L18" s="267">
        <v>183</v>
      </c>
      <c r="M18" s="267">
        <v>8319.8004031901983</v>
      </c>
      <c r="N18" s="6">
        <v>88736.974000000002</v>
      </c>
    </row>
    <row r="19" spans="1:15" ht="12.95" customHeight="1" x14ac:dyDescent="0.2">
      <c r="A19" s="907"/>
      <c r="B19" s="284" t="s">
        <v>7</v>
      </c>
      <c r="C19" s="264">
        <v>193</v>
      </c>
      <c r="D19" s="264">
        <v>818.6</v>
      </c>
      <c r="E19" s="5">
        <v>8735.8977550000018</v>
      </c>
      <c r="F19" s="36"/>
      <c r="G19" s="36"/>
      <c r="H19" s="36"/>
      <c r="I19" s="110"/>
      <c r="J19" s="907"/>
      <c r="K19" s="284" t="s">
        <v>7</v>
      </c>
      <c r="L19" s="267">
        <v>1604</v>
      </c>
      <c r="M19" s="267">
        <v>3634.5853455480155</v>
      </c>
      <c r="N19" s="6">
        <v>38765.588000000003</v>
      </c>
    </row>
    <row r="20" spans="1:15" ht="12.95" customHeight="1" x14ac:dyDescent="0.2">
      <c r="A20" s="907"/>
      <c r="B20" s="284" t="s">
        <v>8</v>
      </c>
      <c r="C20" s="264">
        <v>5967</v>
      </c>
      <c r="D20" s="264">
        <v>564.70000000000005</v>
      </c>
      <c r="E20" s="5">
        <v>6026.6</v>
      </c>
      <c r="F20" s="36"/>
      <c r="G20" s="36"/>
      <c r="H20" s="36"/>
      <c r="I20" s="110"/>
      <c r="J20" s="907"/>
      <c r="K20" s="284" t="s">
        <v>8</v>
      </c>
      <c r="L20" s="267">
        <v>38979</v>
      </c>
      <c r="M20" s="267">
        <v>2626.4834685298424</v>
      </c>
      <c r="N20" s="6">
        <v>28013.422811643195</v>
      </c>
    </row>
    <row r="21" spans="1:15" ht="12.95" customHeight="1" x14ac:dyDescent="0.2">
      <c r="A21" s="907"/>
      <c r="B21" s="284" t="s">
        <v>9</v>
      </c>
      <c r="C21" s="264">
        <v>80134</v>
      </c>
      <c r="D21" s="264">
        <v>775.3</v>
      </c>
      <c r="E21" s="5">
        <v>8274</v>
      </c>
      <c r="F21" s="36"/>
      <c r="G21" s="36"/>
      <c r="H21" s="36"/>
      <c r="I21" s="110"/>
      <c r="J21" s="907"/>
      <c r="K21" s="284" t="s">
        <v>9</v>
      </c>
      <c r="L21" s="267">
        <v>391995</v>
      </c>
      <c r="M21" s="267">
        <v>5460.7564118143509</v>
      </c>
      <c r="N21" s="6">
        <v>58243.076748232292</v>
      </c>
    </row>
    <row r="22" spans="1:15" ht="12.95" customHeight="1" x14ac:dyDescent="0.2">
      <c r="A22" s="908"/>
      <c r="B22" s="386" t="s">
        <v>2</v>
      </c>
      <c r="C22" s="268">
        <f>SUM(C18:C21)</f>
        <v>86347</v>
      </c>
      <c r="D22" s="268">
        <f t="shared" ref="D22:E22" si="4">SUM(D18:D21)</f>
        <v>9002.7000000000007</v>
      </c>
      <c r="E22" s="269">
        <f t="shared" si="4"/>
        <v>96074.484869000007</v>
      </c>
      <c r="F22" s="271"/>
      <c r="G22" s="270"/>
      <c r="H22" s="270"/>
      <c r="I22" s="265"/>
      <c r="J22" s="908"/>
      <c r="K22" s="386" t="s">
        <v>2</v>
      </c>
      <c r="L22" s="268">
        <f>SUM(L18:L21)</f>
        <v>432761</v>
      </c>
      <c r="M22" s="268">
        <f t="shared" ref="M22:N22" si="5">SUM(M18:M21)</f>
        <v>20041.625629082409</v>
      </c>
      <c r="N22" s="269">
        <f t="shared" si="5"/>
        <v>213759.0615598755</v>
      </c>
      <c r="O22" s="266"/>
    </row>
    <row r="23" spans="1:15" ht="12.95" customHeight="1" x14ac:dyDescent="0.2">
      <c r="A23" s="909" t="s">
        <v>136</v>
      </c>
      <c r="B23" s="389" t="s">
        <v>6</v>
      </c>
      <c r="C23" s="264">
        <v>82</v>
      </c>
      <c r="D23" s="264">
        <v>7506.7</v>
      </c>
      <c r="E23" s="5">
        <v>80108.702390999999</v>
      </c>
      <c r="F23" s="36"/>
      <c r="G23" s="36"/>
      <c r="H23" s="36"/>
      <c r="I23" s="110"/>
      <c r="J23" s="909" t="s">
        <v>143</v>
      </c>
      <c r="K23" s="284" t="s">
        <v>6</v>
      </c>
      <c r="L23" s="267">
        <v>180</v>
      </c>
      <c r="M23" s="267">
        <v>35882.070000000007</v>
      </c>
      <c r="N23" s="6">
        <v>383862.71981899987</v>
      </c>
    </row>
    <row r="24" spans="1:15" ht="12.95" customHeight="1" x14ac:dyDescent="0.2">
      <c r="A24" s="907"/>
      <c r="B24" s="284" t="s">
        <v>7</v>
      </c>
      <c r="C24" s="264">
        <v>258</v>
      </c>
      <c r="D24" s="264">
        <v>1177.5</v>
      </c>
      <c r="E24" s="5">
        <v>12566.053704</v>
      </c>
      <c r="F24" s="36"/>
      <c r="G24" s="36"/>
      <c r="H24" s="36"/>
      <c r="I24" s="110"/>
      <c r="J24" s="907"/>
      <c r="K24" s="284" t="s">
        <v>7</v>
      </c>
      <c r="L24" s="267">
        <v>645</v>
      </c>
      <c r="M24" s="267">
        <v>3264.1</v>
      </c>
      <c r="N24" s="6">
        <v>34833.323407000011</v>
      </c>
    </row>
    <row r="25" spans="1:15" ht="12.95" customHeight="1" x14ac:dyDescent="0.2">
      <c r="A25" s="907"/>
      <c r="B25" s="284" t="s">
        <v>8</v>
      </c>
      <c r="C25" s="264">
        <v>9417</v>
      </c>
      <c r="D25" s="264">
        <v>930.8</v>
      </c>
      <c r="E25" s="5">
        <v>9933.1</v>
      </c>
      <c r="F25" s="36"/>
      <c r="G25" s="36"/>
      <c r="H25" s="36"/>
      <c r="I25" s="110"/>
      <c r="J25" s="907"/>
      <c r="K25" s="284" t="s">
        <v>8</v>
      </c>
      <c r="L25" s="267">
        <v>17725</v>
      </c>
      <c r="M25" s="267">
        <v>1743.7</v>
      </c>
      <c r="N25" s="6">
        <v>18608.599999999999</v>
      </c>
    </row>
    <row r="26" spans="1:15" ht="12.95" customHeight="1" x14ac:dyDescent="0.2">
      <c r="A26" s="907"/>
      <c r="B26" s="284" t="s">
        <v>9</v>
      </c>
      <c r="C26" s="264">
        <v>108719</v>
      </c>
      <c r="D26" s="264">
        <v>1744.9</v>
      </c>
      <c r="E26" s="5">
        <v>18621.2</v>
      </c>
      <c r="F26" s="36"/>
      <c r="G26" s="36"/>
      <c r="H26" s="36"/>
      <c r="I26" s="110"/>
      <c r="J26" s="907"/>
      <c r="K26" s="284" t="s">
        <v>9</v>
      </c>
      <c r="L26" s="267">
        <v>232837</v>
      </c>
      <c r="M26" s="267">
        <v>4305</v>
      </c>
      <c r="N26" s="6">
        <v>45941.2</v>
      </c>
    </row>
    <row r="27" spans="1:15" ht="12.95" customHeight="1" x14ac:dyDescent="0.2">
      <c r="A27" s="908"/>
      <c r="B27" s="386" t="s">
        <v>2</v>
      </c>
      <c r="C27" s="268">
        <f>SUM(C23:C26)</f>
        <v>118476</v>
      </c>
      <c r="D27" s="268">
        <f>SUM(D23:D26)</f>
        <v>11359.9</v>
      </c>
      <c r="E27" s="269">
        <f t="shared" ref="E27" si="6">SUM(E23:E26)</f>
        <v>121229.05609500001</v>
      </c>
      <c r="F27" s="271"/>
      <c r="G27" s="270"/>
      <c r="H27" s="270"/>
      <c r="I27" s="265"/>
      <c r="J27" s="908"/>
      <c r="K27" s="386" t="s">
        <v>2</v>
      </c>
      <c r="L27" s="268">
        <f>SUM(L23:L26)</f>
        <v>251387</v>
      </c>
      <c r="M27" s="268">
        <f t="shared" ref="M27:N27" si="7">SUM(M23:M26)</f>
        <v>45194.87</v>
      </c>
      <c r="N27" s="269">
        <f t="shared" si="7"/>
        <v>483245.84322599985</v>
      </c>
      <c r="O27" s="266"/>
    </row>
    <row r="28" spans="1:15" ht="12.95" customHeight="1" x14ac:dyDescent="0.2">
      <c r="A28" s="919" t="s">
        <v>137</v>
      </c>
      <c r="B28" s="390" t="s">
        <v>6</v>
      </c>
      <c r="C28" s="264">
        <v>95</v>
      </c>
      <c r="D28" s="264">
        <v>7858.1</v>
      </c>
      <c r="E28" s="5">
        <v>83858.744127999991</v>
      </c>
      <c r="F28" s="36"/>
      <c r="G28" s="36"/>
      <c r="H28" s="36"/>
      <c r="I28" s="110"/>
      <c r="J28" s="919" t="s">
        <v>144</v>
      </c>
      <c r="K28" s="284" t="s">
        <v>6</v>
      </c>
      <c r="L28" s="267">
        <v>131</v>
      </c>
      <c r="M28" s="267">
        <v>43526.064999999995</v>
      </c>
      <c r="N28" s="6">
        <v>464468.63464000018</v>
      </c>
    </row>
    <row r="29" spans="1:15" ht="12.95" customHeight="1" x14ac:dyDescent="0.2">
      <c r="A29" s="920"/>
      <c r="B29" s="284" t="s">
        <v>7</v>
      </c>
      <c r="C29" s="264">
        <v>303</v>
      </c>
      <c r="D29" s="264">
        <v>1189.4000000000001</v>
      </c>
      <c r="E29" s="5">
        <v>12692.893851999997</v>
      </c>
      <c r="F29" s="36"/>
      <c r="G29" s="36"/>
      <c r="H29" s="36"/>
      <c r="I29" s="110"/>
      <c r="J29" s="920"/>
      <c r="K29" s="284" t="s">
        <v>7</v>
      </c>
      <c r="L29" s="267">
        <v>349</v>
      </c>
      <c r="M29" s="267">
        <v>1666.2</v>
      </c>
      <c r="N29" s="6">
        <v>17780.578048000003</v>
      </c>
    </row>
    <row r="30" spans="1:15" ht="12.95" customHeight="1" x14ac:dyDescent="0.2">
      <c r="A30" s="920"/>
      <c r="B30" s="284" t="s">
        <v>8</v>
      </c>
      <c r="C30" s="264">
        <v>8432</v>
      </c>
      <c r="D30" s="264">
        <v>833.1</v>
      </c>
      <c r="E30" s="5">
        <v>8890.7999999999993</v>
      </c>
      <c r="F30" s="36"/>
      <c r="G30" s="36"/>
      <c r="H30" s="36"/>
      <c r="I30" s="110"/>
      <c r="J30" s="920"/>
      <c r="K30" s="284" t="s">
        <v>8</v>
      </c>
      <c r="L30" s="267">
        <v>12200</v>
      </c>
      <c r="M30" s="267">
        <v>1015.2</v>
      </c>
      <c r="N30" s="6">
        <v>10833.5</v>
      </c>
    </row>
    <row r="31" spans="1:15" ht="12.95" customHeight="1" x14ac:dyDescent="0.2">
      <c r="A31" s="920"/>
      <c r="B31" s="284" t="s">
        <v>9</v>
      </c>
      <c r="C31" s="264">
        <v>83378</v>
      </c>
      <c r="D31" s="264">
        <v>1293.8</v>
      </c>
      <c r="E31" s="5">
        <v>13807.2</v>
      </c>
      <c r="F31" s="36"/>
      <c r="G31" s="36"/>
      <c r="H31" s="36"/>
      <c r="I31" s="110"/>
      <c r="J31" s="920"/>
      <c r="K31" s="284" t="s">
        <v>9</v>
      </c>
      <c r="L31" s="267">
        <v>215188</v>
      </c>
      <c r="M31" s="267">
        <v>2268</v>
      </c>
      <c r="N31" s="6">
        <v>24202.9</v>
      </c>
    </row>
    <row r="32" spans="1:15" ht="12.95" customHeight="1" x14ac:dyDescent="0.2">
      <c r="A32" s="921"/>
      <c r="B32" s="386" t="s">
        <v>2</v>
      </c>
      <c r="C32" s="268">
        <f>SUM(C28:C31)</f>
        <v>92208</v>
      </c>
      <c r="D32" s="268">
        <f t="shared" ref="D32:E32" si="8">SUM(D28:D31)</f>
        <v>11174.4</v>
      </c>
      <c r="E32" s="269">
        <f t="shared" si="8"/>
        <v>119249.63797999998</v>
      </c>
      <c r="F32" s="271"/>
      <c r="G32" s="270"/>
      <c r="H32" s="270"/>
      <c r="I32" s="265"/>
      <c r="J32" s="921"/>
      <c r="K32" s="386" t="s">
        <v>2</v>
      </c>
      <c r="L32" s="268">
        <f>SUM(L28:L31)</f>
        <v>227868</v>
      </c>
      <c r="M32" s="268">
        <f t="shared" ref="M32:N32" si="9">SUM(M28:M31)</f>
        <v>48475.464999999989</v>
      </c>
      <c r="N32" s="269">
        <f t="shared" si="9"/>
        <v>517285.6126880002</v>
      </c>
      <c r="O32" s="266"/>
    </row>
    <row r="33" spans="1:16" ht="12.95" customHeight="1" x14ac:dyDescent="0.2">
      <c r="A33" s="919" t="s">
        <v>138</v>
      </c>
      <c r="B33" s="390" t="s">
        <v>6</v>
      </c>
      <c r="C33" s="264">
        <v>129</v>
      </c>
      <c r="D33" s="264">
        <v>28028.6</v>
      </c>
      <c r="E33" s="5">
        <v>298959.39884499996</v>
      </c>
      <c r="F33" s="36"/>
      <c r="G33" s="36"/>
      <c r="H33" s="36"/>
      <c r="I33" s="110"/>
      <c r="J33" s="919" t="s">
        <v>145</v>
      </c>
      <c r="K33" s="284" t="s">
        <v>6</v>
      </c>
      <c r="L33" s="267">
        <v>99</v>
      </c>
      <c r="M33" s="267">
        <v>8844.9490000000005</v>
      </c>
      <c r="N33" s="6">
        <v>94367.153898000062</v>
      </c>
    </row>
    <row r="34" spans="1:16" ht="12.95" customHeight="1" x14ac:dyDescent="0.2">
      <c r="A34" s="920"/>
      <c r="B34" s="284" t="s">
        <v>7</v>
      </c>
      <c r="C34" s="264">
        <v>488</v>
      </c>
      <c r="D34" s="264">
        <v>2340.1999999999998</v>
      </c>
      <c r="E34" s="5">
        <v>24964.558764000005</v>
      </c>
      <c r="F34" s="36"/>
      <c r="G34" s="36"/>
      <c r="H34" s="36"/>
      <c r="I34" s="110"/>
      <c r="J34" s="920"/>
      <c r="K34" s="284" t="s">
        <v>7</v>
      </c>
      <c r="L34" s="267">
        <v>347</v>
      </c>
      <c r="M34" s="267">
        <v>1778.0450000000001</v>
      </c>
      <c r="N34" s="6">
        <v>18968.097962999997</v>
      </c>
    </row>
    <row r="35" spans="1:16" ht="12.95" customHeight="1" x14ac:dyDescent="0.2">
      <c r="A35" s="920"/>
      <c r="B35" s="284" t="s">
        <v>8</v>
      </c>
      <c r="C35" s="264">
        <v>18158</v>
      </c>
      <c r="D35" s="264">
        <v>1701.7090000000001</v>
      </c>
      <c r="E35" s="5">
        <v>18163.543999999998</v>
      </c>
      <c r="F35" s="36"/>
      <c r="G35" s="36"/>
      <c r="H35" s="36"/>
      <c r="I35" s="110"/>
      <c r="J35" s="920"/>
      <c r="K35" s="284" t="s">
        <v>8</v>
      </c>
      <c r="L35" s="267">
        <v>10173</v>
      </c>
      <c r="M35" s="267">
        <v>1101.348504</v>
      </c>
      <c r="N35" s="6">
        <v>11745.959416000002</v>
      </c>
    </row>
    <row r="36" spans="1:16" ht="12.95" customHeight="1" x14ac:dyDescent="0.2">
      <c r="A36" s="920"/>
      <c r="B36" s="284" t="s">
        <v>9</v>
      </c>
      <c r="C36" s="264">
        <v>366592</v>
      </c>
      <c r="D36" s="264">
        <v>3890.4</v>
      </c>
      <c r="E36" s="5">
        <v>41516.800000000003</v>
      </c>
      <c r="F36" s="36"/>
      <c r="G36" s="36"/>
      <c r="H36" s="36"/>
      <c r="I36" s="110"/>
      <c r="J36" s="920"/>
      <c r="K36" s="284" t="s">
        <v>9</v>
      </c>
      <c r="L36" s="267">
        <v>104786</v>
      </c>
      <c r="M36" s="267">
        <v>2110.783496</v>
      </c>
      <c r="N36" s="6">
        <v>22511.168583999999</v>
      </c>
      <c r="P36" s="44"/>
    </row>
    <row r="37" spans="1:16" ht="12.95" customHeight="1" x14ac:dyDescent="0.2">
      <c r="A37" s="921"/>
      <c r="B37" s="386" t="s">
        <v>2</v>
      </c>
      <c r="C37" s="268">
        <f>SUM(C33:C36)</f>
        <v>385367</v>
      </c>
      <c r="D37" s="268">
        <f t="shared" ref="D37:E37" si="10">SUM(D33:D36)</f>
        <v>35960.909</v>
      </c>
      <c r="E37" s="269">
        <f t="shared" si="10"/>
        <v>383604.30160899996</v>
      </c>
      <c r="F37" s="271"/>
      <c r="G37" s="270"/>
      <c r="H37" s="270"/>
      <c r="I37" s="265"/>
      <c r="J37" s="921"/>
      <c r="K37" s="386" t="s">
        <v>2</v>
      </c>
      <c r="L37" s="268">
        <f>SUM(L33:L36)</f>
        <v>115405</v>
      </c>
      <c r="M37" s="268">
        <f t="shared" ref="M37:N37" si="11">SUM(M33:M36)</f>
        <v>13835.126</v>
      </c>
      <c r="N37" s="269">
        <f t="shared" si="11"/>
        <v>147592.37986100005</v>
      </c>
      <c r="O37" s="266"/>
    </row>
    <row r="38" spans="1:16" ht="12.95" customHeight="1" x14ac:dyDescent="0.2">
      <c r="A38" s="909" t="s">
        <v>139</v>
      </c>
      <c r="B38" s="389" t="s">
        <v>6</v>
      </c>
      <c r="C38" s="264">
        <v>110</v>
      </c>
      <c r="D38" s="264">
        <v>10496.3</v>
      </c>
      <c r="E38" s="5">
        <v>112012.254844</v>
      </c>
      <c r="F38" s="36"/>
      <c r="G38" s="36"/>
      <c r="H38" s="36"/>
      <c r="I38" s="110"/>
      <c r="J38" s="909" t="s">
        <v>146</v>
      </c>
      <c r="K38" s="284" t="s">
        <v>6</v>
      </c>
      <c r="L38" s="267">
        <v>70</v>
      </c>
      <c r="M38" s="267">
        <v>9417.1</v>
      </c>
      <c r="N38" s="6">
        <v>100495.84539300003</v>
      </c>
    </row>
    <row r="39" spans="1:16" ht="12.95" customHeight="1" x14ac:dyDescent="0.2">
      <c r="A39" s="907"/>
      <c r="B39" s="284" t="s">
        <v>7</v>
      </c>
      <c r="C39" s="264">
        <v>381</v>
      </c>
      <c r="D39" s="264">
        <v>1778.6</v>
      </c>
      <c r="E39" s="5">
        <v>18980.157821000001</v>
      </c>
      <c r="F39" s="36"/>
      <c r="G39" s="36"/>
      <c r="H39" s="36"/>
      <c r="I39" s="110"/>
      <c r="J39" s="907"/>
      <c r="K39" s="284" t="s">
        <v>7</v>
      </c>
      <c r="L39" s="267">
        <v>363</v>
      </c>
      <c r="M39" s="267">
        <v>1360.7</v>
      </c>
      <c r="N39" s="6">
        <v>14520.532766999995</v>
      </c>
    </row>
    <row r="40" spans="1:16" ht="12.95" customHeight="1" x14ac:dyDescent="0.2">
      <c r="A40" s="907"/>
      <c r="B40" s="284" t="s">
        <v>8</v>
      </c>
      <c r="C40" s="264">
        <v>12726</v>
      </c>
      <c r="D40" s="264">
        <v>1222.5</v>
      </c>
      <c r="E40" s="5">
        <v>13046.1</v>
      </c>
      <c r="F40" s="36"/>
      <c r="G40" s="36"/>
      <c r="H40" s="36"/>
      <c r="I40" s="110"/>
      <c r="J40" s="907"/>
      <c r="K40" s="284" t="s">
        <v>8</v>
      </c>
      <c r="L40" s="267">
        <v>10284</v>
      </c>
      <c r="M40" s="267">
        <v>1076.8</v>
      </c>
      <c r="N40" s="6">
        <v>11490.8</v>
      </c>
    </row>
    <row r="41" spans="1:16" ht="12.95" customHeight="1" x14ac:dyDescent="0.2">
      <c r="A41" s="907"/>
      <c r="B41" s="284" t="s">
        <v>9</v>
      </c>
      <c r="C41" s="264">
        <v>174642</v>
      </c>
      <c r="D41" s="264">
        <v>2484</v>
      </c>
      <c r="E41" s="5">
        <v>26508.3</v>
      </c>
      <c r="F41" s="36"/>
      <c r="G41" s="36"/>
      <c r="H41" s="36"/>
      <c r="I41" s="110"/>
      <c r="J41" s="907"/>
      <c r="K41" s="284" t="s">
        <v>9</v>
      </c>
      <c r="L41" s="267">
        <v>148273</v>
      </c>
      <c r="M41" s="267">
        <v>2412.1</v>
      </c>
      <c r="N41" s="6">
        <v>25741.3</v>
      </c>
    </row>
    <row r="42" spans="1:16" ht="12.95" customHeight="1" x14ac:dyDescent="0.2">
      <c r="A42" s="908"/>
      <c r="B42" s="386" t="s">
        <v>2</v>
      </c>
      <c r="C42" s="268">
        <f>SUM(C38:C41)</f>
        <v>187859</v>
      </c>
      <c r="D42" s="268">
        <f t="shared" ref="D42:E42" si="12">SUM(D38:D41)</f>
        <v>15981.4</v>
      </c>
      <c r="E42" s="269">
        <f t="shared" si="12"/>
        <v>170546.81266499998</v>
      </c>
      <c r="F42" s="271"/>
      <c r="G42" s="270"/>
      <c r="H42" s="270"/>
      <c r="I42" s="265"/>
      <c r="J42" s="908"/>
      <c r="K42" s="386" t="s">
        <v>2</v>
      </c>
      <c r="L42" s="268">
        <f>SUM(L38:L41)</f>
        <v>158990</v>
      </c>
      <c r="M42" s="268">
        <f>SUM(M38:M41)</f>
        <v>14266.7</v>
      </c>
      <c r="N42" s="269">
        <f t="shared" ref="N42" si="13">SUM(N38:N41)</f>
        <v>152248.47816000003</v>
      </c>
      <c r="O42" s="266"/>
    </row>
    <row r="43" spans="1:16" ht="7.5" customHeight="1" x14ac:dyDescent="0.2">
      <c r="A43" s="388"/>
      <c r="B43" s="391"/>
      <c r="C43" s="107"/>
      <c r="D43" s="107"/>
      <c r="I43" s="109"/>
      <c r="J43" s="388"/>
      <c r="K43" s="387"/>
      <c r="L43" s="107"/>
      <c r="M43" s="107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918"/>
      <c r="J49" s="918"/>
      <c r="K49" s="918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62"/>
      <c r="K57" s="262"/>
    </row>
    <row r="58" spans="3:11" ht="12" customHeight="1" x14ac:dyDescent="0.2">
      <c r="E58" s="2"/>
      <c r="F58" s="2"/>
      <c r="G58" s="2"/>
      <c r="H58" s="2"/>
      <c r="I58" s="4"/>
      <c r="J58" s="262"/>
      <c r="K58" s="262"/>
    </row>
    <row r="59" spans="3:11" ht="12" customHeight="1" x14ac:dyDescent="0.2">
      <c r="E59" s="2"/>
      <c r="F59" s="2"/>
      <c r="G59" s="2"/>
      <c r="H59" s="2"/>
      <c r="I59" s="4"/>
      <c r="J59" s="262"/>
      <c r="K59" s="262"/>
    </row>
    <row r="60" spans="3:11" ht="12" customHeight="1" x14ac:dyDescent="0.2">
      <c r="E60" s="2"/>
      <c r="F60" s="2"/>
      <c r="G60" s="2"/>
      <c r="H60" s="2"/>
      <c r="I60" s="4"/>
      <c r="J60" s="263"/>
      <c r="K60" s="263"/>
    </row>
    <row r="61" spans="3:11" ht="12" customHeight="1" x14ac:dyDescent="0.2">
      <c r="E61" s="2"/>
      <c r="F61" s="2"/>
      <c r="G61" s="2"/>
      <c r="H61" s="2"/>
      <c r="I61" s="4"/>
      <c r="J61" s="263"/>
      <c r="K61" s="263"/>
    </row>
    <row r="62" spans="3:11" ht="12" customHeight="1" x14ac:dyDescent="0.2">
      <c r="E62" s="2"/>
      <c r="F62" s="2"/>
      <c r="G62" s="2"/>
      <c r="H62" s="2"/>
      <c r="I62" s="4"/>
      <c r="J62" s="262"/>
      <c r="K62" s="262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>
      <selection activeCell="H22" sqref="H22"/>
    </sheetView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7" x14ac:dyDescent="0.2">
      <c r="M1" s="876" t="s">
        <v>66</v>
      </c>
      <c r="N1" s="876"/>
    </row>
    <row r="2" spans="1:17" ht="29.25" customHeight="1" x14ac:dyDescent="0.25">
      <c r="A2" s="877" t="s">
        <v>276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</row>
    <row r="3" spans="1:17" ht="16.5" customHeight="1" x14ac:dyDescent="0.25">
      <c r="A3" s="878" t="str">
        <f>T!I53</f>
        <v>Srpen</v>
      </c>
      <c r="B3" s="878"/>
      <c r="C3" s="878"/>
      <c r="D3" s="878"/>
      <c r="E3" s="878"/>
      <c r="F3" s="878"/>
      <c r="G3" s="878"/>
      <c r="H3" s="893">
        <f>T!G55</f>
        <v>2014</v>
      </c>
      <c r="I3" s="893"/>
      <c r="J3" s="893"/>
      <c r="K3" s="893"/>
      <c r="L3" s="893"/>
      <c r="M3" s="893"/>
      <c r="N3" s="893"/>
    </row>
    <row r="4" spans="1:17" ht="3.75" customHeight="1" x14ac:dyDescent="0.25">
      <c r="A4" s="511"/>
      <c r="B4" s="511"/>
      <c r="C4" s="511"/>
      <c r="D4" s="511"/>
      <c r="E4" s="511"/>
      <c r="F4" s="511"/>
      <c r="G4" s="511"/>
      <c r="H4" s="512"/>
      <c r="I4" s="512"/>
      <c r="J4" s="512"/>
      <c r="K4" s="512"/>
      <c r="L4" s="512"/>
      <c r="M4" s="512"/>
      <c r="N4" s="512"/>
    </row>
    <row r="5" spans="1:17" ht="4.5" customHeight="1" x14ac:dyDescent="0.25">
      <c r="A5" s="272"/>
      <c r="B5" s="272"/>
      <c r="C5" s="272"/>
      <c r="D5" s="272"/>
      <c r="E5" s="272"/>
      <c r="F5" s="272"/>
      <c r="G5" s="272"/>
      <c r="H5" s="541"/>
      <c r="I5" s="273"/>
      <c r="J5" s="273"/>
      <c r="K5" s="273"/>
      <c r="L5" s="273"/>
      <c r="M5" s="273"/>
      <c r="N5" s="273"/>
    </row>
    <row r="6" spans="1:17" ht="12" customHeight="1" x14ac:dyDescent="0.2">
      <c r="A6" s="4"/>
      <c r="B6" s="879" t="str">
        <f>T!I53</f>
        <v>Srpen</v>
      </c>
      <c r="C6" s="880"/>
      <c r="D6" s="880"/>
      <c r="E6" s="881">
        <f>T!G55</f>
        <v>2014</v>
      </c>
      <c r="F6" s="881"/>
      <c r="G6" s="882"/>
      <c r="H6" s="923" t="s">
        <v>212</v>
      </c>
      <c r="I6" s="885" t="str">
        <f>B6</f>
        <v>Srpen</v>
      </c>
      <c r="J6" s="886"/>
      <c r="K6" s="886"/>
      <c r="L6" s="887">
        <f>E6-1</f>
        <v>2013</v>
      </c>
      <c r="M6" s="887"/>
      <c r="N6" s="887"/>
    </row>
    <row r="7" spans="1:17" ht="12.95" customHeight="1" x14ac:dyDescent="0.2">
      <c r="A7" s="34"/>
      <c r="B7" s="888" t="s">
        <v>96</v>
      </c>
      <c r="C7" s="889"/>
      <c r="D7" s="890"/>
      <c r="E7" s="897" t="s">
        <v>223</v>
      </c>
      <c r="F7" s="898"/>
      <c r="G7" s="899"/>
      <c r="H7" s="923"/>
      <c r="I7" s="900" t="s">
        <v>96</v>
      </c>
      <c r="J7" s="901"/>
      <c r="K7" s="902"/>
      <c r="L7" s="903" t="s">
        <v>223</v>
      </c>
      <c r="M7" s="904"/>
      <c r="N7" s="904"/>
    </row>
    <row r="8" spans="1:17" ht="15" customHeight="1" thickBot="1" x14ac:dyDescent="0.25">
      <c r="A8" s="383" t="s">
        <v>140</v>
      </c>
      <c r="B8" s="529" t="s">
        <v>15</v>
      </c>
      <c r="C8" s="530" t="s">
        <v>1</v>
      </c>
      <c r="D8" s="531" t="s">
        <v>148</v>
      </c>
      <c r="E8" s="372" t="s">
        <v>84</v>
      </c>
      <c r="F8" s="592" t="s">
        <v>218</v>
      </c>
      <c r="G8" s="593" t="s">
        <v>219</v>
      </c>
      <c r="H8" s="924"/>
      <c r="I8" s="532" t="s">
        <v>149</v>
      </c>
      <c r="J8" s="538" t="s">
        <v>1</v>
      </c>
      <c r="K8" s="536" t="s">
        <v>148</v>
      </c>
      <c r="L8" s="650" t="s">
        <v>84</v>
      </c>
      <c r="M8" s="651" t="s">
        <v>218</v>
      </c>
      <c r="N8" s="651" t="s">
        <v>219</v>
      </c>
    </row>
    <row r="9" spans="1:17" ht="12.6" customHeight="1" x14ac:dyDescent="0.2">
      <c r="A9" s="374" t="s">
        <v>17</v>
      </c>
      <c r="B9" s="543">
        <f>'S7'!D12</f>
        <v>9925.8770000000004</v>
      </c>
      <c r="C9" s="544">
        <f>'S7'!E12</f>
        <v>105676.56525399999</v>
      </c>
      <c r="D9" s="526">
        <f>B9/$B$23</f>
        <v>3.3882683528567277E-2</v>
      </c>
      <c r="E9" s="641">
        <v>15.396774193548389</v>
      </c>
      <c r="F9" s="642">
        <v>22</v>
      </c>
      <c r="G9" s="643">
        <v>10.8</v>
      </c>
      <c r="H9" s="677">
        <f>(B9-I9)/I9</f>
        <v>0.16766183282294322</v>
      </c>
      <c r="I9" s="558">
        <v>8500.6435262195446</v>
      </c>
      <c r="J9" s="559">
        <v>91045.942367999989</v>
      </c>
      <c r="K9" s="537">
        <f>I9/$I$23</f>
        <v>3.0304744946958995E-2</v>
      </c>
      <c r="L9" s="652">
        <v>17.370967741935488</v>
      </c>
      <c r="M9" s="653">
        <v>26.1</v>
      </c>
      <c r="N9" s="653">
        <v>12.8</v>
      </c>
      <c r="P9" s="800"/>
      <c r="Q9" s="804"/>
    </row>
    <row r="10" spans="1:17" ht="12.6" customHeight="1" x14ac:dyDescent="0.2">
      <c r="A10" s="375" t="s">
        <v>18</v>
      </c>
      <c r="B10" s="545">
        <f>'S7'!D17</f>
        <v>29874.9</v>
      </c>
      <c r="C10" s="546">
        <f>'S7'!E17</f>
        <v>318814.41576500004</v>
      </c>
      <c r="D10" s="526">
        <f t="shared" ref="D10:D22" si="0">B10/$B$23</f>
        <v>0.10198008520028957</v>
      </c>
      <c r="E10" s="644">
        <v>17.577419354838707</v>
      </c>
      <c r="F10" s="645">
        <v>24</v>
      </c>
      <c r="G10" s="646">
        <v>12.8</v>
      </c>
      <c r="H10" s="678">
        <f>(B10-I10)/I10</f>
        <v>0.11001850899120492</v>
      </c>
      <c r="I10" s="560">
        <v>26913.875541724603</v>
      </c>
      <c r="J10" s="561">
        <v>289845.02260799997</v>
      </c>
      <c r="K10" s="537">
        <f t="shared" ref="K10:K23" si="1">I10/$I$23</f>
        <v>9.5947810458167554E-2</v>
      </c>
      <c r="L10" s="654">
        <v>19.877419354838711</v>
      </c>
      <c r="M10" s="655">
        <v>29.5</v>
      </c>
      <c r="N10" s="655">
        <v>14.8</v>
      </c>
      <c r="P10" s="800"/>
      <c r="Q10" s="804"/>
    </row>
    <row r="11" spans="1:17" ht="12.6" customHeight="1" x14ac:dyDescent="0.2">
      <c r="A11" s="375" t="s">
        <v>19</v>
      </c>
      <c r="B11" s="545">
        <f>'S7'!D22</f>
        <v>9002.7000000000007</v>
      </c>
      <c r="C11" s="546">
        <f>'S7'!E22</f>
        <v>96074.484869000007</v>
      </c>
      <c r="D11" s="526">
        <f t="shared" si="0"/>
        <v>3.0731353511899519E-2</v>
      </c>
      <c r="E11" s="644">
        <v>13.941935483870971</v>
      </c>
      <c r="F11" s="645">
        <v>20.399999999999999</v>
      </c>
      <c r="G11" s="646">
        <v>8.3000000000000007</v>
      </c>
      <c r="H11" s="678">
        <f t="shared" ref="H11:H25" si="2">(B11-I11)/I11</f>
        <v>5.136110429877741E-2</v>
      </c>
      <c r="I11" s="560">
        <v>8562.9</v>
      </c>
      <c r="J11" s="561">
        <v>91615.9</v>
      </c>
      <c r="K11" s="537">
        <f t="shared" si="1"/>
        <v>3.0526688915482606E-2</v>
      </c>
      <c r="L11" s="654">
        <v>15.783870967741937</v>
      </c>
      <c r="M11" s="655">
        <v>24.5</v>
      </c>
      <c r="N11" s="655">
        <v>11.5</v>
      </c>
      <c r="P11" s="800"/>
      <c r="Q11" s="804"/>
    </row>
    <row r="12" spans="1:17" ht="12.6" customHeight="1" x14ac:dyDescent="0.2">
      <c r="A12" s="375" t="s">
        <v>20</v>
      </c>
      <c r="B12" s="545">
        <f>'S7'!D27</f>
        <v>11359.9</v>
      </c>
      <c r="C12" s="546">
        <f>'S7'!E27</f>
        <v>121229.05609500001</v>
      </c>
      <c r="D12" s="526">
        <f t="shared" si="0"/>
        <v>3.8777822515448403E-2</v>
      </c>
      <c r="E12" s="644">
        <v>16.003225806451614</v>
      </c>
      <c r="F12" s="645">
        <v>23.3</v>
      </c>
      <c r="G12" s="646">
        <v>11.4</v>
      </c>
      <c r="H12" s="678">
        <f t="shared" si="2"/>
        <v>5.8079745121382434E-2</v>
      </c>
      <c r="I12" s="560">
        <v>10736.336322832451</v>
      </c>
      <c r="J12" s="561">
        <v>114958.0455030962</v>
      </c>
      <c r="K12" s="537">
        <f t="shared" si="1"/>
        <v>3.8274976820832043E-2</v>
      </c>
      <c r="L12" s="654">
        <v>17.751612903225801</v>
      </c>
      <c r="M12" s="655">
        <v>25.5</v>
      </c>
      <c r="N12" s="655">
        <v>13</v>
      </c>
      <c r="P12" s="800"/>
      <c r="Q12" s="804"/>
    </row>
    <row r="13" spans="1:17" ht="12.6" customHeight="1" x14ac:dyDescent="0.2">
      <c r="A13" s="375" t="s">
        <v>21</v>
      </c>
      <c r="B13" s="545">
        <f>'S7'!D32</f>
        <v>11174.4</v>
      </c>
      <c r="C13" s="546">
        <f>'S7'!E32</f>
        <v>119249.63797999998</v>
      </c>
      <c r="D13" s="526">
        <f>B13/$B$23</f>
        <v>3.8144605138832791E-2</v>
      </c>
      <c r="E13" s="644">
        <v>15.767741935483869</v>
      </c>
      <c r="F13" s="645">
        <v>22.4</v>
      </c>
      <c r="G13" s="646">
        <v>10.9</v>
      </c>
      <c r="H13" s="678">
        <f t="shared" si="2"/>
        <v>-5.6094426590783474E-2</v>
      </c>
      <c r="I13" s="560">
        <v>11838.472316293339</v>
      </c>
      <c r="J13" s="561">
        <v>126678.9546394793</v>
      </c>
      <c r="K13" s="537">
        <f t="shared" si="1"/>
        <v>4.2204085255467143E-2</v>
      </c>
      <c r="L13" s="654">
        <v>17.093548387096771</v>
      </c>
      <c r="M13" s="655">
        <v>25.3</v>
      </c>
      <c r="N13" s="655">
        <v>12.7</v>
      </c>
      <c r="P13" s="800"/>
      <c r="Q13" s="804"/>
    </row>
    <row r="14" spans="1:17" ht="12.6" customHeight="1" x14ac:dyDescent="0.2">
      <c r="A14" s="375" t="s">
        <v>22</v>
      </c>
      <c r="B14" s="545">
        <f>'S7'!D37</f>
        <v>35960.909</v>
      </c>
      <c r="C14" s="546">
        <f>'S7'!E37</f>
        <v>383604.30160899996</v>
      </c>
      <c r="D14" s="526">
        <f t="shared" si="0"/>
        <v>0.12275510758863996</v>
      </c>
      <c r="E14" s="644">
        <v>16.43548387096774</v>
      </c>
      <c r="F14" s="645">
        <v>22.5</v>
      </c>
      <c r="G14" s="646">
        <v>11.1</v>
      </c>
      <c r="H14" s="678">
        <f t="shared" si="2"/>
        <v>1.6195297279626882E-2</v>
      </c>
      <c r="I14" s="560">
        <v>35387.793169549201</v>
      </c>
      <c r="J14" s="561">
        <v>379420.22164</v>
      </c>
      <c r="K14" s="537">
        <f t="shared" si="1"/>
        <v>0.12615727773210814</v>
      </c>
      <c r="L14" s="654">
        <v>18.964516129032265</v>
      </c>
      <c r="M14" s="655">
        <v>28.4</v>
      </c>
      <c r="N14" s="655">
        <v>14.6</v>
      </c>
      <c r="P14" s="800"/>
      <c r="Q14" s="804"/>
    </row>
    <row r="15" spans="1:17" ht="12.6" customHeight="1" x14ac:dyDescent="0.2">
      <c r="A15" s="375" t="s">
        <v>23</v>
      </c>
      <c r="B15" s="545">
        <f>'S7'!D42</f>
        <v>15981.4</v>
      </c>
      <c r="C15" s="546">
        <f>'S7'!E42</f>
        <v>170546.81266499998</v>
      </c>
      <c r="D15" s="526">
        <f t="shared" si="0"/>
        <v>5.4553639798623849E-2</v>
      </c>
      <c r="E15" s="644">
        <v>16.022580645161288</v>
      </c>
      <c r="F15" s="645">
        <v>22.3</v>
      </c>
      <c r="G15" s="646">
        <v>11.4</v>
      </c>
      <c r="H15" s="678">
        <f t="shared" si="2"/>
        <v>4.6876017071725513E-2</v>
      </c>
      <c r="I15" s="560">
        <v>15265.800094172042</v>
      </c>
      <c r="J15" s="561">
        <v>163838.106244</v>
      </c>
      <c r="K15" s="537">
        <f t="shared" si="1"/>
        <v>5.4422488937244981E-2</v>
      </c>
      <c r="L15" s="654">
        <v>18.525806451612901</v>
      </c>
      <c r="M15" s="655">
        <v>27.8</v>
      </c>
      <c r="N15" s="655">
        <v>14.3</v>
      </c>
      <c r="P15" s="800"/>
      <c r="Q15" s="804"/>
    </row>
    <row r="16" spans="1:17" ht="12.6" customHeight="1" x14ac:dyDescent="0.2">
      <c r="A16" s="375" t="s">
        <v>24</v>
      </c>
      <c r="B16" s="547">
        <f>'S7'!M12</f>
        <v>12799.5</v>
      </c>
      <c r="C16" s="548">
        <f>'S7'!N12</f>
        <v>136591.91842900001</v>
      </c>
      <c r="D16" s="526">
        <f t="shared" si="0"/>
        <v>4.3691998986477153E-2</v>
      </c>
      <c r="E16" s="656">
        <v>16.038709677419355</v>
      </c>
      <c r="F16" s="657">
        <v>22.9</v>
      </c>
      <c r="G16" s="658">
        <v>11.6</v>
      </c>
      <c r="H16" s="678">
        <f t="shared" si="2"/>
        <v>0.12409605773753341</v>
      </c>
      <c r="I16" s="560">
        <v>11386.48242016037</v>
      </c>
      <c r="J16" s="561">
        <v>121924.62536971162</v>
      </c>
      <c r="K16" s="537">
        <f t="shared" si="1"/>
        <v>4.0592743893055755E-2</v>
      </c>
      <c r="L16" s="668">
        <v>17.890322580645158</v>
      </c>
      <c r="M16" s="669">
        <v>25.6</v>
      </c>
      <c r="N16" s="669">
        <v>13.6</v>
      </c>
      <c r="P16" s="800"/>
      <c r="Q16" s="804"/>
    </row>
    <row r="17" spans="1:17" ht="12.6" customHeight="1" x14ac:dyDescent="0.2">
      <c r="A17" s="375" t="s">
        <v>25</v>
      </c>
      <c r="B17" s="545">
        <f>'S7'!M17</f>
        <v>15054.999999999998</v>
      </c>
      <c r="C17" s="546">
        <f>'S7'!N17</f>
        <v>160661.59562200002</v>
      </c>
      <c r="D17" s="526">
        <f t="shared" si="0"/>
        <v>5.139130784338556E-2</v>
      </c>
      <c r="E17" s="644">
        <v>15.638709677419357</v>
      </c>
      <c r="F17" s="645">
        <v>22.2</v>
      </c>
      <c r="G17" s="646">
        <v>10.7</v>
      </c>
      <c r="H17" s="678">
        <f t="shared" si="2"/>
        <v>0.12943277042994211</v>
      </c>
      <c r="I17" s="560">
        <v>13329.699999999999</v>
      </c>
      <c r="J17" s="561">
        <v>142616.6</v>
      </c>
      <c r="K17" s="537">
        <f t="shared" si="1"/>
        <v>4.7520303312745503E-2</v>
      </c>
      <c r="L17" s="654">
        <v>17.474193548387099</v>
      </c>
      <c r="M17" s="655">
        <v>26.9</v>
      </c>
      <c r="N17" s="655">
        <v>13.5</v>
      </c>
      <c r="P17" s="800"/>
      <c r="Q17" s="804"/>
    </row>
    <row r="18" spans="1:17" ht="12.6" customHeight="1" x14ac:dyDescent="0.2">
      <c r="A18" s="375" t="s">
        <v>3</v>
      </c>
      <c r="B18" s="545">
        <f>'S7'!M22</f>
        <v>20041.625629082409</v>
      </c>
      <c r="C18" s="546">
        <f>'S7'!N22</f>
        <v>213759.0615598755</v>
      </c>
      <c r="D18" s="526">
        <f t="shared" si="0"/>
        <v>6.8413507298974427E-2</v>
      </c>
      <c r="E18" s="644">
        <v>17.93870967741935</v>
      </c>
      <c r="F18" s="645">
        <v>24.8</v>
      </c>
      <c r="G18" s="646">
        <v>13.3</v>
      </c>
      <c r="H18" s="678">
        <f t="shared" si="2"/>
        <v>1.3847634216054051E-2</v>
      </c>
      <c r="I18" s="560">
        <v>19767.887158487443</v>
      </c>
      <c r="J18" s="561">
        <v>211602.74900000001</v>
      </c>
      <c r="K18" s="537">
        <f t="shared" si="1"/>
        <v>7.0472403251644847E-2</v>
      </c>
      <c r="L18" s="654">
        <v>19.619354838709679</v>
      </c>
      <c r="M18" s="655">
        <v>28.6</v>
      </c>
      <c r="N18" s="655">
        <v>15</v>
      </c>
      <c r="P18" s="800"/>
      <c r="Q18" s="804"/>
    </row>
    <row r="19" spans="1:17" ht="12.6" customHeight="1" x14ac:dyDescent="0.2">
      <c r="A19" s="375" t="s">
        <v>26</v>
      </c>
      <c r="B19" s="545">
        <f>'S7'!M27</f>
        <v>45194.87</v>
      </c>
      <c r="C19" s="546">
        <f>'S7'!N27</f>
        <v>483245.84322599985</v>
      </c>
      <c r="D19" s="526">
        <f t="shared" si="0"/>
        <v>0.15427588688886026</v>
      </c>
      <c r="E19" s="644">
        <v>16.658064516129034</v>
      </c>
      <c r="F19" s="645">
        <v>23.3</v>
      </c>
      <c r="G19" s="646">
        <v>11.9</v>
      </c>
      <c r="H19" s="678">
        <f t="shared" si="2"/>
        <v>0.10175886238060926</v>
      </c>
      <c r="I19" s="560">
        <v>41020.654830355394</v>
      </c>
      <c r="J19" s="561">
        <v>438891.61753174732</v>
      </c>
      <c r="K19" s="537">
        <f t="shared" si="1"/>
        <v>0.14623839693510937</v>
      </c>
      <c r="L19" s="654">
        <v>17.980645161290322</v>
      </c>
      <c r="M19" s="655">
        <v>26.5</v>
      </c>
      <c r="N19" s="655">
        <v>13.8</v>
      </c>
      <c r="P19" s="800"/>
      <c r="Q19" s="804"/>
    </row>
    <row r="20" spans="1:17" ht="12.6" customHeight="1" x14ac:dyDescent="0.2">
      <c r="A20" s="375" t="s">
        <v>27</v>
      </c>
      <c r="B20" s="545">
        <f>'S7'!M32</f>
        <v>48475.464999999989</v>
      </c>
      <c r="C20" s="546">
        <f>'S7'!N32</f>
        <v>517285.6126880002</v>
      </c>
      <c r="D20" s="526">
        <f t="shared" si="0"/>
        <v>0.16547443006750329</v>
      </c>
      <c r="E20" s="644">
        <v>16.332258064516129</v>
      </c>
      <c r="F20" s="645">
        <v>23.2</v>
      </c>
      <c r="G20" s="646">
        <v>11.5</v>
      </c>
      <c r="H20" s="678">
        <f t="shared" si="2"/>
        <v>-4.6528810053012903E-2</v>
      </c>
      <c r="I20" s="560">
        <v>50841.038</v>
      </c>
      <c r="J20" s="561">
        <v>543929.97</v>
      </c>
      <c r="K20" s="537">
        <f t="shared" si="1"/>
        <v>0.18124800606876526</v>
      </c>
      <c r="L20" s="654">
        <v>17.896774193548392</v>
      </c>
      <c r="M20" s="655">
        <v>27</v>
      </c>
      <c r="N20" s="655">
        <v>13.9</v>
      </c>
      <c r="P20" s="800"/>
      <c r="Q20" s="804"/>
    </row>
    <row r="21" spans="1:17" ht="12.6" customHeight="1" x14ac:dyDescent="0.2">
      <c r="A21" s="375" t="s">
        <v>28</v>
      </c>
      <c r="B21" s="545">
        <f>'S7'!M37</f>
        <v>13835.126</v>
      </c>
      <c r="C21" s="546">
        <f>'S7'!N37</f>
        <v>147592.37986100005</v>
      </c>
      <c r="D21" s="526">
        <f>B21/$B$23</f>
        <v>4.7227181621921459E-2</v>
      </c>
      <c r="E21" s="644">
        <v>15.506451612903225</v>
      </c>
      <c r="F21" s="645">
        <v>22.2</v>
      </c>
      <c r="G21" s="646">
        <v>10.4</v>
      </c>
      <c r="H21" s="678">
        <f t="shared" si="2"/>
        <v>9.1181094647537445E-2</v>
      </c>
      <c r="I21" s="560">
        <v>12679.037483204276</v>
      </c>
      <c r="J21" s="561">
        <v>136323.37048296563</v>
      </c>
      <c r="K21" s="537">
        <f t="shared" si="1"/>
        <v>4.5200695208109459E-2</v>
      </c>
      <c r="L21" s="654">
        <v>17.812903225806448</v>
      </c>
      <c r="M21" s="655">
        <v>26</v>
      </c>
      <c r="N21" s="655">
        <v>13</v>
      </c>
      <c r="P21" s="800"/>
      <c r="Q21" s="804"/>
    </row>
    <row r="22" spans="1:17" ht="12.6" customHeight="1" x14ac:dyDescent="0.2">
      <c r="A22" s="375" t="s">
        <v>29</v>
      </c>
      <c r="B22" s="547">
        <f>'S7'!M42</f>
        <v>14266.7</v>
      </c>
      <c r="C22" s="548">
        <f>'S7'!N42</f>
        <v>152248.47816000003</v>
      </c>
      <c r="D22" s="526">
        <f t="shared" si="0"/>
        <v>4.870039001057648E-2</v>
      </c>
      <c r="E22" s="656">
        <v>16.254838709677422</v>
      </c>
      <c r="F22" s="657">
        <v>22.3</v>
      </c>
      <c r="G22" s="658">
        <v>11</v>
      </c>
      <c r="H22" s="678">
        <f t="shared" si="2"/>
        <v>-5.6348452965108726E-4</v>
      </c>
      <c r="I22" s="560">
        <v>14274.743597181749</v>
      </c>
      <c r="J22" s="561">
        <v>153384.04545500001</v>
      </c>
      <c r="K22" s="537">
        <f t="shared" si="1"/>
        <v>5.0889378264308172E-2</v>
      </c>
      <c r="L22" s="668">
        <v>18.541935483870969</v>
      </c>
      <c r="M22" s="669">
        <v>28.1</v>
      </c>
      <c r="N22" s="669">
        <v>14.2</v>
      </c>
      <c r="P22" s="800"/>
      <c r="Q22" s="804"/>
    </row>
    <row r="23" spans="1:17" ht="12.6" customHeight="1" x14ac:dyDescent="0.2">
      <c r="A23" s="555" t="s">
        <v>2</v>
      </c>
      <c r="B23" s="556">
        <f>SUM(B9:B22)</f>
        <v>292948.37262908241</v>
      </c>
      <c r="C23" s="555">
        <f>SUM(C9:C22)</f>
        <v>3126580.1637828755</v>
      </c>
      <c r="D23" s="557">
        <f>SUM(D9:D22)</f>
        <v>0.99999999999999989</v>
      </c>
      <c r="E23" s="659">
        <v>16.141935483870967</v>
      </c>
      <c r="F23" s="660">
        <v>22.4</v>
      </c>
      <c r="G23" s="661">
        <v>11.4</v>
      </c>
      <c r="H23" s="680">
        <f t="shared" si="2"/>
        <v>4.4359252069378241E-2</v>
      </c>
      <c r="I23" s="713">
        <f>SUM(I9:I22)</f>
        <v>280505.36446018046</v>
      </c>
      <c r="J23" s="714">
        <f>SUM(J9:J22)</f>
        <v>3006075.1708420003</v>
      </c>
      <c r="K23" s="802">
        <f t="shared" si="1"/>
        <v>1</v>
      </c>
      <c r="L23" s="715">
        <v>18.167741935483868</v>
      </c>
      <c r="M23" s="716">
        <v>26.3</v>
      </c>
      <c r="N23" s="716">
        <v>13.8</v>
      </c>
      <c r="P23" s="800"/>
      <c r="Q23" s="804"/>
    </row>
    <row r="24" spans="1:17" ht="12.6" customHeight="1" x14ac:dyDescent="0.2">
      <c r="A24" s="2" t="s">
        <v>262</v>
      </c>
      <c r="B24" s="549">
        <f>'S5'!E13</f>
        <v>7080.6378748293992</v>
      </c>
      <c r="C24" s="550">
        <f>'S5'!F13</f>
        <v>76079.444549999986</v>
      </c>
      <c r="D24" s="551"/>
      <c r="E24" s="662"/>
      <c r="F24" s="663"/>
      <c r="G24" s="664"/>
      <c r="H24" s="679"/>
      <c r="I24" s="562">
        <v>6556.0985885214914</v>
      </c>
      <c r="J24" s="563">
        <v>70263.7790293</v>
      </c>
      <c r="K24" s="564"/>
      <c r="L24" s="670"/>
      <c r="M24" s="671"/>
      <c r="N24" s="671"/>
      <c r="Q24" s="805"/>
    </row>
    <row r="25" spans="1:17" ht="12.6" customHeight="1" x14ac:dyDescent="0.2">
      <c r="A25" s="376" t="s">
        <v>5</v>
      </c>
      <c r="B25" s="552">
        <f>SUM(B23:B24)</f>
        <v>300029.01050391182</v>
      </c>
      <c r="C25" s="553">
        <f>SUM(C23:C24)</f>
        <v>3202659.6083328757</v>
      </c>
      <c r="D25" s="554"/>
      <c r="E25" s="665">
        <v>16.141935483870967</v>
      </c>
      <c r="F25" s="666">
        <v>22.4</v>
      </c>
      <c r="G25" s="667">
        <v>11.4</v>
      </c>
      <c r="H25" s="681">
        <f t="shared" si="2"/>
        <v>4.5173417976379006E-2</v>
      </c>
      <c r="I25" s="708">
        <f>SUM(I23:I24)</f>
        <v>287061.46304870193</v>
      </c>
      <c r="J25" s="709">
        <f>SUM(J23:J24)</f>
        <v>3076338.9498713003</v>
      </c>
      <c r="K25" s="710"/>
      <c r="L25" s="711">
        <v>18.167741935483868</v>
      </c>
      <c r="M25" s="712">
        <v>26.3</v>
      </c>
      <c r="N25" s="712">
        <v>13.8</v>
      </c>
    </row>
    <row r="26" spans="1:17" ht="4.5" customHeight="1" x14ac:dyDescent="0.2">
      <c r="A26" s="34"/>
      <c r="B26" s="522"/>
      <c r="C26" s="4"/>
      <c r="D26" s="523"/>
      <c r="E26" s="283"/>
      <c r="F26" s="286"/>
      <c r="G26" s="523"/>
      <c r="H26" s="108"/>
      <c r="I26" s="535"/>
      <c r="J26" s="4"/>
      <c r="K26" s="387"/>
      <c r="L26" s="283"/>
      <c r="M26" s="286"/>
      <c r="N26" s="286"/>
    </row>
    <row r="27" spans="1:17" ht="6" customHeight="1" x14ac:dyDescent="0.2">
      <c r="A27" s="34"/>
      <c r="B27" s="4"/>
      <c r="C27" s="4"/>
      <c r="E27" s="922" t="s">
        <v>302</v>
      </c>
      <c r="F27" s="922"/>
      <c r="G27" s="922"/>
      <c r="H27" s="922"/>
      <c r="I27" s="922"/>
      <c r="J27" s="922"/>
      <c r="K27" s="922"/>
      <c r="L27" s="922"/>
      <c r="M27" s="922"/>
      <c r="N27" s="922"/>
    </row>
    <row r="28" spans="1:17" ht="12.75" customHeight="1" x14ac:dyDescent="0.2">
      <c r="B28" s="285"/>
      <c r="C28" s="285"/>
      <c r="D28" s="285"/>
      <c r="E28" s="922"/>
      <c r="F28" s="922"/>
      <c r="G28" s="922"/>
      <c r="H28" s="922"/>
      <c r="I28" s="922"/>
      <c r="J28" s="922"/>
      <c r="K28" s="922"/>
      <c r="L28" s="922"/>
      <c r="M28" s="922"/>
      <c r="N28" s="922"/>
    </row>
    <row r="29" spans="1:17" ht="12" customHeight="1" x14ac:dyDescent="0.2">
      <c r="B29" s="285"/>
      <c r="C29" s="285"/>
      <c r="D29" s="285"/>
      <c r="E29" s="285"/>
      <c r="F29" s="285"/>
      <c r="G29" s="285"/>
      <c r="I29" s="751" t="str">
        <f>A3</f>
        <v>Srpen</v>
      </c>
      <c r="J29" s="752">
        <f>H3</f>
        <v>2014</v>
      </c>
      <c r="K29" s="285"/>
      <c r="L29" s="285"/>
      <c r="M29" s="285"/>
      <c r="N29" s="285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905"/>
      <c r="B38" s="30"/>
      <c r="C38" s="31"/>
      <c r="D38" s="31"/>
      <c r="E38" s="25"/>
      <c r="F38" s="26"/>
      <c r="G38" s="26"/>
      <c r="H38" s="26"/>
      <c r="I38" s="906"/>
    </row>
    <row r="39" spans="1:9" ht="12" customHeight="1" x14ac:dyDescent="0.2">
      <c r="A39" s="905"/>
      <c r="B39" s="32"/>
      <c r="C39" s="32"/>
      <c r="D39" s="32"/>
      <c r="E39" s="27"/>
      <c r="F39" s="27"/>
      <c r="G39" s="46"/>
      <c r="H39" s="46"/>
      <c r="I39" s="906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'S1'!Oblast_tisku</vt:lpstr>
      <vt:lpstr>'S10'!Oblast_tisku</vt:lpstr>
      <vt:lpstr>'S11'!Oblast_tisku</vt:lpstr>
      <vt:lpstr>'S12'!Oblast_tisku</vt:lpstr>
      <vt:lpstr>'S13'!Oblast_tisku</vt:lpstr>
      <vt:lpstr>'S14'!Oblast_tisku</vt:lpstr>
      <vt:lpstr>'S15'!Oblast_tisku</vt:lpstr>
      <vt:lpstr>'S16'!Oblast_tisku</vt:lpstr>
      <vt:lpstr>'S17'!Oblast_tisku</vt:lpstr>
      <vt:lpstr>'S2'!Oblast_tisku</vt:lpstr>
      <vt:lpstr>'S3'!Oblast_tisku</vt:lpstr>
      <vt:lpstr>'S4'!Oblast_tisku</vt:lpstr>
      <vt:lpstr>'S5'!Oblast_tisku</vt:lpstr>
      <vt:lpstr>'S6'!Oblast_tisku</vt:lpstr>
      <vt:lpstr>'S7'!Oblast_tisku</vt:lpstr>
      <vt:lpstr>'S8'!Oblast_tisku</vt:lpstr>
      <vt:lpstr>'S9'!Oblast_tisku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2014-08-28T08:04:42Z</cp:lastPrinted>
  <dcterms:created xsi:type="dcterms:W3CDTF">2010-02-15T08:19:53Z</dcterms:created>
  <dcterms:modified xsi:type="dcterms:W3CDTF">2014-10-02T06:30:46Z</dcterms:modified>
</cp:coreProperties>
</file>