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855"/>
  </bookViews>
  <sheets>
    <sheet name="T" sheetId="69" r:id="rId1"/>
    <sheet name="O" sheetId="43" r:id="rId2"/>
    <sheet name="Z" sheetId="74" r:id="rId3"/>
    <sheet name="K" sheetId="56" r:id="rId4"/>
    <sheet name="1" sheetId="82" r:id="rId5"/>
    <sheet name="2" sheetId="84" r:id="rId6"/>
    <sheet name="3" sheetId="72" r:id="rId7"/>
    <sheet name="4" sheetId="58" r:id="rId8"/>
    <sheet name="5" sheetId="47" r:id="rId9"/>
    <sheet name="6" sheetId="8" r:id="rId10"/>
    <sheet name="7" sheetId="77" r:id="rId11"/>
    <sheet name="8" sheetId="78" r:id="rId12"/>
    <sheet name="9" sheetId="45" r:id="rId13"/>
    <sheet name="10" sheetId="83" r:id="rId14"/>
    <sheet name="11" sheetId="63" r:id="rId15"/>
    <sheet name="12" sheetId="67" r:id="rId16"/>
    <sheet name="13" sheetId="68" r:id="rId17"/>
    <sheet name="14" sheetId="81" r:id="rId18"/>
    <sheet name="15" sheetId="73" r:id="rId19"/>
    <sheet name="mapa" sheetId="86" r:id="rId20"/>
  </sheets>
  <definedNames>
    <definedName name="_xlnm.Print_Area" localSheetId="4">'1'!$A$1:$I$36</definedName>
    <definedName name="_xlnm.Print_Area" localSheetId="13">'10'!$A$1:$S$28</definedName>
    <definedName name="_xlnm.Print_Area" localSheetId="14">'11'!$A$1:$Q$46</definedName>
    <definedName name="_xlnm.Print_Area" localSheetId="15">'12'!$A$1:$S$33</definedName>
    <definedName name="_xlnm.Print_Area" localSheetId="16">'13'!$A$1:$O$37</definedName>
    <definedName name="_xlnm.Print_Area" localSheetId="17">'14'!$A$1:$G$52</definedName>
    <definedName name="_xlnm.Print_Area" localSheetId="18">'15'!$A$1:$M$29</definedName>
    <definedName name="_xlnm.Print_Area" localSheetId="5">'2'!$A$1:$H$56</definedName>
    <definedName name="_xlnm.Print_Area" localSheetId="6">'3'!$A$1:$N$42</definedName>
    <definedName name="_xlnm.Print_Area" localSheetId="7">'4'!$A$1:$O$43</definedName>
    <definedName name="_xlnm.Print_Area" localSheetId="8">'5'!$A$1:$N$43</definedName>
    <definedName name="_xlnm.Print_Area" localSheetId="9">'6'!$A$1:$P$42</definedName>
    <definedName name="_xlnm.Print_Area" localSheetId="10">'7'!$A$1:$N$28</definedName>
    <definedName name="_xlnm.Print_Area" localSheetId="11">'8'!$A$1:$M$41</definedName>
    <definedName name="_xlnm.Print_Area" localSheetId="12">'9'!$A$1:$R$27</definedName>
    <definedName name="_xlnm.Print_Area" localSheetId="3">K!$A$1:$D$32</definedName>
    <definedName name="_xlnm.Print_Area" localSheetId="19">mapa!$A$1:$M$29</definedName>
    <definedName name="_xlnm.Print_Area" localSheetId="1">O!$A$1:$D$31</definedName>
    <definedName name="_xlnm.Print_Area" localSheetId="0">T!$A$1:$J$59</definedName>
    <definedName name="_xlnm.Print_Area" localSheetId="2">Z!$A$1:$D$43</definedName>
  </definedNames>
  <calcPr calcId="145621"/>
</workbook>
</file>

<file path=xl/calcChain.xml><?xml version="1.0" encoding="utf-8"?>
<calcChain xmlns="http://schemas.openxmlformats.org/spreadsheetml/2006/main">
  <c r="K23" i="47" l="1"/>
  <c r="D23" i="47"/>
  <c r="K14" i="72"/>
  <c r="D14" i="72"/>
  <c r="C13" i="81" l="1"/>
  <c r="C33" i="81"/>
  <c r="F12" i="81" l="1"/>
  <c r="C12" i="81"/>
  <c r="E12" i="81"/>
  <c r="B12" i="81"/>
  <c r="G7" i="81"/>
  <c r="F7" i="81"/>
  <c r="E7" i="81"/>
  <c r="D7" i="81"/>
  <c r="C7" i="81"/>
  <c r="B7" i="81"/>
  <c r="G19" i="81"/>
  <c r="F19" i="81"/>
  <c r="E19" i="81"/>
  <c r="D19" i="81"/>
  <c r="C19" i="81"/>
  <c r="B19" i="81"/>
  <c r="G20" i="81"/>
  <c r="F20" i="81"/>
  <c r="E20" i="81"/>
  <c r="D20" i="81"/>
  <c r="C20" i="81"/>
  <c r="B20" i="81"/>
  <c r="D33" i="82" l="1"/>
  <c r="D32" i="82"/>
  <c r="D31" i="82"/>
  <c r="D30" i="82"/>
  <c r="D29" i="82"/>
  <c r="D28" i="82"/>
  <c r="D27" i="82"/>
  <c r="C22" i="67" l="1"/>
  <c r="I10" i="67"/>
  <c r="H10" i="67"/>
  <c r="G10" i="67"/>
  <c r="F10" i="67"/>
  <c r="E10" i="67"/>
  <c r="B5" i="78"/>
  <c r="H5" i="78" s="1"/>
  <c r="H24" i="78"/>
  <c r="H14" i="72" l="1"/>
  <c r="M20" i="77"/>
  <c r="P8" i="63" l="1"/>
  <c r="P9" i="63"/>
  <c r="P10" i="63"/>
  <c r="P7" i="63"/>
  <c r="N8" i="77"/>
  <c r="B13" i="72"/>
  <c r="C24" i="47" l="1"/>
  <c r="B24" i="47"/>
  <c r="C10" i="72"/>
  <c r="C11" i="72"/>
  <c r="C12" i="72"/>
  <c r="C13" i="72"/>
  <c r="B12" i="72"/>
  <c r="B14" i="72" s="1"/>
  <c r="D10" i="72" s="1"/>
  <c r="B11" i="72"/>
  <c r="B10" i="72"/>
  <c r="D52" i="84"/>
  <c r="F51" i="84"/>
  <c r="E51" i="84"/>
  <c r="F50" i="84"/>
  <c r="E50" i="84"/>
  <c r="F49" i="84"/>
  <c r="F52" i="84" s="1"/>
  <c r="E49" i="84"/>
  <c r="E52" i="84" s="1"/>
  <c r="F44" i="84"/>
  <c r="E44" i="84"/>
  <c r="D44" i="84"/>
  <c r="F34" i="84"/>
  <c r="E34" i="84"/>
  <c r="D34" i="84"/>
  <c r="F24" i="84"/>
  <c r="E24" i="84"/>
  <c r="D24" i="84"/>
  <c r="H12" i="84"/>
  <c r="G12" i="84"/>
  <c r="F12" i="84"/>
  <c r="F14" i="84" s="1"/>
  <c r="E12" i="84"/>
  <c r="E14" i="84" s="1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S25" i="83" s="1"/>
  <c r="F25" i="83"/>
  <c r="R25" i="83" s="1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S23" i="83" s="1"/>
  <c r="F23" i="83"/>
  <c r="R23" i="83" s="1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S22" i="83" s="1"/>
  <c r="F22" i="83"/>
  <c r="R22" i="83" s="1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S21" i="83" s="1"/>
  <c r="F21" i="83"/>
  <c r="R21" i="83" s="1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8" i="83"/>
  <c r="R18" i="83"/>
  <c r="S17" i="83"/>
  <c r="R17" i="83"/>
  <c r="S16" i="83"/>
  <c r="R16" i="83"/>
  <c r="S15" i="83"/>
  <c r="R15" i="83"/>
  <c r="S14" i="83"/>
  <c r="R14" i="83"/>
  <c r="S13" i="83"/>
  <c r="R13" i="83"/>
  <c r="S12" i="83"/>
  <c r="R12" i="83"/>
  <c r="S11" i="83"/>
  <c r="R11" i="83"/>
  <c r="S10" i="83"/>
  <c r="R10" i="83"/>
  <c r="S9" i="83"/>
  <c r="R9" i="83"/>
  <c r="M8" i="83"/>
  <c r="M26" i="83" s="1"/>
  <c r="L8" i="83"/>
  <c r="L26" i="83" s="1"/>
  <c r="G8" i="83"/>
  <c r="G20" i="83" s="1"/>
  <c r="F8" i="83"/>
  <c r="F26" i="83" s="1"/>
  <c r="R26" i="83" s="1"/>
  <c r="H23" i="82"/>
  <c r="G23" i="82"/>
  <c r="E23" i="82"/>
  <c r="D23" i="82"/>
  <c r="I22" i="82"/>
  <c r="F22" i="82"/>
  <c r="I21" i="82"/>
  <c r="F21" i="82"/>
  <c r="I20" i="82"/>
  <c r="F20" i="82"/>
  <c r="F23" i="82" s="1"/>
  <c r="I19" i="82"/>
  <c r="F19" i="82"/>
  <c r="H17" i="82"/>
  <c r="G17" i="82"/>
  <c r="E17" i="82"/>
  <c r="D17" i="82"/>
  <c r="I16" i="82"/>
  <c r="F16" i="82"/>
  <c r="I15" i="82"/>
  <c r="I17" i="82" s="1"/>
  <c r="F15" i="82"/>
  <c r="F17" i="82" s="1"/>
  <c r="H13" i="82"/>
  <c r="G13" i="82"/>
  <c r="E13" i="82"/>
  <c r="D13" i="82"/>
  <c r="I12" i="82"/>
  <c r="F12" i="82"/>
  <c r="F13" i="82" s="1"/>
  <c r="I11" i="82"/>
  <c r="I13" i="82" s="1"/>
  <c r="F11" i="82"/>
  <c r="H9" i="82"/>
  <c r="G9" i="82"/>
  <c r="E9" i="82"/>
  <c r="D9" i="82"/>
  <c r="I8" i="82"/>
  <c r="F8" i="82"/>
  <c r="I7" i="82"/>
  <c r="I9" i="82" s="1"/>
  <c r="F7" i="82"/>
  <c r="F9" i="82" s="1"/>
  <c r="F24" i="82" s="1"/>
  <c r="I23" i="82" l="1"/>
  <c r="I24" i="82" s="1"/>
  <c r="G24" i="83"/>
  <c r="S24" i="83" s="1"/>
  <c r="G26" i="83"/>
  <c r="S26" i="83" s="1"/>
  <c r="L20" i="83"/>
  <c r="L24" i="83"/>
  <c r="M20" i="83"/>
  <c r="S20" i="83" s="1"/>
  <c r="M24" i="83"/>
  <c r="S8" i="83"/>
  <c r="R8" i="83"/>
  <c r="F20" i="83"/>
  <c r="R20" i="83" s="1"/>
  <c r="F24" i="83"/>
  <c r="R24" i="83" l="1"/>
  <c r="C3" i="81"/>
  <c r="D3" i="81"/>
  <c r="K11" i="67" l="1"/>
  <c r="K12" i="67"/>
  <c r="K13" i="67"/>
  <c r="K14" i="67"/>
  <c r="K15" i="67"/>
  <c r="K16" i="67"/>
  <c r="K17" i="67"/>
  <c r="K18" i="67"/>
  <c r="K19" i="67"/>
  <c r="K20" i="67"/>
  <c r="K21" i="67"/>
  <c r="K23" i="67"/>
  <c r="K24" i="67"/>
  <c r="K25" i="67"/>
  <c r="K27" i="67"/>
  <c r="K10" i="67"/>
  <c r="J22" i="67"/>
  <c r="J23" i="67"/>
  <c r="J24" i="67"/>
  <c r="J25" i="67"/>
  <c r="J26" i="67"/>
  <c r="J27" i="67"/>
  <c r="J28" i="67"/>
  <c r="I22" i="67"/>
  <c r="K22" i="67" s="1"/>
  <c r="C26" i="67" l="1"/>
  <c r="B21" i="45"/>
  <c r="B20" i="45"/>
  <c r="C20" i="45"/>
  <c r="M26" i="77"/>
  <c r="M25" i="77"/>
  <c r="M24" i="77"/>
  <c r="M23" i="77"/>
  <c r="M22" i="77"/>
  <c r="M21" i="77"/>
  <c r="K26" i="77" l="1"/>
  <c r="J26" i="77"/>
  <c r="K25" i="77"/>
  <c r="J25" i="77"/>
  <c r="K24" i="77"/>
  <c r="J24" i="77"/>
  <c r="K23" i="77"/>
  <c r="J23" i="77"/>
  <c r="K22" i="77"/>
  <c r="J22" i="77"/>
  <c r="K21" i="77"/>
  <c r="J21" i="77"/>
  <c r="K20" i="77"/>
  <c r="J20" i="77"/>
  <c r="H26" i="77"/>
  <c r="G26" i="77"/>
  <c r="H25" i="77"/>
  <c r="G25" i="77"/>
  <c r="H24" i="77"/>
  <c r="G24" i="77"/>
  <c r="H23" i="77"/>
  <c r="G23" i="77"/>
  <c r="H22" i="77"/>
  <c r="G22" i="77"/>
  <c r="H21" i="77"/>
  <c r="G21" i="77"/>
  <c r="H20" i="77"/>
  <c r="G20" i="77"/>
  <c r="F26" i="77"/>
  <c r="E26" i="77"/>
  <c r="F25" i="77"/>
  <c r="E25" i="77"/>
  <c r="F24" i="77"/>
  <c r="E24" i="77"/>
  <c r="F23" i="77"/>
  <c r="E23" i="77"/>
  <c r="F22" i="77"/>
  <c r="E22" i="77"/>
  <c r="F21" i="77"/>
  <c r="E21" i="77"/>
  <c r="F20" i="77"/>
  <c r="E20" i="77"/>
  <c r="C26" i="77"/>
  <c r="C25" i="77"/>
  <c r="C24" i="77"/>
  <c r="C23" i="77"/>
  <c r="C22" i="77"/>
  <c r="C21" i="77"/>
  <c r="C20" i="77"/>
  <c r="B26" i="77"/>
  <c r="B25" i="77"/>
  <c r="B24" i="77"/>
  <c r="B23" i="77"/>
  <c r="B22" i="77"/>
  <c r="B21" i="77"/>
  <c r="B20" i="77"/>
  <c r="I8" i="77"/>
  <c r="D8" i="77"/>
  <c r="N32" i="58"/>
  <c r="M32" i="58"/>
  <c r="L32" i="58"/>
  <c r="C14" i="72"/>
  <c r="H10" i="72" l="1"/>
  <c r="H4" i="72"/>
  <c r="D19" i="72"/>
  <c r="L19" i="72" s="1"/>
  <c r="H8" i="67" l="1"/>
  <c r="F8" i="67"/>
  <c r="L25" i="78"/>
  <c r="A3" i="78"/>
  <c r="A3" i="77"/>
  <c r="B6" i="77"/>
  <c r="G6" i="77" s="1"/>
  <c r="E6" i="77" l="1"/>
  <c r="J6" i="77" s="1"/>
  <c r="I14" i="72" l="1"/>
  <c r="K11" i="72" s="1"/>
  <c r="J14" i="72"/>
  <c r="H11" i="72"/>
  <c r="H12" i="72"/>
  <c r="H13" i="72"/>
  <c r="E7" i="72"/>
  <c r="L7" i="72" s="1"/>
  <c r="B7" i="72"/>
  <c r="I7" i="72" s="1"/>
  <c r="A4" i="72"/>
  <c r="A19" i="72" s="1"/>
  <c r="I19" i="72" s="1"/>
  <c r="I23" i="47"/>
  <c r="J23" i="47"/>
  <c r="J25" i="47" s="1"/>
  <c r="I25" i="47" l="1"/>
  <c r="K13" i="47"/>
  <c r="K17" i="47"/>
  <c r="K21" i="47"/>
  <c r="K10" i="47"/>
  <c r="K14" i="47"/>
  <c r="K18" i="47"/>
  <c r="K22" i="47"/>
  <c r="K11" i="47"/>
  <c r="K15" i="47"/>
  <c r="K19" i="47"/>
  <c r="K9" i="47"/>
  <c r="K12" i="47"/>
  <c r="K16" i="47"/>
  <c r="K20" i="47"/>
  <c r="K12" i="72"/>
  <c r="K10" i="72"/>
  <c r="K13" i="72"/>
  <c r="D11" i="72"/>
  <c r="L6" i="47"/>
  <c r="E6" i="47"/>
  <c r="H3" i="47"/>
  <c r="J29" i="47" s="1"/>
  <c r="A3" i="47"/>
  <c r="I29" i="47" s="1"/>
  <c r="D12" i="72" l="1"/>
  <c r="D13" i="72"/>
  <c r="C12" i="58"/>
  <c r="D12" i="58"/>
  <c r="E12" i="58"/>
  <c r="C17" i="58"/>
  <c r="D17" i="58"/>
  <c r="E17" i="58"/>
  <c r="C22" i="58"/>
  <c r="D22" i="58"/>
  <c r="E22" i="58"/>
  <c r="C27" i="58"/>
  <c r="D27" i="58"/>
  <c r="E27" i="58"/>
  <c r="C32" i="58"/>
  <c r="D32" i="58"/>
  <c r="E32" i="58"/>
  <c r="C37" i="58"/>
  <c r="D37" i="58"/>
  <c r="E37" i="58"/>
  <c r="C42" i="58"/>
  <c r="D42" i="58"/>
  <c r="E42" i="58"/>
  <c r="I4" i="58" l="1"/>
  <c r="A4" i="58"/>
  <c r="I3" i="8" l="1"/>
  <c r="A3" i="8"/>
  <c r="A3" i="63"/>
  <c r="A3" i="45"/>
  <c r="A4" i="67"/>
  <c r="B6" i="47"/>
  <c r="I6" i="47" s="1"/>
  <c r="I28" i="67" l="1"/>
  <c r="K28" i="67" s="1"/>
  <c r="I38" i="8" l="1"/>
  <c r="J38" i="8"/>
  <c r="E42" i="8"/>
  <c r="E39" i="8"/>
  <c r="D42" i="8"/>
  <c r="D41" i="8"/>
  <c r="D40" i="8"/>
  <c r="D39" i="8"/>
  <c r="C42" i="8"/>
  <c r="C41" i="8"/>
  <c r="C40" i="8"/>
  <c r="C39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I26" i="67"/>
  <c r="K26" i="67" s="1"/>
  <c r="I25" i="67"/>
  <c r="I24" i="67"/>
  <c r="I23" i="67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I8" i="8"/>
  <c r="I36" i="8" l="1"/>
  <c r="J36" i="8"/>
  <c r="I37" i="8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7" i="45"/>
  <c r="Q17" i="45"/>
  <c r="R17" i="45"/>
  <c r="P18" i="45"/>
  <c r="Q18" i="45"/>
  <c r="R18" i="45"/>
  <c r="N8" i="63" l="1"/>
  <c r="N9" i="63"/>
  <c r="Q9" i="63" s="1"/>
  <c r="N10" i="63"/>
  <c r="N7" i="63"/>
  <c r="Q7" i="63" s="1"/>
  <c r="C11" i="63"/>
  <c r="D11" i="63"/>
  <c r="E11" i="63"/>
  <c r="F11" i="63"/>
  <c r="G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L27" i="58"/>
  <c r="C22" i="47"/>
  <c r="B22" i="47"/>
  <c r="C15" i="47"/>
  <c r="B15" i="47"/>
  <c r="N37" i="58"/>
  <c r="C21" i="47" s="1"/>
  <c r="M37" i="58"/>
  <c r="B21" i="47" s="1"/>
  <c r="L37" i="58"/>
  <c r="C14" i="47"/>
  <c r="B14" i="47"/>
  <c r="C20" i="47"/>
  <c r="B20" i="47"/>
  <c r="C13" i="47"/>
  <c r="B13" i="47"/>
  <c r="C12" i="47"/>
  <c r="B12" i="47"/>
  <c r="N22" i="58"/>
  <c r="C18" i="47" s="1"/>
  <c r="M22" i="58"/>
  <c r="B18" i="47" s="1"/>
  <c r="L22" i="58"/>
  <c r="C11" i="47"/>
  <c r="B11" i="47"/>
  <c r="N17" i="58"/>
  <c r="C17" i="47" s="1"/>
  <c r="M17" i="58"/>
  <c r="B17" i="47" s="1"/>
  <c r="L17" i="58"/>
  <c r="C10" i="47"/>
  <c r="B10" i="47"/>
  <c r="N12" i="58"/>
  <c r="C16" i="47" s="1"/>
  <c r="M12" i="58"/>
  <c r="B16" i="47" s="1"/>
  <c r="L12" i="58"/>
  <c r="C9" i="47"/>
  <c r="B9" i="47"/>
  <c r="D21" i="47" l="1"/>
  <c r="D10" i="47"/>
  <c r="D13" i="47"/>
  <c r="D9" i="47"/>
  <c r="D11" i="47"/>
  <c r="D16" i="47"/>
  <c r="D20" i="47"/>
  <c r="H11" i="47"/>
  <c r="H16" i="47"/>
  <c r="H12" i="47"/>
  <c r="H15" i="47"/>
  <c r="H9" i="47"/>
  <c r="H17" i="47"/>
  <c r="H20" i="47"/>
  <c r="H19" i="47"/>
  <c r="H14" i="47"/>
  <c r="H10" i="47"/>
  <c r="H18" i="47"/>
  <c r="H13" i="47"/>
  <c r="H21" i="47"/>
  <c r="H22" i="47"/>
  <c r="C23" i="47"/>
  <c r="B23" i="47"/>
  <c r="C14" i="81" s="1"/>
  <c r="D12" i="47" l="1"/>
  <c r="D17" i="47"/>
  <c r="D18" i="47"/>
  <c r="C25" i="47"/>
  <c r="F14" i="81"/>
  <c r="B14" i="81"/>
  <c r="B13" i="81" s="1"/>
  <c r="D19" i="47"/>
  <c r="D15" i="47"/>
  <c r="D14" i="47"/>
  <c r="D22" i="47"/>
  <c r="H23" i="47"/>
  <c r="B25" i="47"/>
  <c r="B34" i="81" l="1"/>
  <c r="C34" i="81" s="1"/>
  <c r="E14" i="81"/>
  <c r="E13" i="81" s="1"/>
  <c r="B33" i="81"/>
  <c r="B35" i="81"/>
  <c r="C35" i="81" s="1"/>
  <c r="F13" i="81"/>
  <c r="H25" i="47"/>
  <c r="J9" i="8" l="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</calcChain>
</file>

<file path=xl/sharedStrings.xml><?xml version="1.0" encoding="utf-8"?>
<sst xmlns="http://schemas.openxmlformats.org/spreadsheetml/2006/main" count="920" uniqueCount="385">
  <si>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</si>
  <si>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</si>
  <si>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</si>
  <si>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</si>
  <si>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</si>
  <si>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</si>
  <si>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</si>
  <si>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</si>
  <si>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</si>
  <si>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</si>
  <si>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</si>
  <si>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</si>
  <si>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</si>
  <si>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</si>
  <si>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</si>
  <si>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</si>
  <si>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</si>
  <si>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</si>
  <si>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</si>
  <si>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</si>
  <si>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</si>
  <si>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</si>
  <si>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</si>
  <si>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</si>
  <si>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</si>
  <si>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</si>
  <si>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</si>
  <si>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</si>
  <si>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</si>
  <si>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</si>
  <si>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</si>
  <si>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</si>
  <si>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</si>
  <si>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</si>
  <si>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</si>
  <si>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</si>
  <si>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</si>
  <si>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</si>
  <si>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</si>
  <si>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</si>
  <si>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</si>
  <si>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</si>
  <si>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</si>
  <si>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</si>
  <si>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</si>
  <si>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</si>
  <si>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</si>
  <si>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</si>
  <si>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</si>
  <si>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</si>
  <si>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</si>
  <si>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</si>
  <si>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</si>
  <si>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</si>
  <si>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</si>
  <si>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</si>
  <si>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</si>
  <si>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Dodávka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</si>
  <si>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</si>
  <si>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</si>
  <si>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</si>
  <si>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</si>
  <si>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</si>
  <si>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</si>
  <si>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</si>
  <si>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</si>
  <si>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</si>
  <si>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</si>
  <si>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</si>
  <si>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</si>
  <si>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</si>
  <si>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</si>
  <si>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</si>
  <si>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</si>
  <si>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</si>
  <si>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</si>
  <si>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</si>
  <si>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</si>
  <si>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</si>
  <si>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</si>
  <si>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</si>
  <si>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</si>
  <si>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</si>
  <si>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</si>
  <si>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</si>
  <si>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</si>
  <si>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</si>
  <si>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</si>
  <si>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</si>
  <si>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</si>
  <si>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</si>
  <si>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</si>
  <si>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</si>
  <si>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</si>
  <si>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</si>
  <si>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</si>
  <si>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</si>
  <si>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</si>
  <si>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</si>
  <si>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</si>
  <si>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</si>
  <si>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</si>
  <si>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</si>
  <si>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</si>
  <si>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</si>
  <si>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</si>
  <si>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</si>
  <si>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</si>
  <si>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</si>
  <si>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</si>
  <si>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</si>
  <si>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</si>
  <si>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</si>
  <si>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</si>
  <si>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</si>
  <si>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</si>
  <si>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</si>
  <si>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</si>
  <si>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</si>
  <si>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</si>
  <si>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Spotřeba plynu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</si>
  <si>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</si>
  <si>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</si>
  <si>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</si>
  <si>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</si>
  <si>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</si>
  <si>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</si>
  <si>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</si>
  <si>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</si>
  <si>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teplota a spotřeba plynu na základě aktuálních denních hodnot</t>
    </r>
  </si>
  <si>
    <t>Prognóza</t>
  </si>
  <si>
    <t>Tabulka č. 13</t>
  </si>
  <si>
    <t>Gwh/°C/den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</si>
  <si>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</si>
  <si>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</si>
  <si>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 xml:space="preserve">Komentář </t>
  </si>
  <si>
    <t xml:space="preserve">Tabulka č. 1 </t>
  </si>
  <si>
    <t xml:space="preserve">Tabulka č. 2 </t>
  </si>
  <si>
    <t xml:space="preserve">Tabulka č. 3 </t>
  </si>
  <si>
    <t xml:space="preserve">Tabulka č. 4 </t>
  </si>
  <si>
    <t xml:space="preserve">Tabulka č. 5 </t>
  </si>
  <si>
    <t xml:space="preserve">Tabulka č. 6 </t>
  </si>
  <si>
    <t xml:space="preserve">Tabulka č. 7 </t>
  </si>
  <si>
    <t xml:space="preserve">Tabulka č. 8 </t>
  </si>
  <si>
    <t xml:space="preserve">Tabulka č. 9 </t>
  </si>
  <si>
    <t xml:space="preserve">Tabulka č. 10 </t>
  </si>
  <si>
    <t xml:space="preserve">Tabulka č. 11 </t>
  </si>
  <si>
    <t xml:space="preserve">Tabulka č. 12 </t>
  </si>
  <si>
    <t xml:space="preserve">Tabulka č. 13 </t>
  </si>
  <si>
    <t>Komentář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</si>
  <si>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</si>
  <si>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</si>
  <si>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</si>
  <si>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</si>
  <si>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</si>
  <si>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</si>
  <si>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</si>
  <si>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</si>
  <si>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</si>
  <si>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</si>
  <si>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</si>
  <si>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</si>
  <si>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</si>
  <si>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</si>
  <si>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</si>
  <si>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</si>
  <si>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</si>
  <si>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</si>
  <si>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</si>
  <si>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</si>
  <si>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</si>
  <si>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</si>
  <si>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</si>
  <si>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>Tabulka č. 14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</si>
  <si>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</si>
  <si>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</si>
  <si>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</si>
  <si>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</si>
  <si>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</si>
  <si>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</si>
  <si>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</si>
  <si>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</si>
  <si>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</si>
  <si>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</si>
  <si>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</si>
  <si>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</si>
  <si>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</si>
  <si>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</si>
  <si>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ad a) Kmax.den, TDDn</t>
  </si>
  <si>
    <t>ad b) K30dnů, TDDn</t>
  </si>
  <si>
    <t>ad c) KN-1, TDDn</t>
  </si>
  <si>
    <t>Měření typu A, B</t>
  </si>
  <si>
    <t>ad a) Lmax.den</t>
  </si>
  <si>
    <t>ad b) L30dnů</t>
  </si>
  <si>
    <t>ad c) LN-1</t>
  </si>
  <si>
    <t>Koeficient M</t>
  </si>
  <si>
    <t>Říjen 2013</t>
  </si>
  <si>
    <t>Listopad 2013</t>
  </si>
  <si>
    <t>Prosinec 2013</t>
  </si>
  <si>
    <t>Leden 2014</t>
  </si>
  <si>
    <t>Únor 2014</t>
  </si>
  <si>
    <t>Březen 2014</t>
  </si>
  <si>
    <t>Koeficienty pro výpočet BSD</t>
  </si>
  <si>
    <r>
      <t>Poznámka: BSD udáván obchodníky s plynem v MWh, na 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přepočteno na zákládě průměrného spalného tepla v ČR.</t>
    </r>
  </si>
  <si>
    <t>Zdroj (koeficienty): OTE, a.s.</t>
  </si>
  <si>
    <t xml:space="preserve">Tabulka č. 14 </t>
  </si>
  <si>
    <t>Použité zkratky</t>
  </si>
  <si>
    <t xml:space="preserve">Použité zkratky 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</si>
  <si>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</si>
  <si>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</si>
  <si>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</si>
  <si>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</si>
  <si>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</si>
  <si>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</si>
  <si>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</si>
  <si>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</si>
  <si>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</si>
  <si>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</si>
  <si>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</si>
  <si>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</si>
  <si>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</si>
  <si>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</si>
  <si>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</si>
  <si>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</si>
  <si>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</si>
  <si>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</si>
  <si>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</si>
  <si>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</si>
  <si>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</si>
  <si>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</si>
  <si>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</si>
  <si>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</si>
  <si>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</si>
  <si>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</si>
  <si>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</si>
  <si>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</si>
  <si>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</si>
  <si>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</si>
  <si>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</si>
  <si>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 xml:space="preserve">       MSD</t>
  </si>
  <si>
    <t xml:space="preserve">       DPD</t>
  </si>
  <si>
    <t>Denní průměrná dodávka chráněným zákazníkům</t>
  </si>
  <si>
    <t>Tabulka č. 15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</si>
  <si>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</si>
  <si>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</si>
  <si>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</si>
  <si>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</si>
  <si>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</si>
  <si>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</si>
  <si>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</si>
  <si>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</si>
  <si>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</si>
  <si>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</si>
  <si>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</si>
  <si>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</si>
  <si>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</si>
  <si>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</si>
  <si>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</si>
  <si>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</si>
  <si>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</si>
  <si>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</si>
  <si>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</si>
  <si>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</si>
  <si>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</si>
  <si>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</si>
  <si>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</si>
  <si>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</si>
  <si>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</si>
  <si>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</si>
  <si>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</si>
  <si>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</si>
  <si>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</si>
  <si>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>Dodávka CHZ</t>
  </si>
  <si>
    <t>Dodávka NECHZ</t>
  </si>
  <si>
    <t>Dodávka CHZ + NECHZ</t>
  </si>
  <si>
    <t>Měsíc přepočet</t>
  </si>
  <si>
    <t>Měsíc skutečnost</t>
  </si>
  <si>
    <t>Den 
maximum</t>
  </si>
  <si>
    <t>Při teplotě (°C)</t>
  </si>
  <si>
    <t>Velikost zajištení BSD v ČR</t>
  </si>
  <si>
    <t>Datum maximální spotřeby plynu</t>
  </si>
  <si>
    <t xml:space="preserve"> Porovnání denní spotřeby zemního plynu v ČR mezi roky 2013 a 2014</t>
  </si>
  <si>
    <t xml:space="preserve">Tabulka č. 15 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</si>
  <si>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</si>
  <si>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</si>
  <si>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</si>
  <si>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</si>
  <si>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</si>
  <si>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</si>
  <si>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Dodávka CHZ a NECHZ</t>
  </si>
  <si>
    <t>Historická spotřeba plynu v ČR</t>
  </si>
  <si>
    <t>Maximální spotřeba plynu</t>
  </si>
  <si>
    <t>BSD (30 dnů)</t>
  </si>
  <si>
    <t>BSD (N-1)</t>
  </si>
  <si>
    <t>Celková skutečná dodávka</t>
  </si>
  <si>
    <t>skutečná teplota (°C)</t>
  </si>
  <si>
    <t>Bezpečnostní standard dodávky v ČR v průběhu topné sezóny</t>
  </si>
  <si>
    <t xml:space="preserve"> Bezpečnostní standard dodávky v ČR v průběhu topné sezóny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</si>
  <si>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</si>
  <si>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</si>
  <si>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</si>
  <si>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</si>
  <si>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</si>
  <si>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</si>
  <si>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</si>
  <si>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</si>
  <si>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</si>
  <si>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</si>
  <si>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</si>
  <si>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</si>
  <si>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</si>
  <si>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</si>
  <si>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</si>
  <si>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</si>
  <si>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</si>
  <si>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</si>
  <si>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</si>
  <si>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</si>
  <si>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</si>
  <si>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</si>
  <si>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</si>
  <si>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</si>
  <si>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</si>
  <si>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</si>
  <si>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</si>
  <si>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</si>
  <si>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</si>
  <si>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</si>
  <si>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</si>
  <si>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</si>
  <si>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</si>
  <si>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</si>
  <si>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</si>
  <si>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</si>
  <si>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</si>
  <si>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</si>
  <si>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</si>
  <si>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</si>
  <si>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</si>
  <si>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>Výrobny plynu (VS, která není zahrnutu v RDS)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</si>
  <si>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</si>
  <si>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</si>
  <si>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</si>
  <si>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</si>
  <si>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</si>
  <si>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</si>
  <si>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</si>
  <si>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</si>
  <si>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>2006</t>
  </si>
  <si>
    <t>2002</t>
  </si>
  <si>
    <t xml:space="preserve"> Měsíční zpráva o provozu plynárenské soustavy ČR</t>
  </si>
  <si>
    <t xml:space="preserve"> Měsíční bilance plynárenské soustavy ČR</t>
  </si>
  <si>
    <t xml:space="preserve">                                                                     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</si>
  <si>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</si>
  <si>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</si>
  <si>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</si>
  <si>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</si>
  <si>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</si>
  <si>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</si>
  <si>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</si>
  <si>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</si>
  <si>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 xml:space="preserve">             Bezpečnostní standard dodávky v ČR</t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</si>
  <si>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</si>
  <si>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</si>
  <si>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</si>
  <si>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</si>
  <si>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</si>
  <si>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</si>
  <si>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</si>
  <si>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</si>
  <si>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</si>
  <si>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</si>
  <si>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</si>
  <si>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</si>
  <si>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</si>
  <si>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 xml:space="preserve"> Bezpečnostní standard dodávky v ČR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</si>
  <si>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</si>
  <si>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</si>
  <si>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</si>
  <si>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</si>
  <si>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</si>
  <si>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>Mapa</t>
  </si>
  <si>
    <t xml:space="preserve">Mapa 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</si>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</sst>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b/>
      <sz val="10"/>
      <color theme="1" tint="0.499984740745262"/>
      <name val="Arial"/>
      <family val="2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</cellStyleXfs>
  <cellXfs count="1139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horizontal="right"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4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2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4" fillId="3" borderId="0" xfId="3" applyFont="1" applyFill="1" applyBorder="1" applyAlignment="1">
      <alignment horizontal="right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5" xfId="3" applyNumberFormat="1" applyFont="1" applyFill="1" applyBorder="1" applyAlignment="1">
      <alignment horizontal="right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11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5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11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23" fillId="12" borderId="7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vertic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170" fontId="4" fillId="3" borderId="1" xfId="0" applyNumberFormat="1" applyFont="1" applyFill="1" applyBorder="1" applyAlignment="1">
      <alignment horizontal="center" vertical="center"/>
    </xf>
    <xf numFmtId="170" fontId="4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170" fontId="4" fillId="3" borderId="14" xfId="0" applyNumberFormat="1" applyFont="1" applyFill="1" applyBorder="1" applyAlignment="1">
      <alignment horizontal="center" vertical="center"/>
    </xf>
    <xf numFmtId="170" fontId="4" fillId="3" borderId="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170" fontId="4" fillId="3" borderId="10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3" fillId="12" borderId="14" xfId="0" applyFont="1" applyFill="1" applyBorder="1" applyAlignment="1">
      <alignment horizontal="center" vertical="center"/>
    </xf>
    <xf numFmtId="3" fontId="23" fillId="12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3" fontId="23" fillId="12" borderId="14" xfId="0" applyNumberFormat="1" applyFont="1" applyFill="1" applyBorder="1" applyAlignment="1">
      <alignment horizontal="right" vertical="center"/>
    </xf>
    <xf numFmtId="3" fontId="4" fillId="3" borderId="14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3" fontId="23" fillId="12" borderId="30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7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7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3" fontId="4" fillId="3" borderId="46" xfId="3" applyNumberFormat="1" applyFont="1" applyFill="1" applyBorder="1" applyAlignment="1">
      <alignment horizontal="right" vertical="center"/>
    </xf>
    <xf numFmtId="3" fontId="23" fillId="12" borderId="49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3" fontId="4" fillId="3" borderId="13" xfId="0" applyNumberFormat="1" applyFont="1" applyFill="1" applyBorder="1" applyAlignment="1">
      <alignment horizontal="right" vertical="center"/>
    </xf>
    <xf numFmtId="3" fontId="23" fillId="12" borderId="13" xfId="0" applyNumberFormat="1" applyFont="1" applyFill="1" applyBorder="1" applyAlignment="1">
      <alignment horizontal="right" vertical="center"/>
    </xf>
    <xf numFmtId="3" fontId="4" fillId="3" borderId="10" xfId="0" applyNumberFormat="1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/>
    </xf>
    <xf numFmtId="0" fontId="0" fillId="3" borderId="35" xfId="0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53" fillId="3" borderId="5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right" vertical="center"/>
    </xf>
    <xf numFmtId="3" fontId="4" fillId="3" borderId="36" xfId="0" applyNumberFormat="1" applyFont="1" applyFill="1" applyBorder="1" applyAlignment="1">
      <alignment horizontal="right" vertical="center"/>
    </xf>
    <xf numFmtId="3" fontId="4" fillId="3" borderId="30" xfId="0" applyNumberFormat="1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4" fillId="2" borderId="0" xfId="3" applyFont="1" applyFill="1" applyBorder="1" applyAlignment="1">
      <alignment vertical="top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65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164" fontId="49" fillId="2" borderId="15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65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65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0" fontId="4" fillId="3" borderId="35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3" fillId="3" borderId="0" xfId="3" applyFill="1"/>
    <xf numFmtId="0" fontId="7" fillId="3" borderId="0" xfId="3" applyFont="1" applyFill="1" applyAlignment="1">
      <alignment horizontal="center"/>
    </xf>
    <xf numFmtId="0" fontId="7" fillId="3" borderId="0" xfId="3" applyFont="1" applyFill="1" applyAlignment="1"/>
    <xf numFmtId="0" fontId="3" fillId="3" borderId="0" xfId="3" applyFill="1" applyAlignment="1">
      <alignment vertical="center"/>
    </xf>
    <xf numFmtId="0" fontId="4" fillId="3" borderId="39" xfId="3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28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3" fontId="4" fillId="3" borderId="20" xfId="3" applyNumberFormat="1" applyFont="1" applyFill="1" applyBorder="1" applyAlignment="1">
      <alignment horizontal="right"/>
    </xf>
    <xf numFmtId="3" fontId="4" fillId="3" borderId="2" xfId="3" applyNumberFormat="1" applyFont="1" applyFill="1" applyBorder="1" applyAlignment="1">
      <alignment horizontal="right"/>
    </xf>
    <xf numFmtId="3" fontId="4" fillId="3" borderId="28" xfId="3" applyNumberFormat="1" applyFont="1" applyFill="1" applyBorder="1" applyAlignment="1">
      <alignment horizontal="right"/>
    </xf>
    <xf numFmtId="3" fontId="4" fillId="3" borderId="4" xfId="3" applyNumberFormat="1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/>
    </xf>
    <xf numFmtId="0" fontId="4" fillId="3" borderId="58" xfId="3" applyFont="1" applyFill="1" applyBorder="1" applyAlignment="1">
      <alignment horizontal="right"/>
    </xf>
    <xf numFmtId="3" fontId="4" fillId="3" borderId="59" xfId="3" applyNumberFormat="1" applyFont="1" applyFill="1" applyBorder="1" applyAlignment="1">
      <alignment horizontal="center"/>
    </xf>
    <xf numFmtId="0" fontId="4" fillId="3" borderId="62" xfId="3" applyFont="1" applyFill="1" applyBorder="1" applyAlignment="1">
      <alignment horizontal="right"/>
    </xf>
    <xf numFmtId="3" fontId="4" fillId="3" borderId="63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center"/>
    </xf>
    <xf numFmtId="3" fontId="4" fillId="3" borderId="23" xfId="3" applyNumberFormat="1" applyFont="1" applyFill="1" applyBorder="1" applyAlignment="1">
      <alignment horizontal="center" vertical="center" wrapText="1"/>
    </xf>
    <xf numFmtId="3" fontId="4" fillId="3" borderId="55" xfId="3" applyNumberFormat="1" applyFont="1" applyFill="1" applyBorder="1" applyAlignment="1">
      <alignment horizontal="center" vertical="center" wrapText="1"/>
    </xf>
    <xf numFmtId="3" fontId="4" fillId="3" borderId="56" xfId="3" applyNumberFormat="1" applyFont="1" applyFill="1" applyBorder="1" applyAlignment="1">
      <alignment horizontal="center" vertical="center" wrapText="1"/>
    </xf>
    <xf numFmtId="3" fontId="4" fillId="3" borderId="20" xfId="3" applyNumberFormat="1" applyFont="1" applyFill="1" applyBorder="1" applyAlignment="1">
      <alignment horizontal="center"/>
    </xf>
    <xf numFmtId="3" fontId="4" fillId="3" borderId="2" xfId="3" applyNumberFormat="1" applyFont="1" applyFill="1" applyBorder="1" applyAlignment="1">
      <alignment horizontal="center"/>
    </xf>
    <xf numFmtId="3" fontId="4" fillId="3" borderId="28" xfId="3" applyNumberFormat="1" applyFont="1" applyFill="1" applyBorder="1" applyAlignment="1">
      <alignment horizontal="center"/>
    </xf>
    <xf numFmtId="166" fontId="4" fillId="3" borderId="16" xfId="3" applyNumberFormat="1" applyFont="1" applyFill="1" applyBorder="1" applyAlignment="1">
      <alignment horizontal="center"/>
    </xf>
    <xf numFmtId="166" fontId="4" fillId="3" borderId="13" xfId="3" applyNumberFormat="1" applyFont="1" applyFill="1" applyBorder="1" applyAlignment="1">
      <alignment horizontal="center"/>
    </xf>
    <xf numFmtId="166" fontId="4" fillId="3" borderId="52" xfId="3" applyNumberFormat="1" applyFont="1" applyFill="1" applyBorder="1" applyAlignment="1">
      <alignment horizontal="center"/>
    </xf>
    <xf numFmtId="166" fontId="4" fillId="3" borderId="10" xfId="3" applyNumberFormat="1" applyFont="1" applyFill="1" applyBorder="1" applyAlignment="1">
      <alignment horizontal="center"/>
    </xf>
    <xf numFmtId="166" fontId="4" fillId="3" borderId="20" xfId="3" applyNumberFormat="1" applyFont="1" applyFill="1" applyBorder="1" applyAlignment="1">
      <alignment horizontal="center"/>
    </xf>
    <xf numFmtId="166" fontId="4" fillId="3" borderId="2" xfId="3" applyNumberFormat="1" applyFont="1" applyFill="1" applyBorder="1" applyAlignment="1">
      <alignment horizontal="center"/>
    </xf>
    <xf numFmtId="166" fontId="4" fillId="3" borderId="28" xfId="3" applyNumberFormat="1" applyFont="1" applyFill="1" applyBorder="1" applyAlignment="1">
      <alignment horizontal="center"/>
    </xf>
    <xf numFmtId="166" fontId="4" fillId="3" borderId="4" xfId="3" applyNumberFormat="1" applyFont="1" applyFill="1" applyBorder="1" applyAlignment="1">
      <alignment horizontal="center"/>
    </xf>
    <xf numFmtId="166" fontId="4" fillId="3" borderId="0" xfId="3" applyNumberFormat="1" applyFont="1" applyFill="1" applyBorder="1" applyAlignment="1">
      <alignment horizontal="center"/>
    </xf>
    <xf numFmtId="0" fontId="4" fillId="3" borderId="5" xfId="3" applyFont="1" applyFill="1" applyBorder="1" applyAlignment="1">
      <alignment horizontal="right"/>
    </xf>
    <xf numFmtId="3" fontId="4" fillId="3" borderId="30" xfId="3" applyNumberFormat="1" applyFont="1" applyFill="1" applyBorder="1" applyAlignment="1">
      <alignment horizontal="center"/>
    </xf>
    <xf numFmtId="3" fontId="4" fillId="3" borderId="14" xfId="3" applyNumberFormat="1" applyFont="1" applyFill="1" applyBorder="1" applyAlignment="1">
      <alignment horizontal="center"/>
    </xf>
    <xf numFmtId="3" fontId="4" fillId="3" borderId="54" xfId="3" applyNumberFormat="1" applyFont="1" applyFill="1" applyBorder="1" applyAlignment="1">
      <alignment horizontal="center"/>
    </xf>
    <xf numFmtId="3" fontId="4" fillId="3" borderId="7" xfId="3" applyNumberFormat="1" applyFont="1" applyFill="1" applyBorder="1" applyAlignment="1">
      <alignment horizontal="center"/>
    </xf>
    <xf numFmtId="14" fontId="4" fillId="3" borderId="16" xfId="3" applyNumberFormat="1" applyFont="1" applyFill="1" applyBorder="1" applyAlignment="1">
      <alignment horizontal="center"/>
    </xf>
    <xf numFmtId="49" fontId="4" fillId="3" borderId="13" xfId="3" applyNumberFormat="1" applyFont="1" applyFill="1" applyBorder="1" applyAlignment="1">
      <alignment horizontal="center"/>
    </xf>
    <xf numFmtId="49" fontId="4" fillId="3" borderId="10" xfId="3" applyNumberFormat="1" applyFont="1" applyFill="1" applyBorder="1" applyAlignment="1">
      <alignment horizontal="center"/>
    </xf>
    <xf numFmtId="0" fontId="15" fillId="3" borderId="0" xfId="3" applyFont="1" applyFill="1" applyBorder="1" applyAlignment="1"/>
    <xf numFmtId="164" fontId="4" fillId="3" borderId="0" xfId="2" applyNumberFormat="1" applyFont="1" applyFill="1" applyBorder="1" applyAlignment="1">
      <alignment horizontal="right"/>
    </xf>
    <xf numFmtId="164" fontId="4" fillId="3" borderId="0" xfId="2" applyNumberFormat="1" applyFont="1" applyFill="1"/>
    <xf numFmtId="9" fontId="4" fillId="3" borderId="0" xfId="2" applyFont="1" applyFill="1" applyBorder="1" applyAlignment="1"/>
    <xf numFmtId="1" fontId="4" fillId="3" borderId="0" xfId="3" applyNumberFormat="1" applyFont="1" applyFill="1" applyBorder="1" applyAlignment="1"/>
    <xf numFmtId="1" fontId="3" fillId="3" borderId="0" xfId="3" applyNumberFormat="1" applyFill="1"/>
    <xf numFmtId="0" fontId="23" fillId="12" borderId="6" xfId="3" applyFont="1" applyFill="1" applyBorder="1" applyAlignment="1">
      <alignment horizontal="right"/>
    </xf>
    <xf numFmtId="3" fontId="23" fillId="12" borderId="36" xfId="3" applyNumberFormat="1" applyFont="1" applyFill="1" applyBorder="1" applyAlignment="1">
      <alignment horizontal="center"/>
    </xf>
    <xf numFmtId="3" fontId="23" fillId="12" borderId="1" xfId="3" applyNumberFormat="1" applyFont="1" applyFill="1" applyBorder="1" applyAlignment="1">
      <alignment horizontal="center"/>
    </xf>
    <xf numFmtId="3" fontId="23" fillId="12" borderId="53" xfId="3" applyNumberFormat="1" applyFont="1" applyFill="1" applyBorder="1" applyAlignment="1">
      <alignment horizontal="center"/>
    </xf>
    <xf numFmtId="3" fontId="23" fillId="12" borderId="3" xfId="3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4" fillId="3" borderId="47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68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0" fontId="61" fillId="2" borderId="0" xfId="0" applyFont="1" applyFill="1" applyBorder="1" applyAlignment="1">
      <alignment horizontal="right"/>
    </xf>
    <xf numFmtId="0" fontId="61" fillId="15" borderId="0" xfId="0" applyFont="1" applyFill="1" applyBorder="1"/>
    <xf numFmtId="0" fontId="61" fillId="2" borderId="0" xfId="0" applyFont="1" applyFill="1" applyBorder="1"/>
    <xf numFmtId="164" fontId="23" fillId="12" borderId="5" xfId="2" applyNumberFormat="1" applyFont="1" applyFill="1" applyBorder="1" applyAlignment="1">
      <alignment horizontal="right"/>
    </xf>
    <xf numFmtId="164" fontId="62" fillId="3" borderId="11" xfId="2" applyNumberFormat="1" applyFont="1" applyFill="1" applyBorder="1" applyAlignment="1">
      <alignment horizontal="right"/>
    </xf>
    <xf numFmtId="164" fontId="62" fillId="3" borderId="6" xfId="2" applyNumberFormat="1" applyFont="1" applyFill="1" applyBorder="1" applyAlignment="1">
      <alignment horizontal="right"/>
    </xf>
    <xf numFmtId="164" fontId="62" fillId="3" borderId="10" xfId="2" applyNumberFormat="1" applyFont="1" applyFill="1" applyBorder="1" applyAlignment="1">
      <alignment horizontal="right"/>
    </xf>
    <xf numFmtId="164" fontId="62" fillId="3" borderId="3" xfId="2" applyNumberFormat="1" applyFont="1" applyFill="1" applyBorder="1" applyAlignment="1">
      <alignment horizontal="right"/>
    </xf>
    <xf numFmtId="164" fontId="62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2" fillId="3" borderId="14" xfId="3" applyFont="1" applyFill="1" applyBorder="1" applyAlignment="1">
      <alignment horizontal="center" vertical="center" wrapText="1"/>
    </xf>
    <xf numFmtId="0" fontId="62" fillId="3" borderId="21" xfId="3" applyFont="1" applyFill="1" applyBorder="1" applyAlignment="1">
      <alignment horizontal="center"/>
    </xf>
    <xf numFmtId="164" fontId="63" fillId="3" borderId="4" xfId="2" applyNumberFormat="1" applyFont="1" applyFill="1" applyBorder="1" applyAlignment="1"/>
    <xf numFmtId="164" fontId="63" fillId="3" borderId="10" xfId="2" applyNumberFormat="1" applyFont="1" applyFill="1" applyBorder="1" applyAlignment="1"/>
    <xf numFmtId="0" fontId="62" fillId="3" borderId="7" xfId="3" applyFont="1" applyFill="1" applyBorder="1" applyAlignment="1">
      <alignment horizontal="center" vertical="center" wrapText="1"/>
    </xf>
    <xf numFmtId="0" fontId="62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66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4" fillId="12" borderId="4" xfId="0" applyNumberFormat="1" applyFont="1" applyFill="1" applyBorder="1" applyAlignment="1"/>
    <xf numFmtId="3" fontId="64" fillId="12" borderId="0" xfId="0" applyNumberFormat="1" applyFont="1" applyFill="1" applyBorder="1" applyAlignment="1"/>
    <xf numFmtId="164" fontId="64" fillId="12" borderId="8" xfId="2" applyNumberFormat="1" applyFont="1" applyFill="1" applyBorder="1" applyAlignment="1">
      <alignment horizontal="right"/>
    </xf>
    <xf numFmtId="166" fontId="64" fillId="12" borderId="7" xfId="0" applyNumberFormat="1" applyFont="1" applyFill="1" applyBorder="1" applyAlignment="1">
      <alignment horizontal="center"/>
    </xf>
    <xf numFmtId="166" fontId="64" fillId="12" borderId="5" xfId="0" applyNumberFormat="1" applyFont="1" applyFill="1" applyBorder="1" applyAlignment="1">
      <alignment horizontal="center"/>
    </xf>
    <xf numFmtId="3" fontId="64" fillId="12" borderId="4" xfId="0" applyNumberFormat="1" applyFont="1" applyFill="1" applyBorder="1" applyAlignment="1">
      <alignment horizontal="right"/>
    </xf>
    <xf numFmtId="3" fontId="64" fillId="12" borderId="0" xfId="0" applyNumberFormat="1" applyFont="1" applyFill="1" applyBorder="1" applyAlignment="1">
      <alignment horizontal="right"/>
    </xf>
    <xf numFmtId="164" fontId="64" fillId="12" borderId="9" xfId="2" applyNumberFormat="1" applyFont="1" applyFill="1" applyBorder="1" applyAlignment="1">
      <alignment horizontal="right"/>
    </xf>
    <xf numFmtId="166" fontId="64" fillId="12" borderId="4" xfId="0" applyNumberFormat="1" applyFont="1" applyFill="1" applyBorder="1" applyAlignment="1">
      <alignment horizontal="center"/>
    </xf>
    <xf numFmtId="166" fontId="64" fillId="12" borderId="0" xfId="0" applyNumberFormat="1" applyFont="1" applyFill="1" applyBorder="1" applyAlignment="1">
      <alignment horizontal="center"/>
    </xf>
    <xf numFmtId="3" fontId="65" fillId="18" borderId="7" xfId="0" applyNumberFormat="1" applyFont="1" applyFill="1" applyBorder="1" applyAlignment="1">
      <alignment horizontal="right"/>
    </xf>
    <xf numFmtId="3" fontId="65" fillId="18" borderId="5" xfId="0" applyNumberFormat="1" applyFont="1" applyFill="1" applyBorder="1" applyAlignment="1">
      <alignment horizontal="right"/>
    </xf>
    <xf numFmtId="164" fontId="65" fillId="18" borderId="8" xfId="2" applyNumberFormat="1" applyFont="1" applyFill="1" applyBorder="1" applyAlignment="1">
      <alignment horizontal="right"/>
    </xf>
    <xf numFmtId="166" fontId="65" fillId="18" borderId="7" xfId="0" applyNumberFormat="1" applyFont="1" applyFill="1" applyBorder="1" applyAlignment="1">
      <alignment horizontal="center"/>
    </xf>
    <xf numFmtId="166" fontId="65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66" xfId="3" applyNumberFormat="1" applyFont="1" applyFill="1" applyBorder="1" applyAlignment="1">
      <alignment horizontal="right"/>
    </xf>
    <xf numFmtId="166" fontId="19" fillId="3" borderId="66" xfId="2" applyNumberFormat="1" applyFont="1" applyFill="1" applyBorder="1" applyAlignment="1">
      <alignment horizontal="right"/>
    </xf>
    <xf numFmtId="168" fontId="4" fillId="16" borderId="2" xfId="3" applyNumberFormat="1" applyFont="1" applyFill="1" applyBorder="1" applyAlignment="1">
      <alignment horizontal="right" vertical="center"/>
    </xf>
    <xf numFmtId="168" fontId="4" fillId="16" borderId="4" xfId="3" applyNumberFormat="1" applyFont="1" applyFill="1" applyBorder="1" applyAlignment="1">
      <alignment horizontal="right" vertical="center"/>
    </xf>
    <xf numFmtId="169" fontId="4" fillId="16" borderId="13" xfId="3" applyNumberFormat="1" applyFont="1" applyFill="1" applyBorder="1" applyAlignment="1">
      <alignment vertical="center"/>
    </xf>
    <xf numFmtId="169" fontId="4" fillId="16" borderId="10" xfId="3" applyNumberFormat="1" applyFont="1" applyFill="1" applyBorder="1" applyAlignment="1">
      <alignment vertical="center"/>
    </xf>
    <xf numFmtId="164" fontId="3" fillId="3" borderId="0" xfId="2" applyNumberFormat="1" applyFill="1" applyAlignment="1">
      <alignment vertical="center"/>
    </xf>
    <xf numFmtId="169" fontId="32" fillId="12" borderId="4" xfId="3" applyNumberFormat="1" applyFont="1" applyFill="1" applyBorder="1" applyAlignment="1">
      <alignment horizontal="right"/>
    </xf>
    <xf numFmtId="164" fontId="0" fillId="2" borderId="0" xfId="2" applyNumberFormat="1" applyFont="1" applyFill="1"/>
    <xf numFmtId="0" fontId="4" fillId="2" borderId="0" xfId="0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6" fillId="2" borderId="0" xfId="3" applyFont="1" applyFill="1" applyAlignment="1">
      <alignment horizontal="right" vertical="top"/>
    </xf>
    <xf numFmtId="0" fontId="66" fillId="2" borderId="0" xfId="3" applyFont="1" applyFill="1" applyAlignment="1">
      <alignment horizontal="left" vertical="top"/>
    </xf>
    <xf numFmtId="0" fontId="68" fillId="3" borderId="0" xfId="0" applyFont="1" applyFill="1" applyBorder="1" applyAlignment="1">
      <alignment horizontal="right"/>
    </xf>
    <xf numFmtId="0" fontId="68" fillId="2" borderId="0" xfId="3" applyFont="1" applyFill="1" applyAlignment="1">
      <alignment horizontal="right"/>
    </xf>
    <xf numFmtId="0" fontId="66" fillId="3" borderId="0" xfId="3" applyFont="1" applyFill="1" applyBorder="1" applyAlignment="1">
      <alignment horizontal="left" vertical="top" wrapText="1"/>
    </xf>
    <xf numFmtId="0" fontId="66" fillId="3" borderId="0" xfId="3" applyFont="1" applyFill="1" applyAlignment="1">
      <alignment horizontal="right"/>
    </xf>
    <xf numFmtId="0" fontId="66" fillId="3" borderId="0" xfId="3" applyFont="1" applyFill="1" applyAlignment="1">
      <alignment horizontal="left"/>
    </xf>
    <xf numFmtId="0" fontId="4" fillId="3" borderId="28" xfId="3" applyFont="1" applyFill="1" applyBorder="1" applyAlignment="1">
      <alignment horizontal="right" vertical="center"/>
    </xf>
    <xf numFmtId="0" fontId="4" fillId="3" borderId="52" xfId="3" applyFont="1" applyFill="1" applyBorder="1" applyAlignment="1">
      <alignment horizontal="right" vertical="center"/>
    </xf>
    <xf numFmtId="0" fontId="4" fillId="2" borderId="69" xfId="3" applyFont="1" applyFill="1" applyBorder="1" applyAlignment="1">
      <alignment horizontal="right"/>
    </xf>
    <xf numFmtId="0" fontId="4" fillId="2" borderId="52" xfId="3" applyFont="1" applyFill="1" applyBorder="1" applyAlignment="1">
      <alignment horizontal="right"/>
    </xf>
    <xf numFmtId="0" fontId="22" fillId="2" borderId="52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2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8" fillId="3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8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8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6" fillId="2" borderId="0" xfId="0" applyFont="1" applyFill="1" applyAlignment="1">
      <alignment horizontal="right" vertical="center" wrapText="1"/>
    </xf>
    <xf numFmtId="0" fontId="66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0" fontId="68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6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2" fillId="3" borderId="0" xfId="0" applyFont="1" applyFill="1" applyBorder="1" applyAlignment="1">
      <alignment horizontal="center" vertical="center" wrapText="1"/>
    </xf>
    <xf numFmtId="0" fontId="62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6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left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/>
    <xf numFmtId="0" fontId="62" fillId="3" borderId="2" xfId="0" applyFont="1" applyFill="1" applyBorder="1" applyAlignment="1">
      <alignment horizontal="center" vertical="center" wrapText="1"/>
    </xf>
    <xf numFmtId="0" fontId="62" fillId="3" borderId="21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6" fillId="2" borderId="0" xfId="0" applyFont="1" applyFill="1" applyBorder="1" applyAlignment="1">
      <alignment horizontal="left"/>
    </xf>
    <xf numFmtId="0" fontId="66" fillId="3" borderId="0" xfId="0" applyFont="1" applyFill="1" applyBorder="1" applyAlignment="1">
      <alignment horizontal="right" wrapText="1"/>
    </xf>
    <xf numFmtId="0" fontId="66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6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left" vertical="top" wrapText="1"/>
    </xf>
    <xf numFmtId="0" fontId="68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6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67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6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68" fillId="2" borderId="0" xfId="0" applyFont="1" applyFill="1" applyBorder="1" applyAlignment="1">
      <alignment horizontal="righ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70" fillId="3" borderId="0" xfId="3" applyFont="1" applyFill="1" applyBorder="1" applyAlignment="1">
      <alignment horizontal="center" vertical="center"/>
    </xf>
    <xf numFmtId="0" fontId="73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68" fillId="2" borderId="0" xfId="3" applyFont="1" applyFill="1" applyBorder="1" applyAlignment="1">
      <alignment horizontal="right"/>
    </xf>
    <xf numFmtId="0" fontId="7" fillId="3" borderId="0" xfId="3" applyFont="1" applyFill="1" applyAlignment="1">
      <alignment horizontal="center"/>
    </xf>
    <xf numFmtId="0" fontId="4" fillId="3" borderId="16" xfId="3" applyFont="1" applyFill="1" applyBorder="1" applyAlignment="1">
      <alignment horizontal="center"/>
    </xf>
    <xf numFmtId="0" fontId="4" fillId="3" borderId="13" xfId="3" applyFont="1" applyFill="1" applyBorder="1" applyAlignment="1">
      <alignment horizontal="center"/>
    </xf>
    <xf numFmtId="0" fontId="4" fillId="3" borderId="52" xfId="3" applyFont="1" applyFill="1" applyBorder="1" applyAlignment="1">
      <alignment horizontal="center"/>
    </xf>
    <xf numFmtId="0" fontId="4" fillId="3" borderId="10" xfId="3" applyFont="1" applyFill="1" applyBorder="1" applyAlignment="1">
      <alignment horizontal="center"/>
    </xf>
    <xf numFmtId="3" fontId="4" fillId="3" borderId="3" xfId="3" applyNumberFormat="1" applyFont="1" applyFill="1" applyBorder="1" applyAlignment="1">
      <alignment horizontal="center" vertical="center" wrapText="1"/>
    </xf>
    <xf numFmtId="3" fontId="4" fillId="3" borderId="51" xfId="3" applyNumberFormat="1" applyFont="1" applyFill="1" applyBorder="1" applyAlignment="1">
      <alignment horizontal="center" vertical="center" wrapText="1"/>
    </xf>
    <xf numFmtId="3" fontId="4" fillId="3" borderId="6" xfId="3" applyNumberFormat="1" applyFont="1" applyFill="1" applyBorder="1" applyAlignment="1">
      <alignment horizontal="center" vertical="center" wrapText="1"/>
    </xf>
    <xf numFmtId="3" fontId="4" fillId="3" borderId="3" xfId="3" applyNumberFormat="1" applyFont="1" applyFill="1" applyBorder="1" applyAlignment="1">
      <alignment horizontal="center"/>
    </xf>
    <xf numFmtId="3" fontId="4" fillId="3" borderId="51" xfId="3" applyNumberFormat="1" applyFont="1" applyFill="1" applyBorder="1" applyAlignment="1">
      <alignment horizontal="center"/>
    </xf>
    <xf numFmtId="3" fontId="4" fillId="3" borderId="6" xfId="3" applyNumberFormat="1" applyFont="1" applyFill="1" applyBorder="1" applyAlignment="1">
      <alignment horizontal="center"/>
    </xf>
    <xf numFmtId="3" fontId="4" fillId="3" borderId="60" xfId="3" applyNumberFormat="1" applyFont="1" applyFill="1" applyBorder="1" applyAlignment="1">
      <alignment horizontal="center"/>
    </xf>
    <xf numFmtId="3" fontId="4" fillId="3" borderId="57" xfId="3" applyNumberFormat="1" applyFont="1" applyFill="1" applyBorder="1" applyAlignment="1">
      <alignment horizontal="center"/>
    </xf>
    <xf numFmtId="3" fontId="4" fillId="3" borderId="58" xfId="3" applyNumberFormat="1" applyFont="1" applyFill="1" applyBorder="1" applyAlignment="1">
      <alignment horizontal="center"/>
    </xf>
    <xf numFmtId="49" fontId="4" fillId="3" borderId="0" xfId="3" applyNumberFormat="1" applyFont="1" applyFill="1" applyBorder="1" applyAlignment="1">
      <alignment horizontal="center" vertical="center"/>
    </xf>
    <xf numFmtId="3" fontId="4" fillId="3" borderId="64" xfId="3" applyNumberFormat="1" applyFont="1" applyFill="1" applyBorder="1" applyAlignment="1">
      <alignment horizontal="center"/>
    </xf>
    <xf numFmtId="3" fontId="4" fillId="3" borderId="61" xfId="3" applyNumberFormat="1" applyFont="1" applyFill="1" applyBorder="1" applyAlignment="1">
      <alignment horizontal="center"/>
    </xf>
    <xf numFmtId="3" fontId="4" fillId="3" borderId="62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39" xfId="3" applyNumberFormat="1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4" fillId="3" borderId="12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/>
    </xf>
    <xf numFmtId="49" fontId="4" fillId="3" borderId="29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67" fillId="3" borderId="0" xfId="0" applyFont="1" applyFill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</cellXfs>
  <cellStyles count="19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CC66"/>
      <color rgb="FFFFFFCC"/>
      <color rgb="FFFFFF66"/>
      <color rgb="FFFFFF99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19050" cap="flat" cmpd="sng" algn="ctr">
              <a:noFill/>
              <a:prstDash val="solid"/>
            </a:ln>
            <a:effectLst/>
          </c:spPr>
          <c:invertIfNegative val="0"/>
          <c:dLbls>
            <c:txPr>
              <a:bodyPr/>
              <a:lstStyle/>
              <a:p>
                <a:pPr>
                  <a:defRPr sz="10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'1'!$D$27:$D$33</c:f>
              <c:numCache>
                <c:formatCode>#,##0</c:formatCode>
                <c:ptCount val="7"/>
                <c:pt idx="0">
                  <c:v>3093.9346417559882</c:v>
                </c:pt>
                <c:pt idx="1">
                  <c:v>-2600.0406386641512</c:v>
                </c:pt>
                <c:pt idx="2">
                  <c:v>604.1531839999999</c:v>
                </c:pt>
                <c:pt idx="3">
                  <c:v>-36.923553999999996</c:v>
                </c:pt>
                <c:pt idx="4">
                  <c:v>14.437813999999999</c:v>
                </c:pt>
                <c:pt idx="5">
                  <c:v>-8.342187091836939</c:v>
                </c:pt>
                <c:pt idx="6">
                  <c:v>-1067.2192600000001</c:v>
                </c:pt>
              </c:numCache>
            </c:numRef>
          </c:val>
        </c:ser>
        <c:ser>
          <c:idx val="1"/>
          <c:order val="1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'1'!$C$27:$C$33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'1'!$E$27:$E$33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88842240"/>
        <c:axId val="88843776"/>
        <c:axId val="0"/>
      </c:bar3DChart>
      <c:catAx>
        <c:axId val="88842240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88843776"/>
        <c:crosses val="autoZero"/>
        <c:auto val="1"/>
        <c:lblAlgn val="ctr"/>
        <c:lblOffset val="100"/>
        <c:noMultiLvlLbl val="0"/>
      </c:catAx>
      <c:valAx>
        <c:axId val="88843776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</a:t>
                </a:r>
                <a:r>
                  <a:rPr lang="cs-CZ" b="0" baseline="0"/>
                  <a:t>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2.1591263463788802E-2"/>
              <c:y val="0.261272853713798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88842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'8'!$A$28:$A$39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'8'!$B$28:$B$39</c:f>
              <c:numCache>
                <c:formatCode>0.000</c:formatCode>
                <c:ptCount val="12"/>
                <c:pt idx="0">
                  <c:v>1.5321804729824582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166144"/>
        <c:axId val="108192512"/>
        <c:axId val="0"/>
      </c:bar3DChart>
      <c:catAx>
        <c:axId val="108166144"/>
        <c:scaling>
          <c:orientation val="maxMin"/>
        </c:scaling>
        <c:delete val="0"/>
        <c:axPos val="l"/>
        <c:majorTickMark val="out"/>
        <c:minorTickMark val="none"/>
        <c:tickLblPos val="nextTo"/>
        <c:crossAx val="108192512"/>
        <c:crosses val="autoZero"/>
        <c:auto val="1"/>
        <c:lblAlgn val="ctr"/>
        <c:lblOffset val="100"/>
        <c:noMultiLvlLbl val="0"/>
      </c:catAx>
      <c:valAx>
        <c:axId val="1081925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08166144"/>
        <c:crosses val="max"/>
        <c:crossBetween val="between"/>
        <c:majorUnit val="0.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</a:t>
            </a:r>
            <a:r>
              <a:rPr lang="cs-CZ" sz="1200" b="0"/>
              <a:t>(VO)</a:t>
            </a:r>
            <a:endParaRPr lang="en-US" sz="12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'11'!$B$7:$M$7</c:f>
              <c:numCache>
                <c:formatCode>#,##0</c:formatCode>
                <c:ptCount val="12"/>
                <c:pt idx="0">
                  <c:v>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31488"/>
        <c:axId val="108833024"/>
      </c:barChart>
      <c:catAx>
        <c:axId val="10883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833024"/>
        <c:crosses val="autoZero"/>
        <c:auto val="1"/>
        <c:lblAlgn val="ctr"/>
        <c:lblOffset val="100"/>
        <c:noMultiLvlLbl val="0"/>
      </c:catAx>
      <c:valAx>
        <c:axId val="108833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8831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</a:t>
            </a:r>
            <a:r>
              <a:rPr lang="cs-CZ" sz="1200" b="0"/>
              <a:t>(</a:t>
            </a:r>
            <a:r>
              <a:rPr lang="en-US" sz="1200" b="0"/>
              <a:t>SO</a:t>
            </a:r>
            <a:r>
              <a:rPr lang="cs-CZ" sz="1200" b="0"/>
              <a:t>)</a:t>
            </a:r>
            <a:endParaRPr lang="en-US" sz="12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'11'!$B$8:$M$8</c:f>
              <c:numCache>
                <c:formatCode>#,##0</c:formatCode>
                <c:ptCount val="12"/>
                <c:pt idx="0">
                  <c:v>1183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40832"/>
        <c:axId val="108842368"/>
      </c:barChart>
      <c:catAx>
        <c:axId val="108840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842368"/>
        <c:crosses val="autoZero"/>
        <c:auto val="1"/>
        <c:lblAlgn val="ctr"/>
        <c:lblOffset val="100"/>
        <c:noMultiLvlLbl val="0"/>
      </c:catAx>
      <c:valAx>
        <c:axId val="108842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8840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</a:t>
            </a:r>
            <a:r>
              <a:rPr lang="cs-CZ" sz="1200" b="0"/>
              <a:t>(MO)</a:t>
            </a:r>
            <a:endParaRPr lang="en-US" sz="12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'11'!$B$9:$M$9</c:f>
              <c:numCache>
                <c:formatCode>#,##0</c:formatCode>
                <c:ptCount val="12"/>
                <c:pt idx="0">
                  <c:v>10508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79552"/>
        <c:axId val="109093632"/>
      </c:barChart>
      <c:catAx>
        <c:axId val="109079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093632"/>
        <c:crosses val="autoZero"/>
        <c:auto val="1"/>
        <c:lblAlgn val="ctr"/>
        <c:lblOffset val="100"/>
        <c:noMultiLvlLbl val="0"/>
      </c:catAx>
      <c:valAx>
        <c:axId val="109093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079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</a:t>
            </a:r>
            <a:r>
              <a:rPr lang="cs-CZ" sz="1200" b="0"/>
              <a:t>(</a:t>
            </a:r>
            <a:r>
              <a:rPr lang="en-US" sz="1200" b="0"/>
              <a:t>DOM</a:t>
            </a:r>
            <a:r>
              <a:rPr lang="cs-CZ" sz="1200" b="0"/>
              <a:t>)</a:t>
            </a:r>
            <a:endParaRPr lang="en-US" sz="12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'11'!$B$10:$M$10</c:f>
              <c:numCache>
                <c:formatCode>#,##0</c:formatCode>
                <c:ptCount val="12"/>
                <c:pt idx="0">
                  <c:v>28400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13728"/>
        <c:axId val="109115264"/>
      </c:barChart>
      <c:catAx>
        <c:axId val="10911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9115264"/>
        <c:crosses val="autoZero"/>
        <c:auto val="1"/>
        <c:lblAlgn val="ctr"/>
        <c:lblOffset val="100"/>
        <c:noMultiLvlLbl val="0"/>
      </c:catAx>
      <c:valAx>
        <c:axId val="1091152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13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'12'!$Q$9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1019.7</c:v>
                </c:pt>
                <c:pt idx="2">
                  <c:v>940.00000000000057</c:v>
                </c:pt>
                <c:pt idx="3">
                  <c:v>670.00000000000011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'12'!$P$9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</c:v>
                </c:pt>
                <c:pt idx="2">
                  <c:v>940.00000000000057</c:v>
                </c:pt>
                <c:pt idx="3">
                  <c:v>670.00000000000011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'12'!$O$9</c:f>
              <c:strCache>
                <c:ptCount val="1"/>
                <c:pt idx="0">
                  <c:v>Prognóza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670.00000000000011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89664"/>
        <c:axId val="108532864"/>
      </c:lineChart>
      <c:catAx>
        <c:axId val="11068966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08532864"/>
        <c:crosses val="autoZero"/>
        <c:auto val="1"/>
        <c:lblAlgn val="ctr"/>
        <c:lblOffset val="100"/>
        <c:noMultiLvlLbl val="0"/>
      </c:catAx>
      <c:valAx>
        <c:axId val="108532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0689664"/>
        <c:crosses val="autoZero"/>
        <c:crossBetween val="midCat"/>
        <c:majorUnit val="1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8133492544201204"/>
        </c:manualLayout>
      </c:layout>
      <c:lineChart>
        <c:grouping val="standard"/>
        <c:varyColors val="0"/>
        <c:ser>
          <c:idx val="0"/>
          <c:order val="0"/>
          <c:tx>
            <c:strRef>
              <c:f>'13'!$T$1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'13'!$S$2:$S$366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'13'!$T$2:$T$366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'13'!$S$2:$S$366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'13'!$U$2:$U$366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39.285714285714285</c:v>
                </c:pt>
                <c:pt idx="32">
                  <c:v>39.285714285714285</c:v>
                </c:pt>
                <c:pt idx="33">
                  <c:v>39.285714285714285</c:v>
                </c:pt>
                <c:pt idx="34">
                  <c:v>39.285714285714285</c:v>
                </c:pt>
                <c:pt idx="35">
                  <c:v>39.285714285714285</c:v>
                </c:pt>
                <c:pt idx="36">
                  <c:v>39.285714285714285</c:v>
                </c:pt>
                <c:pt idx="37">
                  <c:v>39.285714285714285</c:v>
                </c:pt>
                <c:pt idx="38">
                  <c:v>39.285714285714285</c:v>
                </c:pt>
                <c:pt idx="39">
                  <c:v>39.285714285714285</c:v>
                </c:pt>
                <c:pt idx="40">
                  <c:v>39.285714285714285</c:v>
                </c:pt>
                <c:pt idx="41">
                  <c:v>39.285714285714285</c:v>
                </c:pt>
                <c:pt idx="42">
                  <c:v>39.285714285714285</c:v>
                </c:pt>
                <c:pt idx="43">
                  <c:v>39.285714285714285</c:v>
                </c:pt>
                <c:pt idx="44">
                  <c:v>39.285714285714285</c:v>
                </c:pt>
                <c:pt idx="45">
                  <c:v>39.285714285714285</c:v>
                </c:pt>
                <c:pt idx="46">
                  <c:v>39.285714285714285</c:v>
                </c:pt>
                <c:pt idx="47">
                  <c:v>39.285714285714285</c:v>
                </c:pt>
                <c:pt idx="48">
                  <c:v>39.285714285714285</c:v>
                </c:pt>
                <c:pt idx="49">
                  <c:v>39.285714285714285</c:v>
                </c:pt>
                <c:pt idx="50">
                  <c:v>39.285714285714285</c:v>
                </c:pt>
                <c:pt idx="51">
                  <c:v>39.285714285714285</c:v>
                </c:pt>
                <c:pt idx="52">
                  <c:v>39.285714285714285</c:v>
                </c:pt>
                <c:pt idx="53">
                  <c:v>39.285714285714285</c:v>
                </c:pt>
                <c:pt idx="54">
                  <c:v>39.285714285714285</c:v>
                </c:pt>
                <c:pt idx="55">
                  <c:v>39.285714285714285</c:v>
                </c:pt>
                <c:pt idx="56">
                  <c:v>39.285714285714285</c:v>
                </c:pt>
                <c:pt idx="57">
                  <c:v>39.285714285714285</c:v>
                </c:pt>
                <c:pt idx="58">
                  <c:v>39.285714285714285</c:v>
                </c:pt>
                <c:pt idx="59">
                  <c:v>30.322580645161292</c:v>
                </c:pt>
                <c:pt idx="60">
                  <c:v>30.322580645161292</c:v>
                </c:pt>
                <c:pt idx="61">
                  <c:v>30.322580645161292</c:v>
                </c:pt>
                <c:pt idx="62">
                  <c:v>30.322580645161292</c:v>
                </c:pt>
                <c:pt idx="63">
                  <c:v>30.322580645161292</c:v>
                </c:pt>
                <c:pt idx="64">
                  <c:v>30.322580645161292</c:v>
                </c:pt>
                <c:pt idx="65">
                  <c:v>30.322580645161292</c:v>
                </c:pt>
                <c:pt idx="66">
                  <c:v>30.322580645161292</c:v>
                </c:pt>
                <c:pt idx="67">
                  <c:v>30.322580645161292</c:v>
                </c:pt>
                <c:pt idx="68">
                  <c:v>30.322580645161292</c:v>
                </c:pt>
                <c:pt idx="69">
                  <c:v>30.322580645161292</c:v>
                </c:pt>
                <c:pt idx="70">
                  <c:v>30.322580645161292</c:v>
                </c:pt>
                <c:pt idx="71">
                  <c:v>30.322580645161292</c:v>
                </c:pt>
                <c:pt idx="72">
                  <c:v>30.322580645161292</c:v>
                </c:pt>
                <c:pt idx="73">
                  <c:v>30.322580645161292</c:v>
                </c:pt>
                <c:pt idx="74">
                  <c:v>30.322580645161292</c:v>
                </c:pt>
                <c:pt idx="75">
                  <c:v>30.322580645161292</c:v>
                </c:pt>
                <c:pt idx="76">
                  <c:v>30.322580645161292</c:v>
                </c:pt>
                <c:pt idx="77">
                  <c:v>30.322580645161292</c:v>
                </c:pt>
                <c:pt idx="78">
                  <c:v>30.322580645161292</c:v>
                </c:pt>
                <c:pt idx="79">
                  <c:v>30.322580645161292</c:v>
                </c:pt>
                <c:pt idx="80">
                  <c:v>30.322580645161292</c:v>
                </c:pt>
                <c:pt idx="81">
                  <c:v>30.322580645161292</c:v>
                </c:pt>
                <c:pt idx="82">
                  <c:v>30.322580645161292</c:v>
                </c:pt>
                <c:pt idx="83">
                  <c:v>30.322580645161292</c:v>
                </c:pt>
                <c:pt idx="84">
                  <c:v>30.322580645161292</c:v>
                </c:pt>
                <c:pt idx="85">
                  <c:v>30.322580645161292</c:v>
                </c:pt>
                <c:pt idx="86">
                  <c:v>30.322580645161292</c:v>
                </c:pt>
                <c:pt idx="87">
                  <c:v>30.322580645161292</c:v>
                </c:pt>
                <c:pt idx="88">
                  <c:v>30.322580645161292</c:v>
                </c:pt>
                <c:pt idx="89">
                  <c:v>30.322580645161292</c:v>
                </c:pt>
                <c:pt idx="90">
                  <c:v>22.333333333333332</c:v>
                </c:pt>
                <c:pt idx="91">
                  <c:v>22.333333333333332</c:v>
                </c:pt>
                <c:pt idx="92">
                  <c:v>22.333333333333332</c:v>
                </c:pt>
                <c:pt idx="93">
                  <c:v>22.333333333333332</c:v>
                </c:pt>
                <c:pt idx="94">
                  <c:v>22.333333333333332</c:v>
                </c:pt>
                <c:pt idx="95">
                  <c:v>22.333333333333332</c:v>
                </c:pt>
                <c:pt idx="96">
                  <c:v>22.333333333333332</c:v>
                </c:pt>
                <c:pt idx="97">
                  <c:v>22.333333333333332</c:v>
                </c:pt>
                <c:pt idx="98">
                  <c:v>22.333333333333332</c:v>
                </c:pt>
                <c:pt idx="99">
                  <c:v>22.333333333333332</c:v>
                </c:pt>
                <c:pt idx="100">
                  <c:v>22.333333333333332</c:v>
                </c:pt>
                <c:pt idx="101">
                  <c:v>22.333333333333332</c:v>
                </c:pt>
                <c:pt idx="102">
                  <c:v>22.333333333333332</c:v>
                </c:pt>
                <c:pt idx="103">
                  <c:v>22.333333333333332</c:v>
                </c:pt>
                <c:pt idx="104">
                  <c:v>22.333333333333332</c:v>
                </c:pt>
                <c:pt idx="105">
                  <c:v>22.333333333333332</c:v>
                </c:pt>
                <c:pt idx="106">
                  <c:v>22.333333333333332</c:v>
                </c:pt>
                <c:pt idx="107">
                  <c:v>22.333333333333332</c:v>
                </c:pt>
                <c:pt idx="108">
                  <c:v>22.333333333333332</c:v>
                </c:pt>
                <c:pt idx="109">
                  <c:v>22.333333333333332</c:v>
                </c:pt>
                <c:pt idx="110">
                  <c:v>22.333333333333332</c:v>
                </c:pt>
                <c:pt idx="111">
                  <c:v>22.333333333333332</c:v>
                </c:pt>
                <c:pt idx="112">
                  <c:v>22.333333333333332</c:v>
                </c:pt>
                <c:pt idx="113">
                  <c:v>22.333333333333332</c:v>
                </c:pt>
                <c:pt idx="114">
                  <c:v>22.333333333333332</c:v>
                </c:pt>
                <c:pt idx="115">
                  <c:v>22.333333333333332</c:v>
                </c:pt>
                <c:pt idx="116">
                  <c:v>22.333333333333332</c:v>
                </c:pt>
                <c:pt idx="117">
                  <c:v>22.333333333333332</c:v>
                </c:pt>
                <c:pt idx="118">
                  <c:v>22.333333333333332</c:v>
                </c:pt>
                <c:pt idx="119">
                  <c:v>22.333333333333332</c:v>
                </c:pt>
                <c:pt idx="120">
                  <c:v>12.903225806451612</c:v>
                </c:pt>
                <c:pt idx="121">
                  <c:v>12.903225806451612</c:v>
                </c:pt>
                <c:pt idx="122">
                  <c:v>12.903225806451612</c:v>
                </c:pt>
                <c:pt idx="123">
                  <c:v>12.903225806451612</c:v>
                </c:pt>
                <c:pt idx="124">
                  <c:v>12.903225806451612</c:v>
                </c:pt>
                <c:pt idx="125">
                  <c:v>12.903225806451612</c:v>
                </c:pt>
                <c:pt idx="126">
                  <c:v>12.903225806451612</c:v>
                </c:pt>
                <c:pt idx="127">
                  <c:v>12.903225806451612</c:v>
                </c:pt>
                <c:pt idx="128">
                  <c:v>12.903225806451612</c:v>
                </c:pt>
                <c:pt idx="129">
                  <c:v>12.903225806451612</c:v>
                </c:pt>
                <c:pt idx="130">
                  <c:v>12.903225806451612</c:v>
                </c:pt>
                <c:pt idx="131">
                  <c:v>12.903225806451612</c:v>
                </c:pt>
                <c:pt idx="132">
                  <c:v>12.903225806451612</c:v>
                </c:pt>
                <c:pt idx="133">
                  <c:v>12.903225806451612</c:v>
                </c:pt>
                <c:pt idx="134">
                  <c:v>12.903225806451612</c:v>
                </c:pt>
                <c:pt idx="135">
                  <c:v>12.903225806451612</c:v>
                </c:pt>
                <c:pt idx="136">
                  <c:v>12.903225806451612</c:v>
                </c:pt>
                <c:pt idx="137">
                  <c:v>12.903225806451612</c:v>
                </c:pt>
                <c:pt idx="138">
                  <c:v>12.903225806451612</c:v>
                </c:pt>
                <c:pt idx="139">
                  <c:v>12.903225806451612</c:v>
                </c:pt>
                <c:pt idx="140">
                  <c:v>12.903225806451612</c:v>
                </c:pt>
                <c:pt idx="141">
                  <c:v>12.903225806451612</c:v>
                </c:pt>
                <c:pt idx="142">
                  <c:v>12.903225806451612</c:v>
                </c:pt>
                <c:pt idx="143">
                  <c:v>12.903225806451612</c:v>
                </c:pt>
                <c:pt idx="144">
                  <c:v>12.903225806451612</c:v>
                </c:pt>
                <c:pt idx="145">
                  <c:v>12.903225806451612</c:v>
                </c:pt>
                <c:pt idx="146">
                  <c:v>12.903225806451612</c:v>
                </c:pt>
                <c:pt idx="147">
                  <c:v>12.903225806451612</c:v>
                </c:pt>
                <c:pt idx="148">
                  <c:v>12.903225806451612</c:v>
                </c:pt>
                <c:pt idx="149">
                  <c:v>12.903225806451612</c:v>
                </c:pt>
                <c:pt idx="150">
                  <c:v>12.903225806451612</c:v>
                </c:pt>
                <c:pt idx="151">
                  <c:v>10.666666666666666</c:v>
                </c:pt>
                <c:pt idx="152">
                  <c:v>10.666666666666666</c:v>
                </c:pt>
                <c:pt idx="153">
                  <c:v>10.666666666666666</c:v>
                </c:pt>
                <c:pt idx="154">
                  <c:v>10.666666666666666</c:v>
                </c:pt>
                <c:pt idx="155">
                  <c:v>10.666666666666666</c:v>
                </c:pt>
                <c:pt idx="156">
                  <c:v>10.666666666666666</c:v>
                </c:pt>
                <c:pt idx="157">
                  <c:v>10.666666666666666</c:v>
                </c:pt>
                <c:pt idx="158">
                  <c:v>10.666666666666666</c:v>
                </c:pt>
                <c:pt idx="159">
                  <c:v>10.666666666666666</c:v>
                </c:pt>
                <c:pt idx="160">
                  <c:v>10.666666666666666</c:v>
                </c:pt>
                <c:pt idx="161">
                  <c:v>10.666666666666666</c:v>
                </c:pt>
                <c:pt idx="162">
                  <c:v>10.666666666666666</c:v>
                </c:pt>
                <c:pt idx="163">
                  <c:v>10.666666666666666</c:v>
                </c:pt>
                <c:pt idx="164">
                  <c:v>10.666666666666666</c:v>
                </c:pt>
                <c:pt idx="165">
                  <c:v>10.666666666666666</c:v>
                </c:pt>
                <c:pt idx="166">
                  <c:v>10.666666666666666</c:v>
                </c:pt>
                <c:pt idx="167">
                  <c:v>10.666666666666666</c:v>
                </c:pt>
                <c:pt idx="168">
                  <c:v>10.666666666666666</c:v>
                </c:pt>
                <c:pt idx="169">
                  <c:v>10.666666666666666</c:v>
                </c:pt>
                <c:pt idx="170">
                  <c:v>10.666666666666666</c:v>
                </c:pt>
                <c:pt idx="171">
                  <c:v>10.666666666666666</c:v>
                </c:pt>
                <c:pt idx="172">
                  <c:v>10.666666666666666</c:v>
                </c:pt>
                <c:pt idx="173">
                  <c:v>10.666666666666666</c:v>
                </c:pt>
                <c:pt idx="174">
                  <c:v>10.666666666666666</c:v>
                </c:pt>
                <c:pt idx="175">
                  <c:v>10.666666666666666</c:v>
                </c:pt>
                <c:pt idx="176">
                  <c:v>10.666666666666666</c:v>
                </c:pt>
                <c:pt idx="177">
                  <c:v>10.666666666666666</c:v>
                </c:pt>
                <c:pt idx="178">
                  <c:v>10.666666666666666</c:v>
                </c:pt>
                <c:pt idx="179">
                  <c:v>10.666666666666666</c:v>
                </c:pt>
                <c:pt idx="180">
                  <c:v>10.666666666666666</c:v>
                </c:pt>
                <c:pt idx="181">
                  <c:v>9.3548387096774199</c:v>
                </c:pt>
                <c:pt idx="182">
                  <c:v>9.3548387096774199</c:v>
                </c:pt>
                <c:pt idx="183">
                  <c:v>9.3548387096774199</c:v>
                </c:pt>
                <c:pt idx="184">
                  <c:v>9.3548387096774199</c:v>
                </c:pt>
                <c:pt idx="185">
                  <c:v>9.3548387096774199</c:v>
                </c:pt>
                <c:pt idx="186">
                  <c:v>9.3548387096774199</c:v>
                </c:pt>
                <c:pt idx="187">
                  <c:v>9.3548387096774199</c:v>
                </c:pt>
                <c:pt idx="188">
                  <c:v>9.3548387096774199</c:v>
                </c:pt>
                <c:pt idx="189">
                  <c:v>9.3548387096774199</c:v>
                </c:pt>
                <c:pt idx="190">
                  <c:v>9.3548387096774199</c:v>
                </c:pt>
                <c:pt idx="191">
                  <c:v>9.3548387096774199</c:v>
                </c:pt>
                <c:pt idx="192">
                  <c:v>9.3548387096774199</c:v>
                </c:pt>
                <c:pt idx="193">
                  <c:v>9.3548387096774199</c:v>
                </c:pt>
                <c:pt idx="194">
                  <c:v>9.3548387096774199</c:v>
                </c:pt>
                <c:pt idx="195">
                  <c:v>9.3548387096774199</c:v>
                </c:pt>
                <c:pt idx="196">
                  <c:v>9.3548387096774199</c:v>
                </c:pt>
                <c:pt idx="197">
                  <c:v>9.3548387096774199</c:v>
                </c:pt>
                <c:pt idx="198">
                  <c:v>9.3548387096774199</c:v>
                </c:pt>
                <c:pt idx="199">
                  <c:v>9.3548387096774199</c:v>
                </c:pt>
                <c:pt idx="200">
                  <c:v>9.3548387096774199</c:v>
                </c:pt>
                <c:pt idx="201">
                  <c:v>9.3548387096774199</c:v>
                </c:pt>
                <c:pt idx="202">
                  <c:v>9.3548387096774199</c:v>
                </c:pt>
                <c:pt idx="203">
                  <c:v>9.3548387096774199</c:v>
                </c:pt>
                <c:pt idx="204">
                  <c:v>9.3548387096774199</c:v>
                </c:pt>
                <c:pt idx="205">
                  <c:v>9.3548387096774199</c:v>
                </c:pt>
                <c:pt idx="206">
                  <c:v>9.3548387096774199</c:v>
                </c:pt>
                <c:pt idx="207">
                  <c:v>9.3548387096774199</c:v>
                </c:pt>
                <c:pt idx="208">
                  <c:v>9.3548387096774199</c:v>
                </c:pt>
                <c:pt idx="209">
                  <c:v>9.3548387096774199</c:v>
                </c:pt>
                <c:pt idx="210">
                  <c:v>9.3548387096774199</c:v>
                </c:pt>
                <c:pt idx="211">
                  <c:v>9.3548387096774199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21.612903225806452</c:v>
                </c:pt>
                <c:pt idx="274">
                  <c:v>21.612903225806452</c:v>
                </c:pt>
                <c:pt idx="275">
                  <c:v>21.612903225806452</c:v>
                </c:pt>
                <c:pt idx="276">
                  <c:v>21.612903225806452</c:v>
                </c:pt>
                <c:pt idx="277">
                  <c:v>21.612903225806452</c:v>
                </c:pt>
                <c:pt idx="278">
                  <c:v>21.612903225806452</c:v>
                </c:pt>
                <c:pt idx="279">
                  <c:v>21.612903225806452</c:v>
                </c:pt>
                <c:pt idx="280">
                  <c:v>21.612903225806452</c:v>
                </c:pt>
                <c:pt idx="281">
                  <c:v>21.612903225806452</c:v>
                </c:pt>
                <c:pt idx="282">
                  <c:v>21.612903225806452</c:v>
                </c:pt>
                <c:pt idx="283">
                  <c:v>21.612903225806452</c:v>
                </c:pt>
                <c:pt idx="284">
                  <c:v>21.612903225806452</c:v>
                </c:pt>
                <c:pt idx="285">
                  <c:v>21.612903225806452</c:v>
                </c:pt>
                <c:pt idx="286">
                  <c:v>21.612903225806452</c:v>
                </c:pt>
                <c:pt idx="287">
                  <c:v>21.612903225806452</c:v>
                </c:pt>
                <c:pt idx="288">
                  <c:v>21.612903225806452</c:v>
                </c:pt>
                <c:pt idx="289">
                  <c:v>21.612903225806452</c:v>
                </c:pt>
                <c:pt idx="290">
                  <c:v>21.612903225806452</c:v>
                </c:pt>
                <c:pt idx="291">
                  <c:v>21.612903225806452</c:v>
                </c:pt>
                <c:pt idx="292">
                  <c:v>21.612903225806452</c:v>
                </c:pt>
                <c:pt idx="293">
                  <c:v>21.612903225806452</c:v>
                </c:pt>
                <c:pt idx="294">
                  <c:v>21.612903225806452</c:v>
                </c:pt>
                <c:pt idx="295">
                  <c:v>21.612903225806452</c:v>
                </c:pt>
                <c:pt idx="296">
                  <c:v>21.612903225806452</c:v>
                </c:pt>
                <c:pt idx="297">
                  <c:v>21.612903225806452</c:v>
                </c:pt>
                <c:pt idx="298">
                  <c:v>21.612903225806452</c:v>
                </c:pt>
                <c:pt idx="299">
                  <c:v>21.612903225806452</c:v>
                </c:pt>
                <c:pt idx="300">
                  <c:v>21.612903225806452</c:v>
                </c:pt>
                <c:pt idx="301">
                  <c:v>21.612903225806452</c:v>
                </c:pt>
                <c:pt idx="302">
                  <c:v>21.612903225806452</c:v>
                </c:pt>
                <c:pt idx="303">
                  <c:v>21.612903225806452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37.41935483870968</c:v>
                </c:pt>
                <c:pt idx="335">
                  <c:v>37.41935483870968</c:v>
                </c:pt>
                <c:pt idx="336">
                  <c:v>37.41935483870968</c:v>
                </c:pt>
                <c:pt idx="337">
                  <c:v>37.41935483870968</c:v>
                </c:pt>
                <c:pt idx="338">
                  <c:v>37.41935483870968</c:v>
                </c:pt>
                <c:pt idx="339">
                  <c:v>37.41935483870968</c:v>
                </c:pt>
                <c:pt idx="340">
                  <c:v>37.41935483870968</c:v>
                </c:pt>
                <c:pt idx="341">
                  <c:v>37.41935483870968</c:v>
                </c:pt>
                <c:pt idx="342">
                  <c:v>37.41935483870968</c:v>
                </c:pt>
                <c:pt idx="343">
                  <c:v>37.41935483870968</c:v>
                </c:pt>
                <c:pt idx="344">
                  <c:v>37.41935483870968</c:v>
                </c:pt>
                <c:pt idx="345">
                  <c:v>37.41935483870968</c:v>
                </c:pt>
                <c:pt idx="346">
                  <c:v>37.41935483870968</c:v>
                </c:pt>
                <c:pt idx="347">
                  <c:v>37.41935483870968</c:v>
                </c:pt>
                <c:pt idx="348">
                  <c:v>37.41935483870968</c:v>
                </c:pt>
                <c:pt idx="349">
                  <c:v>37.41935483870968</c:v>
                </c:pt>
                <c:pt idx="350">
                  <c:v>37.41935483870968</c:v>
                </c:pt>
                <c:pt idx="351">
                  <c:v>37.41935483870968</c:v>
                </c:pt>
                <c:pt idx="352">
                  <c:v>37.41935483870968</c:v>
                </c:pt>
                <c:pt idx="353">
                  <c:v>37.41935483870968</c:v>
                </c:pt>
                <c:pt idx="354">
                  <c:v>37.41935483870968</c:v>
                </c:pt>
                <c:pt idx="355">
                  <c:v>37.41935483870968</c:v>
                </c:pt>
                <c:pt idx="356">
                  <c:v>37.41935483870968</c:v>
                </c:pt>
                <c:pt idx="357">
                  <c:v>37.41935483870968</c:v>
                </c:pt>
                <c:pt idx="358">
                  <c:v>37.41935483870968</c:v>
                </c:pt>
                <c:pt idx="359">
                  <c:v>37.41935483870968</c:v>
                </c:pt>
                <c:pt idx="360">
                  <c:v>37.41935483870968</c:v>
                </c:pt>
                <c:pt idx="361">
                  <c:v>37.41935483870968</c:v>
                </c:pt>
                <c:pt idx="362">
                  <c:v>37.41935483870968</c:v>
                </c:pt>
                <c:pt idx="363">
                  <c:v>37.41935483870968</c:v>
                </c:pt>
                <c:pt idx="364">
                  <c:v>37.41935483870968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34720"/>
        <c:axId val="108736512"/>
      </c:lineChart>
      <c:dateAx>
        <c:axId val="108734720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08736512"/>
        <c:crosses val="autoZero"/>
        <c:auto val="1"/>
        <c:lblOffset val="100"/>
        <c:baseTimeUnit val="days"/>
      </c:dateAx>
      <c:valAx>
        <c:axId val="108736512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4.0625262325039851E-3"/>
              <c:y val="0.3802580831242248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8734720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Podíl BSD </a:t>
            </a:r>
            <a:r>
              <a:rPr lang="cs-CZ"/>
              <a:t>na celkové dodávce zákazníkům v ČR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6578710234510589"/>
          <c:y val="4.6601951247753994E-2"/>
        </c:manualLayout>
      </c:layout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813956073080439E-2"/>
          <c:y val="0.11962472178472018"/>
          <c:w val="0.90415672796600755"/>
          <c:h val="0.7377758710588669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'14'!$B$32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'14'!$A$33:$A$35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'14'!$B$33:$B$35</c:f>
              <c:numCache>
                <c:formatCode>0.0%</c:formatCode>
                <c:ptCount val="3"/>
                <c:pt idx="0">
                  <c:v>1.0148887217590952</c:v>
                </c:pt>
                <c:pt idx="1">
                  <c:v>0.77496304061487109</c:v>
                </c:pt>
                <c:pt idx="2">
                  <c:v>0.65450556427495388</c:v>
                </c:pt>
              </c:numCache>
            </c:numRef>
          </c:val>
        </c:ser>
        <c:ser>
          <c:idx val="1"/>
          <c:order val="1"/>
          <c:tx>
            <c:strRef>
              <c:f>'14'!$C$32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invertIfNegative val="0"/>
            <c:bubble3D val="0"/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'14'!$A$33:$A$35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'14'!$C$33:$C$35</c:f>
              <c:numCache>
                <c:formatCode>0.0%</c:formatCode>
                <c:ptCount val="3"/>
                <c:pt idx="0">
                  <c:v>-1.4888721759095169E-2</c:v>
                </c:pt>
                <c:pt idx="1">
                  <c:v>0.22503695938512891</c:v>
                </c:pt>
                <c:pt idx="2">
                  <c:v>0.34549443572504612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cylinder"/>
        <c:axId val="110521728"/>
        <c:axId val="110527616"/>
        <c:axId val="0"/>
      </c:bar3DChart>
      <c:catAx>
        <c:axId val="11052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27616"/>
        <c:crosses val="autoZero"/>
        <c:auto val="1"/>
        <c:lblAlgn val="ctr"/>
        <c:lblOffset val="100"/>
        <c:noMultiLvlLbl val="0"/>
      </c:catAx>
      <c:valAx>
        <c:axId val="110527616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1052172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4573734472116069"/>
          <c:y val="0.93068788907569588"/>
          <c:w val="0.15651662434703809"/>
          <c:h val="4.97756598530799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-4.01366639514888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'2'!$H$8:$H$12</c:f>
              <c:numCache>
                <c:formatCode>#,##0</c:formatCode>
                <c:ptCount val="5"/>
                <c:pt idx="0">
                  <c:v>376172.91627136566</c:v>
                </c:pt>
                <c:pt idx="1">
                  <c:v>111546.98107118766</c:v>
                </c:pt>
                <c:pt idx="2">
                  <c:v>184188.74793970012</c:v>
                </c:pt>
                <c:pt idx="3">
                  <c:v>374569.59594706964</c:v>
                </c:pt>
                <c:pt idx="4">
                  <c:v>20740.905123008713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'2'!$E$19:$E$23</c:f>
              <c:numCache>
                <c:formatCode>#,##0</c:formatCode>
                <c:ptCount val="5"/>
                <c:pt idx="0">
                  <c:v>33838.361271365633</c:v>
                </c:pt>
                <c:pt idx="1">
                  <c:v>25849.594071187665</c:v>
                </c:pt>
                <c:pt idx="2">
                  <c:v>31565.510739700112</c:v>
                </c:pt>
                <c:pt idx="3">
                  <c:v>47204.503147069743</c:v>
                </c:pt>
                <c:pt idx="4">
                  <c:v>2920.3337706992279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'2'!$E$29:$E$33</c:f>
              <c:numCache>
                <c:formatCode>#,##0</c:formatCode>
                <c:ptCount val="5"/>
                <c:pt idx="0">
                  <c:v>325432.10000000003</c:v>
                </c:pt>
                <c:pt idx="1">
                  <c:v>81403.199999999997</c:v>
                </c:pt>
                <c:pt idx="2">
                  <c:v>144893.53</c:v>
                </c:pt>
                <c:pt idx="3">
                  <c:v>311203.19999999995</c:v>
                </c:pt>
                <c:pt idx="4">
                  <c:v>15908.801352309487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'2'!$E$39:$E$43</c:f>
              <c:numCache>
                <c:formatCode>#,##0</c:formatCode>
                <c:ptCount val="5"/>
                <c:pt idx="0">
                  <c:v>12603.195000000002</c:v>
                </c:pt>
                <c:pt idx="1">
                  <c:v>4137.1869999999999</c:v>
                </c:pt>
                <c:pt idx="2">
                  <c:v>7675.7071999999998</c:v>
                </c:pt>
                <c:pt idx="3">
                  <c:v>16161.8928</c:v>
                </c:pt>
                <c:pt idx="4">
                  <c:v>839.68299999999999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635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635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635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635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635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635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635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635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635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635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 w="6350">
                <a:noFill/>
              </a:ln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 w="6350">
                <a:noFill/>
              </a:ln>
            </c:spPr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 w="635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6350">
                <a:noFill/>
              </a:ln>
            </c:spPr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noFill/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'3'!$B$10:$B$13</c:f>
              <c:numCache>
                <c:formatCode>#,##0</c:formatCode>
                <c:ptCount val="4"/>
                <c:pt idx="0">
                  <c:v>141378.30300002237</c:v>
                </c:pt>
                <c:pt idx="1">
                  <c:v>878840.83135230956</c:v>
                </c:pt>
                <c:pt idx="2">
                  <c:v>41417.665000000001</c:v>
                </c:pt>
                <c:pt idx="3">
                  <c:v>5582.26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998912"/>
        <c:axId val="99000704"/>
        <c:axId val="0"/>
      </c:bar3DChart>
      <c:catAx>
        <c:axId val="98998912"/>
        <c:scaling>
          <c:orientation val="minMax"/>
        </c:scaling>
        <c:delete val="0"/>
        <c:axPos val="b"/>
        <c:majorTickMark val="out"/>
        <c:minorTickMark val="none"/>
        <c:tickLblPos val="nextTo"/>
        <c:crossAx val="99000704"/>
        <c:crosses val="autoZero"/>
        <c:auto val="1"/>
        <c:lblAlgn val="ctr"/>
        <c:lblOffset val="100"/>
        <c:noMultiLvlLbl val="0"/>
      </c:catAx>
      <c:valAx>
        <c:axId val="99000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8998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47169376003385"/>
          <c:y val="9.5975384246199891E-2"/>
          <c:w val="0.77445119677480234"/>
          <c:h val="0.69949659218967986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</c:spPr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</c:spPr>
          </c:dPt>
          <c:dPt>
            <c:idx val="11"/>
            <c:bubble3D val="0"/>
            <c:spPr>
              <a:solidFill>
                <a:srgbClr val="00B050"/>
              </a:solidFill>
              <a:ln>
                <a:noFill/>
              </a:ln>
            </c:spPr>
          </c:dPt>
          <c:dPt>
            <c:idx val="12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dPt>
          <c:dPt>
            <c:idx val="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dPt>
          <c:dLbls>
            <c:dLbl>
              <c:idx val="0"/>
              <c:layout>
                <c:manualLayout>
                  <c:x val="7.8555200238770218E-2"/>
                  <c:y val="-5.30793491673706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8407708638347367E-3"/>
                  <c:y val="9.44799053208966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7.8574447837632261E-2"/>
                  <c:y val="-4.4599116262687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959380817243049E-3"/>
                  <c:y val="-4.91846735122646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5463432429164198E-2"/>
                  <c:y val="-7.5771139128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 w="6350"/>
              </a:sp3d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'3'!$A$10:$A$13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'3'!$B$10:$B$13</c:f>
              <c:numCache>
                <c:formatCode>#,##0</c:formatCode>
                <c:ptCount val="4"/>
                <c:pt idx="0">
                  <c:v>141378.30300002237</c:v>
                </c:pt>
                <c:pt idx="1">
                  <c:v>878840.83135230956</c:v>
                </c:pt>
                <c:pt idx="2">
                  <c:v>41417.665000000001</c:v>
                </c:pt>
                <c:pt idx="3">
                  <c:v>5582.26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  <a:effectLst/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'5'!$B$9:$B$22</c:f>
              <c:numCache>
                <c:formatCode>#,##0</c:formatCode>
                <c:ptCount val="14"/>
                <c:pt idx="0">
                  <c:v>33926.057999999997</c:v>
                </c:pt>
                <c:pt idx="1">
                  <c:v>157143.1</c:v>
                </c:pt>
                <c:pt idx="2">
                  <c:v>27786.400000000001</c:v>
                </c:pt>
                <c:pt idx="3">
                  <c:v>44952.5</c:v>
                </c:pt>
                <c:pt idx="4">
                  <c:v>47536.7</c:v>
                </c:pt>
                <c:pt idx="5">
                  <c:v>113679.13</c:v>
                </c:pt>
                <c:pt idx="6">
                  <c:v>61770.2</c:v>
                </c:pt>
                <c:pt idx="7">
                  <c:v>46729.3</c:v>
                </c:pt>
                <c:pt idx="8">
                  <c:v>49613.3</c:v>
                </c:pt>
                <c:pt idx="9">
                  <c:v>138457.96922932315</c:v>
                </c:pt>
                <c:pt idx="10">
                  <c:v>127671.96900000001</c:v>
                </c:pt>
                <c:pt idx="11">
                  <c:v>87934.591</c:v>
                </c:pt>
                <c:pt idx="12">
                  <c:v>50022.723999999995</c:v>
                </c:pt>
                <c:pt idx="13">
                  <c:v>59254.3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008960"/>
        <c:axId val="108010496"/>
        <c:axId val="0"/>
      </c:bar3DChart>
      <c:catAx>
        <c:axId val="108008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8010496"/>
        <c:crosses val="autoZero"/>
        <c:auto val="1"/>
        <c:lblAlgn val="ctr"/>
        <c:lblOffset val="100"/>
        <c:noMultiLvlLbl val="0"/>
      </c:catAx>
      <c:valAx>
        <c:axId val="1080104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8008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'6'!$I$7</c:f>
              <c:strCache>
                <c:ptCount val="1"/>
                <c:pt idx="0">
                  <c:v>Dodávka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  <a:effectLst>
              <a:glow rad="139700">
                <a:schemeClr val="accent6">
                  <a:satMod val="175000"/>
                  <a:alpha val="40000"/>
                </a:schemeClr>
              </a:glow>
            </a:effectLst>
          </c:spPr>
          <c:marker>
            <c:symbol val="none"/>
          </c:marker>
          <c:xVal>
            <c:numRef>
              <c:f>'6'!$H$8:$H$38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'6'!$I$8:$I$38</c:f>
              <c:numCache>
                <c:formatCode>#,##0</c:formatCode>
                <c:ptCount val="31"/>
                <c:pt idx="0">
                  <c:v>29819.936957415215</c:v>
                </c:pt>
                <c:pt idx="1">
                  <c:v>32181.140578438226</c:v>
                </c:pt>
                <c:pt idx="2">
                  <c:v>30611.301271536977</c:v>
                </c:pt>
                <c:pt idx="3">
                  <c:v>28224.276360862739</c:v>
                </c:pt>
                <c:pt idx="4">
                  <c:v>28323.624258618795</c:v>
                </c:pt>
                <c:pt idx="5">
                  <c:v>31171.52473981665</c:v>
                </c:pt>
                <c:pt idx="6">
                  <c:v>30816.836681936198</c:v>
                </c:pt>
                <c:pt idx="7">
                  <c:v>30577.419431284608</c:v>
                </c:pt>
                <c:pt idx="8">
                  <c:v>30777.918144393021</c:v>
                </c:pt>
                <c:pt idx="9">
                  <c:v>30132.613917439219</c:v>
                </c:pt>
                <c:pt idx="10">
                  <c:v>28231.570981800593</c:v>
                </c:pt>
                <c:pt idx="11">
                  <c:v>31152.940276994566</c:v>
                </c:pt>
                <c:pt idx="12">
                  <c:v>35425.663245407188</c:v>
                </c:pt>
                <c:pt idx="13">
                  <c:v>34838.520341589763</c:v>
                </c:pt>
                <c:pt idx="14">
                  <c:v>34682.102113843575</c:v>
                </c:pt>
                <c:pt idx="15">
                  <c:v>34384.923936924861</c:v>
                </c:pt>
                <c:pt idx="16">
                  <c:v>32004.779962782683</c:v>
                </c:pt>
                <c:pt idx="17">
                  <c:v>28838.252436416096</c:v>
                </c:pt>
                <c:pt idx="18">
                  <c:v>26914.539897812865</c:v>
                </c:pt>
                <c:pt idx="19">
                  <c:v>30805.382238471902</c:v>
                </c:pt>
                <c:pt idx="20">
                  <c:v>34268.652363794798</c:v>
                </c:pt>
                <c:pt idx="21">
                  <c:v>36969.258318739718</c:v>
                </c:pt>
                <c:pt idx="22">
                  <c:v>39515.937993420222</c:v>
                </c:pt>
                <c:pt idx="23">
                  <c:v>39912.823833141236</c:v>
                </c:pt>
                <c:pt idx="24">
                  <c:v>41907.1817631921</c:v>
                </c:pt>
                <c:pt idx="25">
                  <c:v>43863.809054503501</c:v>
                </c:pt>
                <c:pt idx="26">
                  <c:v>44959.295144984564</c:v>
                </c:pt>
                <c:pt idx="27">
                  <c:v>42900.737261999915</c:v>
                </c:pt>
                <c:pt idx="28">
                  <c:v>43300.079571630464</c:v>
                </c:pt>
                <c:pt idx="29">
                  <c:v>42101.394085754597</c:v>
                </c:pt>
                <c:pt idx="30">
                  <c:v>37604.545224489804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82304"/>
        <c:axId val="108084224"/>
      </c:scatterChart>
      <c:scatterChart>
        <c:scatterStyle val="smoothMarker"/>
        <c:varyColors val="0"/>
        <c:ser>
          <c:idx val="1"/>
          <c:order val="1"/>
          <c:tx>
            <c:strRef>
              <c:f>'6'!$J$7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marker>
            <c:symbol val="none"/>
          </c:marker>
          <c:xVal>
            <c:numRef>
              <c:f>'6'!$H$8:$H$38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'6'!$J$8:$J$38</c:f>
              <c:numCache>
                <c:formatCode>#,##0.0</c:formatCode>
                <c:ptCount val="31"/>
                <c:pt idx="0">
                  <c:v>1</c:v>
                </c:pt>
                <c:pt idx="1">
                  <c:v>1.7</c:v>
                </c:pt>
                <c:pt idx="2">
                  <c:v>2.4</c:v>
                </c:pt>
                <c:pt idx="3">
                  <c:v>2.9</c:v>
                </c:pt>
                <c:pt idx="4">
                  <c:v>4.9000000000000004</c:v>
                </c:pt>
                <c:pt idx="5">
                  <c:v>3</c:v>
                </c:pt>
                <c:pt idx="6">
                  <c:v>4.5</c:v>
                </c:pt>
                <c:pt idx="7">
                  <c:v>4.3</c:v>
                </c:pt>
                <c:pt idx="8">
                  <c:v>4.4000000000000004</c:v>
                </c:pt>
                <c:pt idx="9">
                  <c:v>3.9</c:v>
                </c:pt>
                <c:pt idx="10">
                  <c:v>3.1</c:v>
                </c:pt>
                <c:pt idx="11">
                  <c:v>0.3</c:v>
                </c:pt>
                <c:pt idx="12">
                  <c:v>-0.9</c:v>
                </c:pt>
                <c:pt idx="13">
                  <c:v>1.5</c:v>
                </c:pt>
                <c:pt idx="14">
                  <c:v>1.1000000000000001</c:v>
                </c:pt>
                <c:pt idx="15">
                  <c:v>1.3</c:v>
                </c:pt>
                <c:pt idx="16">
                  <c:v>2.7</c:v>
                </c:pt>
                <c:pt idx="17">
                  <c:v>2.9</c:v>
                </c:pt>
                <c:pt idx="18">
                  <c:v>6.3</c:v>
                </c:pt>
                <c:pt idx="19">
                  <c:v>5.9</c:v>
                </c:pt>
                <c:pt idx="20">
                  <c:v>0.7</c:v>
                </c:pt>
                <c:pt idx="21">
                  <c:v>-1.2</c:v>
                </c:pt>
                <c:pt idx="22">
                  <c:v>-2.6</c:v>
                </c:pt>
                <c:pt idx="23">
                  <c:v>-2.4</c:v>
                </c:pt>
                <c:pt idx="24">
                  <c:v>-8</c:v>
                </c:pt>
                <c:pt idx="25">
                  <c:v>-7.8</c:v>
                </c:pt>
                <c:pt idx="26">
                  <c:v>-4.0999999999999996</c:v>
                </c:pt>
                <c:pt idx="27">
                  <c:v>-3.2</c:v>
                </c:pt>
                <c:pt idx="28">
                  <c:v>-3.5</c:v>
                </c:pt>
                <c:pt idx="29">
                  <c:v>-2</c:v>
                </c:pt>
                <c:pt idx="30">
                  <c:v>-0.4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00608"/>
        <c:axId val="108098688"/>
      </c:scatterChart>
      <c:valAx>
        <c:axId val="108082304"/>
        <c:scaling>
          <c:orientation val="minMax"/>
          <c:max val="31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1"/>
                </a:pPr>
                <a:r>
                  <a:rPr lang="cs-CZ" b="1"/>
                  <a:t>Den</a:t>
                </a:r>
              </a:p>
            </c:rich>
          </c:tx>
          <c:layout>
            <c:manualLayout>
              <c:xMode val="edge"/>
              <c:yMode val="edge"/>
              <c:x val="0.48880824679523754"/>
              <c:y val="0.9562881937055165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 anchor="ctr" anchorCtr="0"/>
          <a:lstStyle/>
          <a:p>
            <a:pPr>
              <a:defRPr/>
            </a:pPr>
            <a:endParaRPr lang="cs-CZ"/>
          </a:p>
        </c:txPr>
        <c:crossAx val="108084224"/>
        <c:crossesAt val="1"/>
        <c:crossBetween val="midCat"/>
        <c:majorUnit val="1"/>
      </c:valAx>
      <c:valAx>
        <c:axId val="108084224"/>
        <c:scaling>
          <c:orientation val="minMax"/>
          <c:max val="47000"/>
          <c:min val="23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1">
                    <a:solidFill>
                      <a:schemeClr val="accent6">
                        <a:lumMod val="75000"/>
                      </a:schemeClr>
                    </a:solidFill>
                  </a:rPr>
                  <a:t>Spotřeba</a:t>
                </a:r>
                <a:r>
                  <a:rPr lang="cs-CZ" b="1" baseline="0">
                    <a:solidFill>
                      <a:schemeClr val="accent6">
                        <a:lumMod val="75000"/>
                      </a:schemeClr>
                    </a:solidFill>
                  </a:rPr>
                  <a:t> </a:t>
                </a:r>
                <a:r>
                  <a:rPr lang="en-US" b="1">
                    <a:solidFill>
                      <a:schemeClr val="accent6">
                        <a:lumMod val="75000"/>
                      </a:schemeClr>
                    </a:solidFill>
                  </a:rPr>
                  <a:t>plynu (tis. m</a:t>
                </a:r>
                <a:r>
                  <a:rPr lang="en-US" b="1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1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1376564277588168E-2"/>
              <c:y val="0.3307901917665697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08082304"/>
        <c:crosses val="autoZero"/>
        <c:crossBetween val="midCat"/>
        <c:majorUnit val="1500"/>
        <c:minorUnit val="100"/>
      </c:valAx>
      <c:valAx>
        <c:axId val="108098688"/>
        <c:scaling>
          <c:orientation val="maxMin"/>
          <c:max val="7"/>
          <c:min val="-9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r>
                  <a:rPr lang="cs-CZ" b="1">
                    <a:solidFill>
                      <a:schemeClr val="accent3">
                        <a:lumMod val="75000"/>
                      </a:schemeClr>
                    </a:solidFill>
                  </a:rPr>
                  <a:t>Průměrná teplota v</a:t>
                </a:r>
                <a:r>
                  <a:rPr lang="cs-CZ" b="1" baseline="0">
                    <a:solidFill>
                      <a:schemeClr val="accent3">
                        <a:lumMod val="75000"/>
                      </a:schemeClr>
                    </a:solidFill>
                  </a:rPr>
                  <a:t> obráceném pořadí (°C)</a:t>
                </a:r>
                <a:endParaRPr lang="cs-CZ" b="1">
                  <a:solidFill>
                    <a:schemeClr val="accent3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0.96770184443668095"/>
              <c:y val="0.2637330874181267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  <c:crossAx val="108100608"/>
        <c:crosses val="max"/>
        <c:crossBetween val="midCat"/>
        <c:majorUnit val="1"/>
      </c:valAx>
      <c:valAx>
        <c:axId val="10810060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080986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2019300</xdr:colOff>
      <xdr:row>5</xdr:row>
      <xdr:rowOff>19050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20193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20193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5</xdr:row>
      <xdr:rowOff>9525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590550</xdr:colOff>
      <xdr:row>5</xdr:row>
      <xdr:rowOff>9525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600075</xdr:colOff>
      <xdr:row>5</xdr:row>
      <xdr:rowOff>9525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4</xdr:col>
      <xdr:colOff>600075</xdr:colOff>
      <xdr:row>5</xdr:row>
      <xdr:rowOff>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5</xdr:col>
      <xdr:colOff>600075</xdr:colOff>
      <xdr:row>5</xdr:row>
      <xdr:rowOff>19050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twoCellAnchor>
    <xdr:from>
      <xdr:col>0</xdr:col>
      <xdr:colOff>38100</xdr:colOff>
      <xdr:row>29</xdr:row>
      <xdr:rowOff>120650</xdr:rowOff>
    </xdr:from>
    <xdr:to>
      <xdr:col>6</xdr:col>
      <xdr:colOff>581025</xdr:colOff>
      <xdr:row>50</xdr:row>
      <xdr:rowOff>79375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0.56352</cdr:x>
      <cdr:y>0.94738</cdr:y>
    </cdr:from>
    <cdr:to>
      <cdr:x>0.5719</cdr:x>
      <cdr:y>0.96125</cdr:y>
    </cdr:to>
    <cdr:sp macro="" textlink="">
      <cdr:nvSpPr>
        <cdr:cNvPr id="5" name="Obdélník 4"/>
        <cdr:cNvSpPr/>
      </cdr:nvSpPr>
      <cdr:spPr>
        <a:xfrm xmlns:a="http://schemas.openxmlformats.org/drawingml/2006/main">
          <a:off x="3295650" y="3648621"/>
          <a:ext cx="48996" cy="534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0.56352</cdr:x>
      <cdr:y>0.92828</cdr:y>
    </cdr:from>
    <cdr:to>
      <cdr:x>0.75461</cdr:x>
      <cdr:y>0.9695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295650" y="3575051"/>
          <a:ext cx="1117600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Ostatní dodávka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5</xdr:row>
      <xdr:rowOff>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04775" y="9048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04775" y="9048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28575</xdr:colOff>
      <xdr:row>5</xdr:row>
      <xdr:rowOff>266700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8575" y="11715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8575" y="11715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6</xdr:row>
      <xdr:rowOff>266700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0" y="14478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0" y="14478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85725</xdr:rowOff>
    </xdr:from>
    <xdr:to>
      <xdr:col>3</xdr:col>
      <xdr:colOff>638175</xdr:colOff>
      <xdr:row>29</xdr:row>
      <xdr:rowOff>85725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57225"/>
          <a:ext cx="5762625" cy="838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35</xdr:row>
      <xdr:rowOff>247650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20</xdr:row>
      <xdr:rowOff>142875</xdr:rowOff>
    </xdr:from>
    <xdr:to>
      <xdr:col>13</xdr:col>
      <xdr:colOff>514349</xdr:colOff>
      <xdr:row>41</xdr:row>
      <xdr:rowOff>57149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5</xdr:row>
      <xdr:rowOff>104775</xdr:rowOff>
    </xdr:from>
    <xdr:to>
      <xdr:col>15</xdr:col>
      <xdr:colOff>466724</xdr:colOff>
      <xdr:row>40</xdr:row>
      <xdr:rowOff>57150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27</xdr:row>
      <xdr:rowOff>33337</xdr:rowOff>
    </xdr:from>
    <xdr:to>
      <xdr:col>6</xdr:col>
      <xdr:colOff>447676</xdr:colOff>
      <xdr:row>38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203"/>
      <c r="B1" s="204"/>
    </row>
    <row r="2" spans="1:10" x14ac:dyDescent="0.2">
      <c r="E2" s="206"/>
    </row>
    <row r="3" spans="1:10" x14ac:dyDescent="0.2">
      <c r="E3" s="217"/>
      <c r="F3" s="20"/>
      <c r="G3" s="20"/>
      <c r="H3" s="20"/>
      <c r="I3" s="20"/>
      <c r="J3" s="20"/>
    </row>
    <row r="4" spans="1:10" x14ac:dyDescent="0.2">
      <c r="D4" s="20"/>
      <c r="E4" s="217"/>
      <c r="F4" s="20"/>
      <c r="G4" s="20"/>
      <c r="H4" s="20"/>
      <c r="I4" s="20"/>
      <c r="J4" s="20"/>
    </row>
    <row r="5" spans="1:10" ht="13.5" customHeight="1" x14ac:dyDescent="0.4">
      <c r="C5" s="20"/>
      <c r="D5" s="897"/>
      <c r="E5" s="20"/>
      <c r="F5" s="20"/>
      <c r="G5" s="20"/>
      <c r="H5" s="20"/>
      <c r="I5" s="20"/>
      <c r="J5" s="205"/>
    </row>
    <row r="6" spans="1:10" ht="13.5" customHeight="1" x14ac:dyDescent="0.2">
      <c r="A6" s="107"/>
      <c r="B6" s="107"/>
      <c r="C6" s="107"/>
      <c r="D6" s="897"/>
      <c r="E6" s="20"/>
      <c r="F6" s="20"/>
      <c r="G6" s="20"/>
      <c r="H6" s="20"/>
      <c r="I6" s="20"/>
      <c r="J6" s="20"/>
    </row>
    <row r="7" spans="1:10" ht="12.75" customHeight="1" x14ac:dyDescent="0.2">
      <c r="C7" s="558"/>
    </row>
    <row r="8" spans="1:10" ht="12.75" customHeight="1" x14ac:dyDescent="0.2">
      <c r="B8" s="207"/>
    </row>
    <row r="9" spans="1:10" ht="12.75" customHeight="1" x14ac:dyDescent="0.4">
      <c r="B9" s="207"/>
      <c r="D9" s="107"/>
      <c r="E9" s="20"/>
      <c r="F9" s="20"/>
      <c r="I9" s="208"/>
      <c r="J9" s="208"/>
    </row>
    <row r="10" spans="1:10" ht="12.75" customHeight="1" x14ac:dyDescent="0.4">
      <c r="A10" s="898">
        <v>1</v>
      </c>
      <c r="B10" s="107"/>
      <c r="C10" s="209"/>
      <c r="D10" s="107"/>
      <c r="E10" s="20"/>
      <c r="F10" s="20"/>
      <c r="G10" s="20"/>
      <c r="H10" s="20"/>
      <c r="I10" s="20"/>
      <c r="J10" s="205"/>
    </row>
    <row r="11" spans="1:10" ht="12.75" customHeight="1" x14ac:dyDescent="0.4">
      <c r="A11" s="898"/>
      <c r="B11" s="107"/>
      <c r="C11" s="209"/>
      <c r="D11" s="107"/>
      <c r="E11" s="107"/>
      <c r="F11" s="107"/>
      <c r="G11" s="107"/>
      <c r="H11" s="107"/>
      <c r="I11" s="107"/>
      <c r="J11" s="210"/>
    </row>
    <row r="12" spans="1:10" ht="12.75" customHeight="1" x14ac:dyDescent="0.2">
      <c r="A12" s="898"/>
      <c r="B12" s="107"/>
      <c r="C12" s="209"/>
      <c r="D12" s="107"/>
      <c r="E12" s="107"/>
      <c r="F12" s="107"/>
      <c r="G12" s="107"/>
      <c r="H12" s="107"/>
      <c r="I12" s="107"/>
      <c r="J12" s="107"/>
    </row>
    <row r="13" spans="1:10" ht="33.75" x14ac:dyDescent="0.2">
      <c r="A13" s="211"/>
      <c r="B13" s="899"/>
      <c r="C13" s="209"/>
      <c r="D13" s="107"/>
      <c r="E13" s="107"/>
      <c r="F13" s="107"/>
      <c r="G13" s="107"/>
      <c r="H13" s="107"/>
      <c r="I13" s="107"/>
      <c r="J13" s="107"/>
    </row>
    <row r="14" spans="1:10" x14ac:dyDescent="0.2">
      <c r="B14" s="899"/>
      <c r="C14" s="107"/>
      <c r="D14" s="107"/>
      <c r="E14" s="107"/>
      <c r="F14" s="107"/>
      <c r="G14" s="107"/>
      <c r="H14" s="107"/>
      <c r="I14" s="107"/>
      <c r="J14" s="107"/>
    </row>
    <row r="15" spans="1:10" x14ac:dyDescent="0.2">
      <c r="A15" s="107"/>
      <c r="B15" s="209"/>
      <c r="C15" s="107"/>
      <c r="D15" s="107"/>
      <c r="E15" s="20"/>
    </row>
    <row r="16" spans="1:10" x14ac:dyDescent="0.2">
      <c r="A16" s="107"/>
      <c r="B16" s="107"/>
      <c r="C16" s="209"/>
      <c r="D16" s="107"/>
      <c r="E16" s="20"/>
    </row>
    <row r="17" spans="1:10" x14ac:dyDescent="0.2">
      <c r="A17" s="107"/>
      <c r="B17" s="107"/>
      <c r="C17" s="209"/>
      <c r="D17" s="107"/>
      <c r="E17" s="20"/>
    </row>
    <row r="18" spans="1:10" x14ac:dyDescent="0.2">
      <c r="A18" s="107"/>
      <c r="B18" s="107"/>
      <c r="C18" s="209"/>
      <c r="D18" s="107"/>
      <c r="E18" s="20"/>
    </row>
    <row r="19" spans="1:10" x14ac:dyDescent="0.2">
      <c r="A19" s="107"/>
      <c r="B19" s="107"/>
      <c r="C19" s="209"/>
      <c r="D19" s="107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900"/>
      <c r="B24" s="900"/>
      <c r="C24" s="900"/>
      <c r="D24" s="900"/>
      <c r="E24" s="900"/>
      <c r="F24" s="900"/>
      <c r="G24" s="900"/>
      <c r="H24" s="900"/>
      <c r="I24" s="900"/>
      <c r="J24" s="900"/>
    </row>
    <row r="25" spans="1:10" x14ac:dyDescent="0.2">
      <c r="A25" s="900"/>
      <c r="B25" s="900"/>
      <c r="C25" s="900"/>
      <c r="D25" s="900"/>
      <c r="E25" s="900"/>
      <c r="F25" s="900"/>
      <c r="G25" s="900"/>
      <c r="H25" s="900"/>
      <c r="I25" s="900"/>
      <c r="J25" s="900"/>
    </row>
    <row r="26" spans="1:10" ht="16.5" customHeight="1" x14ac:dyDescent="0.2">
      <c r="A26" s="900"/>
      <c r="B26" s="900"/>
      <c r="C26" s="900"/>
      <c r="D26" s="900"/>
      <c r="E26" s="900"/>
      <c r="F26" s="900"/>
      <c r="G26" s="900"/>
      <c r="H26" s="900"/>
      <c r="I26" s="900"/>
      <c r="J26" s="900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208"/>
      <c r="C40" s="208"/>
      <c r="D40" s="208"/>
      <c r="E40" s="208"/>
      <c r="G40" s="208"/>
      <c r="H40" s="208"/>
      <c r="I40" s="208"/>
      <c r="J40" s="208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7"/>
      <c r="H44" s="107"/>
      <c r="I44" s="212"/>
      <c r="J44" s="107"/>
    </row>
    <row r="47" spans="2:10" x14ac:dyDescent="0.2">
      <c r="F47" s="207"/>
      <c r="G47" s="107"/>
      <c r="H47" s="107"/>
      <c r="I47" s="213"/>
      <c r="J47" s="107"/>
    </row>
    <row r="48" spans="2:10" ht="12.75" customHeight="1" x14ac:dyDescent="0.2">
      <c r="E48" s="107"/>
      <c r="F48" s="214"/>
      <c r="G48" s="107"/>
      <c r="I48" s="213"/>
      <c r="J48" s="107"/>
    </row>
    <row r="49" spans="1:10" ht="12.75" customHeight="1" x14ac:dyDescent="0.2">
      <c r="E49" s="20"/>
      <c r="F49" s="20"/>
      <c r="G49" s="215"/>
      <c r="I49" s="216"/>
    </row>
    <row r="50" spans="1:10" ht="12.75" customHeight="1" x14ac:dyDescent="0.2">
      <c r="E50" s="20"/>
      <c r="F50" s="20"/>
      <c r="G50" s="215"/>
      <c r="I50" s="216"/>
    </row>
    <row r="51" spans="1:10" ht="12.75" customHeight="1" x14ac:dyDescent="0.2">
      <c r="E51" s="20"/>
      <c r="F51" s="20"/>
      <c r="G51" s="107"/>
      <c r="H51" s="217"/>
      <c r="I51" s="209"/>
      <c r="J51" s="107"/>
    </row>
    <row r="52" spans="1:10" ht="12.75" customHeight="1" x14ac:dyDescent="0.2">
      <c r="A52" s="20"/>
      <c r="B52" s="20"/>
      <c r="C52" s="20"/>
      <c r="D52" s="20"/>
      <c r="E52" s="20"/>
      <c r="F52" s="20"/>
      <c r="G52" s="107"/>
      <c r="H52" s="217"/>
      <c r="I52" s="20"/>
      <c r="J52" s="218"/>
    </row>
    <row r="53" spans="1:10" ht="15" customHeight="1" x14ac:dyDescent="0.2">
      <c r="A53" s="20"/>
      <c r="B53" s="219"/>
      <c r="C53" s="20"/>
      <c r="D53" s="20"/>
      <c r="E53" s="20"/>
      <c r="F53" s="20"/>
      <c r="G53" s="107"/>
      <c r="H53" s="209"/>
      <c r="I53" s="901" t="s">
        <v>13</v>
      </c>
      <c r="J53" s="901"/>
    </row>
    <row r="54" spans="1:10" ht="15" customHeight="1" x14ac:dyDescent="0.2">
      <c r="A54" s="20"/>
      <c r="B54" s="219"/>
      <c r="C54" s="20"/>
      <c r="D54" s="20"/>
      <c r="E54" s="20"/>
      <c r="F54" s="20"/>
      <c r="G54" s="107"/>
      <c r="H54" s="209"/>
      <c r="I54" s="901"/>
      <c r="J54" s="901"/>
    </row>
    <row r="55" spans="1:10" ht="11.25" customHeight="1" x14ac:dyDescent="0.2">
      <c r="A55" s="20"/>
      <c r="B55" s="20"/>
      <c r="C55" s="20"/>
      <c r="D55" s="20"/>
      <c r="E55" s="20"/>
      <c r="F55" s="20"/>
      <c r="G55" s="896">
        <v>2014</v>
      </c>
      <c r="H55" s="896"/>
      <c r="I55" s="209"/>
      <c r="J55" s="220"/>
    </row>
    <row r="56" spans="1:10" ht="15.75" customHeight="1" x14ac:dyDescent="0.2">
      <c r="B56" s="20"/>
      <c r="C56" s="20"/>
      <c r="D56" s="20"/>
      <c r="E56" s="20"/>
      <c r="F56" s="20"/>
      <c r="G56" s="896"/>
      <c r="H56" s="896"/>
      <c r="I56" s="209"/>
      <c r="J56" s="220"/>
    </row>
    <row r="57" spans="1:10" ht="15.75" customHeight="1" x14ac:dyDescent="0.3">
      <c r="A57" s="221"/>
      <c r="B57" s="20"/>
      <c r="C57" s="20"/>
      <c r="D57" s="20"/>
      <c r="E57" s="20"/>
      <c r="F57" s="20"/>
      <c r="G57" s="222"/>
      <c r="H57" s="222"/>
      <c r="I57" s="223"/>
      <c r="J57" s="220"/>
    </row>
    <row r="58" spans="1:10" ht="12.75" customHeight="1" x14ac:dyDescent="0.2">
      <c r="F58" s="20"/>
      <c r="G58" s="107"/>
      <c r="H58" s="224"/>
      <c r="I58" s="214"/>
      <c r="J58" s="225"/>
    </row>
    <row r="59" spans="1:10" ht="12.75" customHeight="1" x14ac:dyDescent="0.3">
      <c r="A59" s="559" t="s">
        <v>48</v>
      </c>
      <c r="F59" s="20"/>
      <c r="G59" s="107"/>
      <c r="H59" s="224"/>
      <c r="I59" s="214"/>
      <c r="J59" s="225"/>
    </row>
  </sheetData>
  <mergeCells count="6">
    <mergeCell ref="G55:H56"/>
    <mergeCell ref="D5:D6"/>
    <mergeCell ref="A10:A12"/>
    <mergeCell ref="B13:B14"/>
    <mergeCell ref="A24:J26"/>
    <mergeCell ref="I53:J54"/>
  </mergeCells>
  <pageMargins left="0.67" right="0.21" top="0.3" bottom="0.2" header="0.23" footer="0.17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>
      <selection activeCell="C40" sqref="C40:D41"/>
    </sheetView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001" t="s">
        <v>68</v>
      </c>
      <c r="P1" s="1001"/>
    </row>
    <row r="2" spans="1:16" s="8" customFormat="1" ht="15.75" x14ac:dyDescent="0.25">
      <c r="A2" s="1002" t="s">
        <v>355</v>
      </c>
      <c r="B2" s="1002"/>
      <c r="C2" s="1002"/>
      <c r="D2" s="1002"/>
      <c r="E2" s="1002"/>
      <c r="F2" s="1002"/>
      <c r="G2" s="1002"/>
      <c r="H2" s="1002"/>
      <c r="I2" s="1002"/>
      <c r="J2" s="1002"/>
      <c r="K2" s="1002"/>
      <c r="L2" s="1002"/>
      <c r="M2" s="1002"/>
      <c r="N2" s="1002"/>
      <c r="O2" s="1002"/>
      <c r="P2" s="1002"/>
    </row>
    <row r="3" spans="1:16" ht="13.5" customHeight="1" x14ac:dyDescent="0.25">
      <c r="A3" s="1017" t="str">
        <f>T!I53</f>
        <v>Leden</v>
      </c>
      <c r="B3" s="1017"/>
      <c r="C3" s="1017"/>
      <c r="D3" s="1017"/>
      <c r="E3" s="1017"/>
      <c r="F3" s="1017"/>
      <c r="G3" s="1017"/>
      <c r="H3" s="1017"/>
      <c r="I3" s="1016">
        <f>T!G55</f>
        <v>2014</v>
      </c>
      <c r="J3" s="1016"/>
      <c r="K3" s="1016"/>
      <c r="L3" s="1016"/>
      <c r="M3" s="1016"/>
      <c r="N3" s="1016"/>
      <c r="O3" s="1016"/>
      <c r="P3" s="1016"/>
    </row>
    <row r="4" spans="1:16" ht="13.5" customHeight="1" x14ac:dyDescent="0.25">
      <c r="A4" s="619"/>
      <c r="B4" s="619"/>
      <c r="C4" s="619"/>
      <c r="D4" s="619"/>
      <c r="E4" s="619"/>
      <c r="F4" s="619"/>
      <c r="G4" s="619"/>
      <c r="H4" s="619"/>
      <c r="I4" s="684"/>
      <c r="J4" s="684"/>
      <c r="K4" s="684"/>
      <c r="L4" s="684"/>
      <c r="M4" s="684"/>
      <c r="N4" s="684"/>
      <c r="O4" s="684"/>
      <c r="P4" s="684"/>
    </row>
    <row r="5" spans="1:16" ht="12" customHeight="1" x14ac:dyDescent="0.2">
      <c r="A5" s="1010"/>
      <c r="B5" s="1010"/>
      <c r="C5" s="1011" t="s">
        <v>168</v>
      </c>
      <c r="D5" s="1012"/>
      <c r="E5" s="1014" t="s">
        <v>169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x14ac:dyDescent="0.2">
      <c r="A6" s="12"/>
      <c r="B6" s="12"/>
      <c r="C6" s="1013"/>
      <c r="D6" s="1012"/>
      <c r="E6" s="1014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1015" t="s">
        <v>107</v>
      </c>
      <c r="B7" s="1015"/>
      <c r="C7" s="427" t="s">
        <v>15</v>
      </c>
      <c r="D7" s="428" t="s">
        <v>1</v>
      </c>
      <c r="E7" s="429" t="s">
        <v>14</v>
      </c>
      <c r="F7" s="12"/>
      <c r="G7" s="12"/>
      <c r="H7" s="10"/>
      <c r="I7" s="3" t="s">
        <v>57</v>
      </c>
      <c r="J7" s="3" t="s">
        <v>58</v>
      </c>
      <c r="K7" s="12"/>
      <c r="L7" s="12"/>
      <c r="M7" s="12"/>
      <c r="N7" s="12"/>
      <c r="O7" s="12"/>
      <c r="P7" s="12"/>
    </row>
    <row r="8" spans="1:16" ht="12" customHeight="1" x14ac:dyDescent="0.2">
      <c r="A8" s="423">
        <v>41640</v>
      </c>
      <c r="B8" s="424" t="s">
        <v>109</v>
      </c>
      <c r="C8" s="404">
        <v>29819.936957415215</v>
      </c>
      <c r="D8" s="425">
        <v>317637.82893099997</v>
      </c>
      <c r="E8" s="426">
        <v>1</v>
      </c>
      <c r="F8" s="12"/>
      <c r="G8" s="12"/>
      <c r="H8" s="16">
        <v>1</v>
      </c>
      <c r="I8" s="6">
        <f>C8</f>
        <v>29819.936957415215</v>
      </c>
      <c r="J8" s="14">
        <f>E8</f>
        <v>1</v>
      </c>
      <c r="K8" s="12"/>
      <c r="L8" s="12"/>
      <c r="M8" s="12"/>
      <c r="N8" s="12"/>
      <c r="O8" s="12"/>
      <c r="P8" s="12"/>
    </row>
    <row r="9" spans="1:16" ht="12" customHeight="1" x14ac:dyDescent="0.2">
      <c r="A9" s="423">
        <v>41641</v>
      </c>
      <c r="B9" s="424" t="s">
        <v>110</v>
      </c>
      <c r="C9" s="419">
        <v>32181.140578438226</v>
      </c>
      <c r="D9" s="15">
        <v>342786.36693099997</v>
      </c>
      <c r="E9" s="112">
        <v>1.7</v>
      </c>
      <c r="F9" s="12"/>
      <c r="G9" s="12"/>
      <c r="H9" s="16">
        <v>2</v>
      </c>
      <c r="I9" s="6">
        <f t="shared" ref="I9:I35" si="0">C9</f>
        <v>32181.140578438226</v>
      </c>
      <c r="J9" s="14">
        <f t="shared" ref="J9:J35" si="1">E9</f>
        <v>1.7</v>
      </c>
      <c r="K9" s="12"/>
      <c r="L9" s="12"/>
      <c r="M9" s="12"/>
      <c r="N9" s="12"/>
      <c r="O9" s="12"/>
      <c r="P9" s="12"/>
    </row>
    <row r="10" spans="1:16" ht="12" customHeight="1" x14ac:dyDescent="0.2">
      <c r="A10" s="423">
        <v>41642</v>
      </c>
      <c r="B10" s="424" t="s">
        <v>111</v>
      </c>
      <c r="C10" s="419">
        <v>30611.301271536977</v>
      </c>
      <c r="D10" s="15">
        <v>326074.28693100001</v>
      </c>
      <c r="E10" s="112">
        <v>2.4</v>
      </c>
      <c r="F10" s="12"/>
      <c r="G10" s="12"/>
      <c r="H10" s="16">
        <v>3</v>
      </c>
      <c r="I10" s="6">
        <f t="shared" si="0"/>
        <v>30611.301271536977</v>
      </c>
      <c r="J10" s="14">
        <f t="shared" si="1"/>
        <v>2.4</v>
      </c>
      <c r="K10" s="12"/>
      <c r="L10" s="12"/>
      <c r="M10" s="12"/>
      <c r="N10" s="12"/>
      <c r="O10" s="12"/>
      <c r="P10" s="12"/>
    </row>
    <row r="11" spans="1:16" ht="12" customHeight="1" x14ac:dyDescent="0.2">
      <c r="A11" s="423">
        <v>41643</v>
      </c>
      <c r="B11" s="424" t="s">
        <v>112</v>
      </c>
      <c r="C11" s="419">
        <v>28224.276360862739</v>
      </c>
      <c r="D11" s="15">
        <v>300651.57793099998</v>
      </c>
      <c r="E11" s="112">
        <v>2.9</v>
      </c>
      <c r="F11" s="12"/>
      <c r="G11" s="12"/>
      <c r="H11" s="16">
        <v>4</v>
      </c>
      <c r="I11" s="6">
        <f t="shared" si="0"/>
        <v>28224.276360862739</v>
      </c>
      <c r="J11" s="14">
        <f t="shared" si="1"/>
        <v>2.9</v>
      </c>
      <c r="K11" s="12"/>
      <c r="L11" s="12"/>
      <c r="M11" s="12"/>
      <c r="N11" s="12"/>
      <c r="O11" s="12"/>
      <c r="P11" s="12"/>
    </row>
    <row r="12" spans="1:16" ht="12" customHeight="1" x14ac:dyDescent="0.2">
      <c r="A12" s="423">
        <v>41644</v>
      </c>
      <c r="B12" s="424" t="s">
        <v>113</v>
      </c>
      <c r="C12" s="419">
        <v>28323.624258618795</v>
      </c>
      <c r="D12" s="15">
        <v>301702.56193099997</v>
      </c>
      <c r="E12" s="112">
        <v>4.9000000000000004</v>
      </c>
      <c r="F12" s="12"/>
      <c r="G12" s="12"/>
      <c r="H12" s="16">
        <v>5</v>
      </c>
      <c r="I12" s="6">
        <f t="shared" si="0"/>
        <v>28323.624258618795</v>
      </c>
      <c r="J12" s="14">
        <f t="shared" si="1"/>
        <v>4.9000000000000004</v>
      </c>
      <c r="K12" s="12"/>
      <c r="L12" s="12"/>
      <c r="M12" s="12"/>
      <c r="N12" s="12"/>
      <c r="O12" s="12"/>
      <c r="P12" s="12"/>
    </row>
    <row r="13" spans="1:16" ht="12" customHeight="1" x14ac:dyDescent="0.2">
      <c r="A13" s="423">
        <v>41645</v>
      </c>
      <c r="B13" s="424" t="s">
        <v>114</v>
      </c>
      <c r="C13" s="419">
        <v>31171.52473981665</v>
      </c>
      <c r="D13" s="15">
        <v>332042.11493099999</v>
      </c>
      <c r="E13" s="112">
        <v>3</v>
      </c>
      <c r="F13" s="12"/>
      <c r="G13" s="12"/>
      <c r="H13" s="16">
        <v>6</v>
      </c>
      <c r="I13" s="6">
        <f t="shared" si="0"/>
        <v>31171.52473981665</v>
      </c>
      <c r="J13" s="14">
        <f t="shared" si="1"/>
        <v>3</v>
      </c>
      <c r="K13" s="12"/>
      <c r="L13" s="12"/>
      <c r="M13" s="12"/>
      <c r="N13" s="12"/>
      <c r="O13" s="12"/>
      <c r="P13" s="12"/>
    </row>
    <row r="14" spans="1:16" ht="12" customHeight="1" x14ac:dyDescent="0.2">
      <c r="A14" s="423">
        <v>41646</v>
      </c>
      <c r="B14" s="424" t="s">
        <v>108</v>
      </c>
      <c r="C14" s="419">
        <v>30816.836681936198</v>
      </c>
      <c r="D14" s="15">
        <v>328278.69493100001</v>
      </c>
      <c r="E14" s="112">
        <v>4.5</v>
      </c>
      <c r="F14" s="12"/>
      <c r="G14" s="12"/>
      <c r="H14" s="16">
        <v>7</v>
      </c>
      <c r="I14" s="6">
        <f t="shared" si="0"/>
        <v>30816.836681936198</v>
      </c>
      <c r="J14" s="14">
        <f t="shared" si="1"/>
        <v>4.5</v>
      </c>
      <c r="K14" s="12"/>
      <c r="L14" s="12"/>
      <c r="M14" s="12"/>
      <c r="N14" s="12"/>
      <c r="O14" s="12"/>
      <c r="P14" s="12"/>
    </row>
    <row r="15" spans="1:16" ht="12" customHeight="1" x14ac:dyDescent="0.2">
      <c r="A15" s="423">
        <v>41647</v>
      </c>
      <c r="B15" s="424" t="s">
        <v>109</v>
      </c>
      <c r="C15" s="419">
        <v>30577.419431284608</v>
      </c>
      <c r="D15" s="15">
        <v>325733.05493099999</v>
      </c>
      <c r="E15" s="112">
        <v>4.3</v>
      </c>
      <c r="F15" s="12"/>
      <c r="G15" s="12"/>
      <c r="H15" s="16">
        <v>8</v>
      </c>
      <c r="I15" s="6">
        <f t="shared" si="0"/>
        <v>30577.419431284608</v>
      </c>
      <c r="J15" s="14">
        <f t="shared" si="1"/>
        <v>4.3</v>
      </c>
      <c r="K15" s="12"/>
      <c r="L15" s="12"/>
      <c r="M15" s="12"/>
      <c r="N15" s="12"/>
      <c r="O15" s="12"/>
      <c r="P15" s="12"/>
    </row>
    <row r="16" spans="1:16" ht="12" customHeight="1" x14ac:dyDescent="0.2">
      <c r="A16" s="423">
        <v>41648</v>
      </c>
      <c r="B16" s="424" t="s">
        <v>110</v>
      </c>
      <c r="C16" s="419">
        <v>30777.918144393021</v>
      </c>
      <c r="D16" s="15">
        <v>327872.12193099997</v>
      </c>
      <c r="E16" s="112">
        <v>4.4000000000000004</v>
      </c>
      <c r="F16" s="12"/>
      <c r="G16" s="12"/>
      <c r="H16" s="16">
        <v>9</v>
      </c>
      <c r="I16" s="6">
        <f t="shared" si="0"/>
        <v>30777.918144393021</v>
      </c>
      <c r="J16" s="14">
        <f t="shared" si="1"/>
        <v>4.4000000000000004</v>
      </c>
      <c r="K16" s="12"/>
      <c r="L16" s="12"/>
      <c r="M16" s="12"/>
      <c r="N16" s="12"/>
      <c r="O16" s="12"/>
      <c r="P16" s="12"/>
    </row>
    <row r="17" spans="1:16" ht="12" customHeight="1" x14ac:dyDescent="0.2">
      <c r="A17" s="423">
        <v>41649</v>
      </c>
      <c r="B17" s="424" t="s">
        <v>111</v>
      </c>
      <c r="C17" s="419">
        <v>30132.613917439219</v>
      </c>
      <c r="D17" s="15">
        <v>320988.60693100002</v>
      </c>
      <c r="E17" s="112">
        <v>3.9</v>
      </c>
      <c r="F17" s="12"/>
      <c r="G17" s="12"/>
      <c r="H17" s="16">
        <v>10</v>
      </c>
      <c r="I17" s="6">
        <f t="shared" si="0"/>
        <v>30132.613917439219</v>
      </c>
      <c r="J17" s="14">
        <f t="shared" si="1"/>
        <v>3.9</v>
      </c>
      <c r="K17" s="12"/>
      <c r="L17" s="12"/>
      <c r="M17" s="12"/>
      <c r="N17" s="12"/>
      <c r="O17" s="12"/>
      <c r="P17" s="12"/>
    </row>
    <row r="18" spans="1:16" ht="12" customHeight="1" x14ac:dyDescent="0.2">
      <c r="A18" s="423">
        <v>41650</v>
      </c>
      <c r="B18" s="424" t="s">
        <v>112</v>
      </c>
      <c r="C18" s="419">
        <v>28231.570981800593</v>
      </c>
      <c r="D18" s="15">
        <v>300734.57993100001</v>
      </c>
      <c r="E18" s="112">
        <v>3.1</v>
      </c>
      <c r="F18" s="12"/>
      <c r="G18" s="12"/>
      <c r="H18" s="16">
        <v>11</v>
      </c>
      <c r="I18" s="6">
        <f t="shared" si="0"/>
        <v>28231.570981800593</v>
      </c>
      <c r="J18" s="14">
        <f t="shared" si="1"/>
        <v>3.1</v>
      </c>
      <c r="K18" s="12"/>
      <c r="L18" s="12"/>
      <c r="M18" s="12"/>
      <c r="N18" s="12"/>
      <c r="O18" s="12"/>
      <c r="P18" s="12"/>
    </row>
    <row r="19" spans="1:16" ht="12" customHeight="1" x14ac:dyDescent="0.2">
      <c r="A19" s="423">
        <v>41651</v>
      </c>
      <c r="B19" s="424" t="s">
        <v>113</v>
      </c>
      <c r="C19" s="419">
        <v>31152.940276994566</v>
      </c>
      <c r="D19" s="15">
        <v>331852.19693099998</v>
      </c>
      <c r="E19" s="112">
        <v>0.3</v>
      </c>
      <c r="F19" s="12"/>
      <c r="G19" s="12"/>
      <c r="H19" s="16">
        <v>12</v>
      </c>
      <c r="I19" s="6">
        <f t="shared" si="0"/>
        <v>31152.940276994566</v>
      </c>
      <c r="J19" s="14">
        <f t="shared" si="1"/>
        <v>0.3</v>
      </c>
      <c r="K19" s="12"/>
      <c r="L19" s="12"/>
      <c r="M19" s="12"/>
      <c r="N19" s="12"/>
      <c r="O19" s="12"/>
      <c r="P19" s="12"/>
    </row>
    <row r="20" spans="1:16" ht="12" customHeight="1" x14ac:dyDescent="0.2">
      <c r="A20" s="423">
        <v>41652</v>
      </c>
      <c r="B20" s="424" t="s">
        <v>114</v>
      </c>
      <c r="C20" s="419">
        <v>35425.663245407188</v>
      </c>
      <c r="D20" s="15">
        <v>377371.39993100002</v>
      </c>
      <c r="E20" s="112">
        <v>-0.9</v>
      </c>
      <c r="F20" s="12"/>
      <c r="G20" s="12"/>
      <c r="H20" s="16">
        <v>13</v>
      </c>
      <c r="I20" s="6">
        <f t="shared" si="0"/>
        <v>35425.663245407188</v>
      </c>
      <c r="J20" s="14">
        <f t="shared" si="1"/>
        <v>-0.9</v>
      </c>
      <c r="K20" s="12"/>
      <c r="L20" s="12"/>
      <c r="M20" s="12"/>
      <c r="N20" s="12"/>
      <c r="O20" s="12"/>
      <c r="P20" s="12"/>
    </row>
    <row r="21" spans="1:16" ht="12" customHeight="1" x14ac:dyDescent="0.2">
      <c r="A21" s="423">
        <v>41653</v>
      </c>
      <c r="B21" s="424" t="s">
        <v>108</v>
      </c>
      <c r="C21" s="419">
        <v>34838.520341589763</v>
      </c>
      <c r="D21" s="15">
        <v>371112.42293100001</v>
      </c>
      <c r="E21" s="112">
        <v>1.5</v>
      </c>
      <c r="F21" s="12"/>
      <c r="G21" s="12"/>
      <c r="H21" s="16">
        <v>14</v>
      </c>
      <c r="I21" s="6">
        <f t="shared" si="0"/>
        <v>34838.520341589763</v>
      </c>
      <c r="J21" s="14">
        <f t="shared" si="1"/>
        <v>1.5</v>
      </c>
      <c r="K21" s="12"/>
      <c r="L21" s="12"/>
      <c r="M21" s="12"/>
      <c r="N21" s="12"/>
      <c r="O21" s="12"/>
      <c r="P21" s="12"/>
    </row>
    <row r="22" spans="1:16" ht="12" customHeight="1" x14ac:dyDescent="0.2">
      <c r="A22" s="423">
        <v>41654</v>
      </c>
      <c r="B22" s="424" t="s">
        <v>109</v>
      </c>
      <c r="C22" s="419">
        <v>34682.102113843575</v>
      </c>
      <c r="D22" s="15">
        <v>369435.80093099998</v>
      </c>
      <c r="E22" s="112">
        <v>1.1000000000000001</v>
      </c>
      <c r="F22" s="12"/>
      <c r="G22" s="12"/>
      <c r="H22" s="16">
        <v>15</v>
      </c>
      <c r="I22" s="6">
        <f t="shared" si="0"/>
        <v>34682.102113843575</v>
      </c>
      <c r="J22" s="14">
        <f t="shared" si="1"/>
        <v>1.1000000000000001</v>
      </c>
      <c r="K22" s="12"/>
      <c r="L22" s="12"/>
      <c r="M22" s="12"/>
      <c r="N22" s="12"/>
      <c r="O22" s="12"/>
      <c r="P22" s="12"/>
    </row>
    <row r="23" spans="1:16" ht="12" customHeight="1" x14ac:dyDescent="0.2">
      <c r="A23" s="423">
        <v>41655</v>
      </c>
      <c r="B23" s="424" t="s">
        <v>110</v>
      </c>
      <c r="C23" s="419">
        <v>34384.923936924861</v>
      </c>
      <c r="D23" s="15">
        <v>366272.33793099999</v>
      </c>
      <c r="E23" s="112">
        <v>1.3</v>
      </c>
      <c r="F23" s="12"/>
      <c r="G23" s="12"/>
      <c r="H23" s="16">
        <v>16</v>
      </c>
      <c r="I23" s="6">
        <f t="shared" si="0"/>
        <v>34384.923936924861</v>
      </c>
      <c r="J23" s="14">
        <f t="shared" si="1"/>
        <v>1.3</v>
      </c>
      <c r="K23" s="12"/>
      <c r="L23" s="12"/>
      <c r="M23" s="12"/>
      <c r="N23" s="12"/>
      <c r="O23" s="12"/>
      <c r="P23" s="12"/>
    </row>
    <row r="24" spans="1:16" ht="12" customHeight="1" x14ac:dyDescent="0.2">
      <c r="A24" s="423">
        <v>41656</v>
      </c>
      <c r="B24" s="424" t="s">
        <v>111</v>
      </c>
      <c r="C24" s="419">
        <v>32004.779962782683</v>
      </c>
      <c r="D24" s="15">
        <v>340927.55893100001</v>
      </c>
      <c r="E24" s="112">
        <v>2.7</v>
      </c>
      <c r="F24" s="12"/>
      <c r="G24" s="12"/>
      <c r="H24" s="16">
        <v>17</v>
      </c>
      <c r="I24" s="6">
        <f t="shared" si="0"/>
        <v>32004.779962782683</v>
      </c>
      <c r="J24" s="14">
        <f t="shared" si="1"/>
        <v>2.7</v>
      </c>
      <c r="K24" s="12"/>
      <c r="L24" s="12"/>
      <c r="M24" s="12"/>
      <c r="N24" s="12"/>
      <c r="O24" s="12"/>
      <c r="P24" s="12"/>
    </row>
    <row r="25" spans="1:16" ht="12" customHeight="1" x14ac:dyDescent="0.2">
      <c r="A25" s="423">
        <v>41657</v>
      </c>
      <c r="B25" s="424" t="s">
        <v>112</v>
      </c>
      <c r="C25" s="419">
        <v>28838.252436416096</v>
      </c>
      <c r="D25" s="15">
        <v>307189.48493099998</v>
      </c>
      <c r="E25" s="112">
        <v>2.9</v>
      </c>
      <c r="F25" s="12"/>
      <c r="G25" s="12"/>
      <c r="H25" s="16">
        <v>18</v>
      </c>
      <c r="I25" s="6">
        <f t="shared" si="0"/>
        <v>28838.252436416096</v>
      </c>
      <c r="J25" s="14">
        <f t="shared" si="1"/>
        <v>2.9</v>
      </c>
      <c r="K25" s="12"/>
      <c r="L25" s="12"/>
      <c r="M25" s="12"/>
      <c r="N25" s="12"/>
      <c r="O25" s="12"/>
      <c r="P25" s="12"/>
    </row>
    <row r="26" spans="1:16" ht="12" customHeight="1" x14ac:dyDescent="0.2">
      <c r="A26" s="423">
        <v>41658</v>
      </c>
      <c r="B26" s="424" t="s">
        <v>113</v>
      </c>
      <c r="C26" s="419">
        <v>26914.539897812865</v>
      </c>
      <c r="D26" s="15">
        <v>286702.35693100002</v>
      </c>
      <c r="E26" s="112">
        <v>6.3</v>
      </c>
      <c r="F26" s="12"/>
      <c r="G26" s="12"/>
      <c r="H26" s="16">
        <v>19</v>
      </c>
      <c r="I26" s="6">
        <f t="shared" si="0"/>
        <v>26914.539897812865</v>
      </c>
      <c r="J26" s="14">
        <f t="shared" si="1"/>
        <v>6.3</v>
      </c>
      <c r="K26" s="12"/>
      <c r="L26" s="12"/>
      <c r="M26" s="12"/>
      <c r="N26" s="12"/>
      <c r="O26" s="12"/>
      <c r="P26" s="12"/>
    </row>
    <row r="27" spans="1:16" ht="12" customHeight="1" x14ac:dyDescent="0.2">
      <c r="A27" s="423">
        <v>41659</v>
      </c>
      <c r="B27" s="424" t="s">
        <v>114</v>
      </c>
      <c r="C27" s="419">
        <v>30805.382238471902</v>
      </c>
      <c r="D27" s="15">
        <v>328143.43093099998</v>
      </c>
      <c r="E27" s="112">
        <v>5.9</v>
      </c>
      <c r="F27" s="12"/>
      <c r="G27" s="12"/>
      <c r="H27" s="16">
        <v>20</v>
      </c>
      <c r="I27" s="6">
        <f t="shared" si="0"/>
        <v>30805.382238471902</v>
      </c>
      <c r="J27" s="14">
        <f t="shared" si="1"/>
        <v>5.9</v>
      </c>
      <c r="K27" s="12"/>
      <c r="L27" s="12"/>
      <c r="M27" s="12"/>
      <c r="N27" s="12"/>
      <c r="O27" s="12"/>
      <c r="P27" s="12"/>
    </row>
    <row r="28" spans="1:16" ht="12" customHeight="1" x14ac:dyDescent="0.2">
      <c r="A28" s="423">
        <v>41660</v>
      </c>
      <c r="B28" s="424" t="s">
        <v>108</v>
      </c>
      <c r="C28" s="419">
        <v>34268.652363794798</v>
      </c>
      <c r="D28" s="15">
        <v>365007.36593099998</v>
      </c>
      <c r="E28" s="112">
        <v>0.7</v>
      </c>
      <c r="F28" s="12"/>
      <c r="G28" s="12"/>
      <c r="H28" s="16">
        <v>21</v>
      </c>
      <c r="I28" s="6">
        <f t="shared" si="0"/>
        <v>34268.652363794798</v>
      </c>
      <c r="J28" s="14">
        <f t="shared" si="1"/>
        <v>0.7</v>
      </c>
      <c r="K28" s="12"/>
      <c r="L28" s="12"/>
      <c r="M28" s="12"/>
      <c r="N28" s="12"/>
      <c r="O28" s="12"/>
      <c r="P28" s="12"/>
    </row>
    <row r="29" spans="1:16" ht="12" customHeight="1" x14ac:dyDescent="0.2">
      <c r="A29" s="423">
        <v>41661</v>
      </c>
      <c r="B29" s="424" t="s">
        <v>109</v>
      </c>
      <c r="C29" s="419">
        <v>36969.258318739718</v>
      </c>
      <c r="D29" s="15">
        <v>393785.74893100001</v>
      </c>
      <c r="E29" s="112">
        <v>-1.2</v>
      </c>
      <c r="F29" s="12"/>
      <c r="G29" s="12"/>
      <c r="H29" s="16">
        <v>22</v>
      </c>
      <c r="I29" s="6">
        <f t="shared" si="0"/>
        <v>36969.258318739718</v>
      </c>
      <c r="J29" s="14">
        <f t="shared" si="1"/>
        <v>-1.2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423">
        <v>41662</v>
      </c>
      <c r="B30" s="424" t="s">
        <v>110</v>
      </c>
      <c r="C30" s="419">
        <v>39515.937993420222</v>
      </c>
      <c r="D30" s="15">
        <v>420901.281931</v>
      </c>
      <c r="E30" s="112">
        <v>-2.6</v>
      </c>
      <c r="F30" s="12"/>
      <c r="G30" s="12"/>
      <c r="H30" s="16">
        <v>23</v>
      </c>
      <c r="I30" s="6">
        <f t="shared" si="0"/>
        <v>39515.937993420222</v>
      </c>
      <c r="J30" s="14">
        <f t="shared" si="1"/>
        <v>-2.6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423">
        <v>41663</v>
      </c>
      <c r="B31" s="424" t="s">
        <v>111</v>
      </c>
      <c r="C31" s="419">
        <v>39912.823833141236</v>
      </c>
      <c r="D31" s="15">
        <v>425136.24793100002</v>
      </c>
      <c r="E31" s="112">
        <v>-2.4</v>
      </c>
      <c r="F31" s="12"/>
      <c r="G31" s="12"/>
      <c r="H31" s="16">
        <v>24</v>
      </c>
      <c r="I31" s="6">
        <f t="shared" si="0"/>
        <v>39912.823833141236</v>
      </c>
      <c r="J31" s="14">
        <f t="shared" si="1"/>
        <v>-2.4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423">
        <v>41664</v>
      </c>
      <c r="B32" s="424" t="s">
        <v>112</v>
      </c>
      <c r="C32" s="419">
        <v>41907.1817631921</v>
      </c>
      <c r="D32" s="15">
        <v>446354.25193099998</v>
      </c>
      <c r="E32" s="112">
        <v>-8</v>
      </c>
      <c r="F32" s="12"/>
      <c r="G32" s="12"/>
      <c r="H32" s="16">
        <v>25</v>
      </c>
      <c r="I32" s="6">
        <f t="shared" si="0"/>
        <v>41907.1817631921</v>
      </c>
      <c r="J32" s="14">
        <f t="shared" si="1"/>
        <v>-8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423">
        <v>41665</v>
      </c>
      <c r="B33" s="424" t="s">
        <v>113</v>
      </c>
      <c r="C33" s="419">
        <v>43863.809054503501</v>
      </c>
      <c r="D33" s="15">
        <v>467185.38293099997</v>
      </c>
      <c r="E33" s="112">
        <v>-7.8</v>
      </c>
      <c r="F33" s="12"/>
      <c r="G33" s="12"/>
      <c r="H33" s="16">
        <v>26</v>
      </c>
      <c r="I33" s="6">
        <f t="shared" si="0"/>
        <v>43863.809054503501</v>
      </c>
      <c r="J33" s="14">
        <f t="shared" si="1"/>
        <v>-7.8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423">
        <v>41666</v>
      </c>
      <c r="B34" s="424" t="s">
        <v>114</v>
      </c>
      <c r="C34" s="419">
        <v>44959.295144984564</v>
      </c>
      <c r="D34" s="15">
        <v>478872.62393100001</v>
      </c>
      <c r="E34" s="112">
        <v>-4.0999999999999996</v>
      </c>
      <c r="F34" s="12"/>
      <c r="G34" s="12"/>
      <c r="H34" s="16">
        <v>27</v>
      </c>
      <c r="I34" s="6">
        <f t="shared" si="0"/>
        <v>44959.295144984564</v>
      </c>
      <c r="J34" s="14">
        <f t="shared" si="1"/>
        <v>-4.0999999999999996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423">
        <v>41667</v>
      </c>
      <c r="B35" s="424" t="s">
        <v>108</v>
      </c>
      <c r="C35" s="419">
        <v>42900.737261999915</v>
      </c>
      <c r="D35" s="15">
        <v>456954.184931</v>
      </c>
      <c r="E35" s="112">
        <v>-3.2</v>
      </c>
      <c r="F35" s="12"/>
      <c r="G35" s="12"/>
      <c r="H35" s="16">
        <v>28</v>
      </c>
      <c r="I35" s="6">
        <f t="shared" si="0"/>
        <v>42900.737261999915</v>
      </c>
      <c r="J35" s="14">
        <f t="shared" si="1"/>
        <v>-3.2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423">
        <v>41668</v>
      </c>
      <c r="B36" s="424" t="s">
        <v>109</v>
      </c>
      <c r="C36" s="419">
        <v>43300.079571630464</v>
      </c>
      <c r="D36" s="15">
        <v>461206.917931</v>
      </c>
      <c r="E36" s="112">
        <v>-3.5</v>
      </c>
      <c r="F36" s="12"/>
      <c r="G36" s="12"/>
      <c r="H36" s="16">
        <v>29</v>
      </c>
      <c r="I36" s="6">
        <f t="shared" ref="I36:I37" si="2">C36</f>
        <v>43300.079571630464</v>
      </c>
      <c r="J36" s="14">
        <f t="shared" ref="J36:J37" si="3">E36</f>
        <v>-3.5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423">
        <v>41669</v>
      </c>
      <c r="B37" s="424" t="s">
        <v>110</v>
      </c>
      <c r="C37" s="419">
        <v>42101.394085754597</v>
      </c>
      <c r="D37" s="15">
        <v>448446.613931</v>
      </c>
      <c r="E37" s="112">
        <v>-2</v>
      </c>
      <c r="F37" s="12"/>
      <c r="G37" s="12"/>
      <c r="H37" s="16">
        <v>30</v>
      </c>
      <c r="I37" s="6">
        <f t="shared" si="2"/>
        <v>42101.394085754597</v>
      </c>
      <c r="J37" s="14">
        <f t="shared" si="3"/>
        <v>-2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423">
        <v>41670</v>
      </c>
      <c r="B38" s="424" t="s">
        <v>111</v>
      </c>
      <c r="C38" s="419">
        <v>37604.545224489804</v>
      </c>
      <c r="D38" s="420">
        <v>400555.488931</v>
      </c>
      <c r="E38" s="112">
        <v>-0.4</v>
      </c>
      <c r="F38" s="12"/>
      <c r="G38" s="12"/>
      <c r="H38" s="16">
        <v>31</v>
      </c>
      <c r="I38" s="6">
        <f t="shared" ref="I38" si="4">C38</f>
        <v>37604.545224489804</v>
      </c>
      <c r="J38" s="14">
        <f t="shared" ref="J38" si="5">E38</f>
        <v>-0.4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1004" t="s">
        <v>2</v>
      </c>
      <c r="B39" s="1005"/>
      <c r="C39" s="421">
        <f>SUM(C8:C38)</f>
        <v>1067218.9823894366</v>
      </c>
      <c r="D39" s="263">
        <f>SUM(D8:D38)</f>
        <v>11367914.895860998</v>
      </c>
      <c r="E39" s="264">
        <f>AVERAGE(E8:E38)</f>
        <v>0.73225806451612896</v>
      </c>
      <c r="F39" s="12"/>
      <c r="G39" s="1003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1006" t="s">
        <v>50</v>
      </c>
      <c r="B40" s="1007"/>
      <c r="C40" s="419">
        <f>MAX(C8:C38)</f>
        <v>44959.295144984564</v>
      </c>
      <c r="D40" s="15">
        <f>MAX(D8:D38)</f>
        <v>478872.62393100001</v>
      </c>
      <c r="E40" s="112">
        <v>-4.0999999999999996</v>
      </c>
      <c r="F40" s="12"/>
      <c r="G40" s="1003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1006" t="s">
        <v>51</v>
      </c>
      <c r="B41" s="1007"/>
      <c r="C41" s="419">
        <f>MIN(C8:C38)</f>
        <v>26914.539897812865</v>
      </c>
      <c r="D41" s="15">
        <f>MIN(D8:D38)</f>
        <v>286702.35693100002</v>
      </c>
      <c r="E41" s="112">
        <v>6.3</v>
      </c>
      <c r="F41" s="12"/>
      <c r="G41" s="1003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1008" t="s">
        <v>49</v>
      </c>
      <c r="B42" s="1009"/>
      <c r="C42" s="422">
        <f>AVERAGE(C8:C38)</f>
        <v>34426.418786756018</v>
      </c>
      <c r="D42" s="113">
        <f>AVERAGE(D8:D38)</f>
        <v>366706.9321245483</v>
      </c>
      <c r="E42" s="114">
        <f>AVERAGE(E8:E38)</f>
        <v>0.73225806451612896</v>
      </c>
      <c r="F42" s="12"/>
      <c r="G42" s="1003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54"/>
      <c r="G43" s="154"/>
    </row>
    <row r="46" spans="1:16" x14ac:dyDescent="0.2">
      <c r="C46" s="166"/>
      <c r="D46" s="166"/>
    </row>
    <row r="47" spans="1:16" x14ac:dyDescent="0.2">
      <c r="C47" s="1"/>
      <c r="D47" s="154"/>
    </row>
    <row r="48" spans="1:16" x14ac:dyDescent="0.2">
      <c r="C48" s="154"/>
      <c r="D48" s="154"/>
      <c r="E48" s="154"/>
    </row>
    <row r="49" spans="3:5" x14ac:dyDescent="0.2">
      <c r="C49" s="154"/>
      <c r="D49" s="154"/>
      <c r="E49" s="154"/>
    </row>
    <row r="50" spans="3:5" x14ac:dyDescent="0.2">
      <c r="C50" s="154"/>
      <c r="D50" s="154"/>
    </row>
  </sheetData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9" right="0.17" top="0.9" bottom="0.3" header="0.4921259845" footer="0.25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>
      <selection activeCell="A5" sqref="A5:A7"/>
    </sheetView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864" t="s">
        <v>101</v>
      </c>
    </row>
    <row r="2" spans="1:22" ht="15.75" x14ac:dyDescent="0.25">
      <c r="A2" s="1019" t="s">
        <v>364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</row>
    <row r="3" spans="1:22" ht="15.75" x14ac:dyDescent="0.25">
      <c r="A3" s="1018">
        <f>T!G55</f>
        <v>2014</v>
      </c>
      <c r="B3" s="1018"/>
      <c r="C3" s="1018"/>
      <c r="D3" s="1018"/>
      <c r="E3" s="1018"/>
      <c r="F3" s="1018"/>
      <c r="G3" s="1018"/>
      <c r="H3" s="1018"/>
      <c r="I3" s="1018"/>
      <c r="J3" s="1018"/>
      <c r="K3" s="1018"/>
      <c r="L3" s="1018"/>
      <c r="M3" s="1018"/>
      <c r="N3" s="1018"/>
    </row>
    <row r="4" spans="1:22" ht="9" customHeight="1" x14ac:dyDescent="0.2"/>
    <row r="5" spans="1:22" ht="20.100000000000001" customHeight="1" x14ac:dyDescent="0.2">
      <c r="A5" s="1020" t="s">
        <v>243</v>
      </c>
      <c r="B5" s="1022" t="s">
        <v>356</v>
      </c>
      <c r="C5" s="1023"/>
      <c r="D5" s="1023"/>
      <c r="E5" s="1023"/>
      <c r="F5" s="1023"/>
      <c r="G5" s="1024" t="s">
        <v>357</v>
      </c>
      <c r="H5" s="1023"/>
      <c r="I5" s="1023"/>
      <c r="J5" s="1023"/>
      <c r="K5" s="1023"/>
      <c r="L5" s="1024" t="s">
        <v>249</v>
      </c>
      <c r="M5" s="1023"/>
      <c r="N5" s="1023"/>
    </row>
    <row r="6" spans="1:22" ht="33" customHeight="1" x14ac:dyDescent="0.2">
      <c r="A6" s="1020"/>
      <c r="B6" s="1025">
        <f>T!G55</f>
        <v>2014</v>
      </c>
      <c r="C6" s="1026"/>
      <c r="D6" s="785" t="s">
        <v>269</v>
      </c>
      <c r="E6" s="1027">
        <f>B6-1</f>
        <v>2013</v>
      </c>
      <c r="F6" s="1028"/>
      <c r="G6" s="1029">
        <f>B6</f>
        <v>2014</v>
      </c>
      <c r="H6" s="1026"/>
      <c r="I6" s="789" t="s">
        <v>269</v>
      </c>
      <c r="J6" s="1027">
        <f>E6</f>
        <v>2013</v>
      </c>
      <c r="K6" s="1028"/>
      <c r="L6" s="331" t="s">
        <v>288</v>
      </c>
      <c r="M6" s="341" t="s">
        <v>244</v>
      </c>
      <c r="N6" s="361" t="s">
        <v>245</v>
      </c>
      <c r="Q6" s="342"/>
      <c r="R6" s="103"/>
    </row>
    <row r="7" spans="1:22" ht="12.95" customHeight="1" thickBot="1" x14ac:dyDescent="0.25">
      <c r="A7" s="1021"/>
      <c r="B7" s="437" t="s">
        <v>246</v>
      </c>
      <c r="C7" s="431" t="s">
        <v>16</v>
      </c>
      <c r="D7" s="786" t="s">
        <v>247</v>
      </c>
      <c r="E7" s="791" t="s">
        <v>248</v>
      </c>
      <c r="F7" s="792" t="s">
        <v>16</v>
      </c>
      <c r="G7" s="430" t="s">
        <v>246</v>
      </c>
      <c r="H7" s="431" t="s">
        <v>16</v>
      </c>
      <c r="I7" s="790" t="s">
        <v>247</v>
      </c>
      <c r="J7" s="791" t="s">
        <v>248</v>
      </c>
      <c r="K7" s="792" t="s">
        <v>16</v>
      </c>
      <c r="L7" s="432" t="s">
        <v>14</v>
      </c>
      <c r="M7" s="433" t="s">
        <v>14</v>
      </c>
      <c r="N7" s="434" t="s">
        <v>14</v>
      </c>
      <c r="Q7" s="343"/>
      <c r="R7" s="103"/>
    </row>
    <row r="8" spans="1:22" ht="20.100000000000001" customHeight="1" x14ac:dyDescent="0.2">
      <c r="A8" s="357" t="s">
        <v>30</v>
      </c>
      <c r="B8" s="615">
        <v>1067.2189823894366</v>
      </c>
      <c r="C8" s="623">
        <v>11367.915214608951</v>
      </c>
      <c r="D8" s="787">
        <f>(B8-E8)/E8</f>
        <v>-0.12440477883259755</v>
      </c>
      <c r="E8" s="793">
        <v>1218.8497111331289</v>
      </c>
      <c r="F8" s="794">
        <v>12900.746566228467</v>
      </c>
      <c r="G8" s="624">
        <v>1189.2153494121144</v>
      </c>
      <c r="H8" s="623">
        <v>12667.408926479648</v>
      </c>
      <c r="I8" s="787">
        <f>(G8-J8)/J8</f>
        <v>-3.340656671815001E-2</v>
      </c>
      <c r="J8" s="793">
        <v>1230.3159823612725</v>
      </c>
      <c r="K8" s="803">
        <v>13022.109731697325</v>
      </c>
      <c r="L8" s="349">
        <v>0.7</v>
      </c>
      <c r="M8" s="349">
        <v>-2</v>
      </c>
      <c r="N8" s="350">
        <f>L8-M8</f>
        <v>2.7</v>
      </c>
      <c r="Q8" s="345"/>
      <c r="R8" s="345"/>
      <c r="T8" s="882"/>
      <c r="U8" s="165"/>
      <c r="V8" s="346"/>
    </row>
    <row r="9" spans="1:22" ht="20.100000000000001" customHeight="1" x14ac:dyDescent="0.2">
      <c r="A9" s="357" t="s">
        <v>31</v>
      </c>
      <c r="B9" s="615"/>
      <c r="C9" s="624"/>
      <c r="D9" s="787"/>
      <c r="E9" s="795">
        <v>1057.8779864947935</v>
      </c>
      <c r="F9" s="796">
        <v>11206.59553995904</v>
      </c>
      <c r="G9" s="624"/>
      <c r="H9" s="624"/>
      <c r="I9" s="787"/>
      <c r="J9" s="795">
        <v>1050.3839120016494</v>
      </c>
      <c r="K9" s="804">
        <v>11127.207309120377</v>
      </c>
      <c r="L9" s="349"/>
      <c r="M9" s="349">
        <v>-0.7</v>
      </c>
      <c r="N9" s="350"/>
      <c r="Q9" s="345"/>
      <c r="R9" s="345"/>
      <c r="T9" s="882"/>
      <c r="U9" s="165"/>
      <c r="V9" s="346"/>
    </row>
    <row r="10" spans="1:22" ht="20.100000000000001" customHeight="1" x14ac:dyDescent="0.2">
      <c r="A10" s="435" t="s">
        <v>32</v>
      </c>
      <c r="B10" s="616"/>
      <c r="C10" s="625"/>
      <c r="D10" s="788"/>
      <c r="E10" s="797">
        <v>1088.3776126372027</v>
      </c>
      <c r="F10" s="798">
        <v>11519.87842207784</v>
      </c>
      <c r="G10" s="625"/>
      <c r="H10" s="625"/>
      <c r="I10" s="788"/>
      <c r="J10" s="797">
        <v>954.76515999994092</v>
      </c>
      <c r="K10" s="805">
        <v>10105.664097761375</v>
      </c>
      <c r="L10" s="351"/>
      <c r="M10" s="352">
        <v>3.3</v>
      </c>
      <c r="N10" s="353"/>
      <c r="Q10" s="345"/>
      <c r="R10" s="345"/>
      <c r="T10" s="882"/>
      <c r="U10" s="165"/>
      <c r="V10" s="346"/>
    </row>
    <row r="11" spans="1:22" ht="20.100000000000001" customHeight="1" x14ac:dyDescent="0.2">
      <c r="A11" s="436" t="s">
        <v>33</v>
      </c>
      <c r="B11" s="617"/>
      <c r="C11" s="626"/>
      <c r="D11" s="787"/>
      <c r="E11" s="799">
        <v>651.24166986801674</v>
      </c>
      <c r="F11" s="800">
        <v>6892.9938644093281</v>
      </c>
      <c r="G11" s="626"/>
      <c r="H11" s="626"/>
      <c r="I11" s="787"/>
      <c r="J11" s="799">
        <v>696.80927146084434</v>
      </c>
      <c r="K11" s="806">
        <v>7375.2989943296316</v>
      </c>
      <c r="L11" s="344"/>
      <c r="M11" s="354">
        <v>7.6</v>
      </c>
      <c r="N11" s="350"/>
      <c r="Q11" s="345"/>
      <c r="R11" s="345"/>
      <c r="T11" s="882"/>
      <c r="U11" s="165"/>
      <c r="V11" s="346"/>
    </row>
    <row r="12" spans="1:22" ht="20.100000000000001" customHeight="1" x14ac:dyDescent="0.2">
      <c r="A12" s="357" t="s">
        <v>34</v>
      </c>
      <c r="B12" s="615"/>
      <c r="C12" s="624"/>
      <c r="D12" s="787"/>
      <c r="E12" s="795">
        <v>406.49268874715358</v>
      </c>
      <c r="F12" s="796">
        <v>4319.6758555093766</v>
      </c>
      <c r="G12" s="624"/>
      <c r="H12" s="624"/>
      <c r="I12" s="787"/>
      <c r="J12" s="795">
        <v>396.28453972776566</v>
      </c>
      <c r="K12" s="804">
        <v>4211.1969183250476</v>
      </c>
      <c r="L12" s="349"/>
      <c r="M12" s="355">
        <v>13</v>
      </c>
      <c r="N12" s="350"/>
      <c r="Q12" s="345"/>
      <c r="R12" s="345"/>
      <c r="T12" s="882"/>
      <c r="U12" s="165"/>
      <c r="V12" s="346"/>
    </row>
    <row r="13" spans="1:22" ht="20.100000000000001" customHeight="1" x14ac:dyDescent="0.2">
      <c r="A13" s="435" t="s">
        <v>35</v>
      </c>
      <c r="B13" s="616"/>
      <c r="C13" s="625"/>
      <c r="D13" s="788"/>
      <c r="E13" s="797">
        <v>330.0483919540182</v>
      </c>
      <c r="F13" s="798">
        <v>3529.6035132346615</v>
      </c>
      <c r="G13" s="625"/>
      <c r="H13" s="625"/>
      <c r="I13" s="788"/>
      <c r="J13" s="797">
        <v>336.00332597382851</v>
      </c>
      <c r="K13" s="805">
        <v>3593.2867686293171</v>
      </c>
      <c r="L13" s="351"/>
      <c r="M13" s="352">
        <v>15.8</v>
      </c>
      <c r="N13" s="353"/>
      <c r="Q13" s="345"/>
      <c r="R13" s="345"/>
      <c r="T13" s="882"/>
      <c r="U13" s="165"/>
      <c r="V13" s="346"/>
    </row>
    <row r="14" spans="1:22" ht="20.100000000000001" customHeight="1" x14ac:dyDescent="0.2">
      <c r="A14" s="436" t="s">
        <v>36</v>
      </c>
      <c r="B14" s="617"/>
      <c r="C14" s="626"/>
      <c r="D14" s="787"/>
      <c r="E14" s="799">
        <v>285.00418804731578</v>
      </c>
      <c r="F14" s="800">
        <v>3059.2406545836484</v>
      </c>
      <c r="G14" s="626"/>
      <c r="H14" s="626"/>
      <c r="I14" s="787"/>
      <c r="J14" s="799">
        <v>292.38308334875512</v>
      </c>
      <c r="K14" s="806">
        <v>3138.4458643272042</v>
      </c>
      <c r="L14" s="344"/>
      <c r="M14" s="354">
        <v>17.5</v>
      </c>
      <c r="N14" s="350"/>
      <c r="Q14" s="345"/>
      <c r="R14" s="345"/>
      <c r="T14" s="882"/>
      <c r="U14" s="165"/>
      <c r="V14" s="346"/>
    </row>
    <row r="15" spans="1:22" ht="20.100000000000001" customHeight="1" x14ac:dyDescent="0.2">
      <c r="A15" s="357" t="s">
        <v>37</v>
      </c>
      <c r="B15" s="615"/>
      <c r="C15" s="624"/>
      <c r="D15" s="787"/>
      <c r="E15" s="795">
        <v>287.0608202778821</v>
      </c>
      <c r="F15" s="796">
        <v>3076.3389514555738</v>
      </c>
      <c r="G15" s="624"/>
      <c r="H15" s="624"/>
      <c r="I15" s="787"/>
      <c r="J15" s="795">
        <v>292.73188301232994</v>
      </c>
      <c r="K15" s="804">
        <v>3137.113916040576</v>
      </c>
      <c r="L15" s="349"/>
      <c r="M15" s="355">
        <v>17.2</v>
      </c>
      <c r="N15" s="350"/>
      <c r="Q15" s="345"/>
      <c r="R15" s="345"/>
      <c r="T15" s="882"/>
      <c r="U15" s="165"/>
      <c r="V15" s="346"/>
    </row>
    <row r="16" spans="1:22" ht="20.100000000000001" customHeight="1" x14ac:dyDescent="0.2">
      <c r="A16" s="435" t="s">
        <v>38</v>
      </c>
      <c r="B16" s="616"/>
      <c r="C16" s="625"/>
      <c r="D16" s="788"/>
      <c r="E16" s="797">
        <v>397.39885146228232</v>
      </c>
      <c r="F16" s="798">
        <v>4244.9259113762237</v>
      </c>
      <c r="G16" s="625"/>
      <c r="H16" s="625"/>
      <c r="I16" s="788"/>
      <c r="J16" s="797">
        <v>377.00323491289521</v>
      </c>
      <c r="K16" s="805">
        <v>4027.0644836181614</v>
      </c>
      <c r="L16" s="351"/>
      <c r="M16" s="352">
        <v>13</v>
      </c>
      <c r="N16" s="353"/>
      <c r="Q16" s="345"/>
      <c r="R16" s="345"/>
      <c r="T16" s="882"/>
      <c r="U16" s="165"/>
      <c r="V16" s="346"/>
    </row>
    <row r="17" spans="1:22" ht="20.100000000000001" customHeight="1" x14ac:dyDescent="0.2">
      <c r="A17" s="436" t="s">
        <v>39</v>
      </c>
      <c r="B17" s="617"/>
      <c r="C17" s="626"/>
      <c r="D17" s="787"/>
      <c r="E17" s="799">
        <v>640.63402815943982</v>
      </c>
      <c r="F17" s="800">
        <v>6815.7912705480539</v>
      </c>
      <c r="G17" s="626"/>
      <c r="H17" s="626"/>
      <c r="I17" s="787"/>
      <c r="J17" s="799">
        <v>662.86402204189517</v>
      </c>
      <c r="K17" s="806">
        <v>7052.2991542826767</v>
      </c>
      <c r="L17" s="344"/>
      <c r="M17" s="116">
        <v>8</v>
      </c>
      <c r="N17" s="350"/>
      <c r="Q17" s="345"/>
      <c r="R17" s="345"/>
      <c r="T17" s="882"/>
      <c r="U17" s="165"/>
      <c r="V17" s="346"/>
    </row>
    <row r="18" spans="1:22" ht="20.100000000000001" customHeight="1" x14ac:dyDescent="0.2">
      <c r="A18" s="357" t="s">
        <v>40</v>
      </c>
      <c r="B18" s="615"/>
      <c r="C18" s="624"/>
      <c r="D18" s="787"/>
      <c r="E18" s="795">
        <v>888.01681308815967</v>
      </c>
      <c r="F18" s="796">
        <v>9446.3862992596823</v>
      </c>
      <c r="G18" s="624"/>
      <c r="H18" s="624"/>
      <c r="I18" s="787"/>
      <c r="J18" s="795">
        <v>962.43567593224634</v>
      </c>
      <c r="K18" s="804">
        <v>10238.02595744606</v>
      </c>
      <c r="L18" s="349"/>
      <c r="M18" s="355">
        <v>2.6</v>
      </c>
      <c r="N18" s="350"/>
      <c r="Q18" s="345"/>
      <c r="R18" s="345"/>
      <c r="T18" s="882"/>
      <c r="U18" s="165"/>
      <c r="V18" s="346"/>
    </row>
    <row r="19" spans="1:22" ht="20.100000000000001" customHeight="1" x14ac:dyDescent="0.2">
      <c r="A19" s="435" t="s">
        <v>41</v>
      </c>
      <c r="B19" s="616"/>
      <c r="C19" s="625"/>
      <c r="D19" s="788"/>
      <c r="E19" s="797">
        <v>1026.0916529000576</v>
      </c>
      <c r="F19" s="798">
        <v>10956.42094707764</v>
      </c>
      <c r="G19" s="625"/>
      <c r="H19" s="625"/>
      <c r="I19" s="788"/>
      <c r="J19" s="797">
        <v>1101.3580841473713</v>
      </c>
      <c r="K19" s="805">
        <v>11760.1022767124</v>
      </c>
      <c r="L19" s="351"/>
      <c r="M19" s="352">
        <v>-0.4</v>
      </c>
      <c r="N19" s="353"/>
      <c r="Q19" s="345"/>
      <c r="R19" s="345"/>
      <c r="T19" s="882"/>
      <c r="U19" s="165"/>
      <c r="V19" s="346"/>
    </row>
    <row r="20" spans="1:22" ht="20.100000000000001" customHeight="1" x14ac:dyDescent="0.2">
      <c r="A20" s="436" t="s">
        <v>88</v>
      </c>
      <c r="B20" s="615">
        <f>SUM(B8:B10)</f>
        <v>1067.2189823894366</v>
      </c>
      <c r="C20" s="624">
        <f>SUM(C8:C10)</f>
        <v>11367.915214608951</v>
      </c>
      <c r="D20" s="787"/>
      <c r="E20" s="795">
        <f>SUM(E8:E10)</f>
        <v>3365.1053102651254</v>
      </c>
      <c r="F20" s="796">
        <f>SUM(F8:F10)</f>
        <v>35627.220528265345</v>
      </c>
      <c r="G20" s="624">
        <f>SUM(G8:G10)</f>
        <v>1189.2153494121144</v>
      </c>
      <c r="H20" s="624">
        <f>SUM(H8:H10)</f>
        <v>12667.408926479648</v>
      </c>
      <c r="I20" s="787"/>
      <c r="J20" s="795">
        <f>SUM(J8:J10)</f>
        <v>3235.4650543628627</v>
      </c>
      <c r="K20" s="804">
        <f>SUM(K8:K10)</f>
        <v>34254.981138579082</v>
      </c>
      <c r="L20" s="349"/>
      <c r="M20" s="120">
        <f>AVERAGE(M8:M10)</f>
        <v>0.19999999999999987</v>
      </c>
      <c r="N20" s="350"/>
      <c r="Q20" s="345"/>
      <c r="R20" s="345"/>
      <c r="U20" s="165"/>
      <c r="V20" s="346"/>
    </row>
    <row r="21" spans="1:22" ht="20.100000000000001" customHeight="1" x14ac:dyDescent="0.2">
      <c r="A21" s="357" t="s">
        <v>89</v>
      </c>
      <c r="B21" s="615">
        <f>SUM(B11:B13)</f>
        <v>0</v>
      </c>
      <c r="C21" s="624">
        <f>SUM(C11:C13)</f>
        <v>0</v>
      </c>
      <c r="D21" s="787"/>
      <c r="E21" s="795">
        <f>SUM(E11:E13)</f>
        <v>1387.7827505691885</v>
      </c>
      <c r="F21" s="796">
        <f>SUM(F11:F13)</f>
        <v>14742.273233153366</v>
      </c>
      <c r="G21" s="624">
        <f>SUM(G11:G13)</f>
        <v>0</v>
      </c>
      <c r="H21" s="624">
        <f>SUM(H11:H13)</f>
        <v>0</v>
      </c>
      <c r="I21" s="787"/>
      <c r="J21" s="795">
        <f>SUM(J11:J13)</f>
        <v>1429.0971371624387</v>
      </c>
      <c r="K21" s="804">
        <f>SUM(K11:K13)</f>
        <v>15179.782681283996</v>
      </c>
      <c r="L21" s="349"/>
      <c r="M21" s="120">
        <f>AVERAGE(M11:M13)</f>
        <v>12.133333333333335</v>
      </c>
      <c r="N21" s="350"/>
      <c r="Q21" s="345"/>
      <c r="R21" s="345"/>
      <c r="U21" s="165"/>
      <c r="V21" s="346"/>
    </row>
    <row r="22" spans="1:22" ht="20.100000000000001" customHeight="1" x14ac:dyDescent="0.2">
      <c r="A22" s="357" t="s">
        <v>90</v>
      </c>
      <c r="B22" s="615">
        <f>SUM(B14:B16)</f>
        <v>0</v>
      </c>
      <c r="C22" s="624">
        <f>SUM(C14:C16)</f>
        <v>0</v>
      </c>
      <c r="D22" s="787"/>
      <c r="E22" s="795">
        <f>SUM(E14:E16)</f>
        <v>969.46385978748015</v>
      </c>
      <c r="F22" s="796">
        <f>SUM(F14:F16)</f>
        <v>10380.505517415446</v>
      </c>
      <c r="G22" s="624">
        <f>SUM(G14:G16)</f>
        <v>0</v>
      </c>
      <c r="H22" s="624">
        <f>SUM(H14:H16)</f>
        <v>0</v>
      </c>
      <c r="I22" s="787"/>
      <c r="J22" s="795">
        <f>SUM(J14:J16)</f>
        <v>962.11820127398028</v>
      </c>
      <c r="K22" s="804">
        <f>SUM(K14:K16)</f>
        <v>10302.624263985941</v>
      </c>
      <c r="L22" s="349"/>
      <c r="M22" s="120">
        <f>AVERAGE(M14:M16)</f>
        <v>15.9</v>
      </c>
      <c r="N22" s="350"/>
      <c r="Q22" s="345"/>
      <c r="R22" s="345"/>
      <c r="U22" s="165"/>
      <c r="V22" s="346"/>
    </row>
    <row r="23" spans="1:22" ht="20.100000000000001" customHeight="1" x14ac:dyDescent="0.2">
      <c r="A23" s="435" t="s">
        <v>91</v>
      </c>
      <c r="B23" s="616">
        <f>SUM(B17:B19)</f>
        <v>0</v>
      </c>
      <c r="C23" s="625">
        <f>SUM(C17:C19)</f>
        <v>0</v>
      </c>
      <c r="D23" s="788"/>
      <c r="E23" s="797">
        <f>SUM(E17:E19)</f>
        <v>2554.7424941476575</v>
      </c>
      <c r="F23" s="798">
        <f>SUM(F17:F19)</f>
        <v>27218.598516885377</v>
      </c>
      <c r="G23" s="625">
        <f>SUM(G17:G19)</f>
        <v>0</v>
      </c>
      <c r="H23" s="625">
        <f>SUM(H17:H19)</f>
        <v>0</v>
      </c>
      <c r="I23" s="788"/>
      <c r="J23" s="797">
        <f>SUM(J17:J19)</f>
        <v>2726.6577821215128</v>
      </c>
      <c r="K23" s="805">
        <f>SUM(K17:K19)</f>
        <v>29050.427388441138</v>
      </c>
      <c r="L23" s="351"/>
      <c r="M23" s="126">
        <f>AVERAGE(M17:M19)</f>
        <v>3.4</v>
      </c>
      <c r="N23" s="353"/>
      <c r="Q23" s="345"/>
      <c r="R23" s="345"/>
      <c r="U23" s="165"/>
      <c r="V23" s="346"/>
    </row>
    <row r="24" spans="1:22" ht="20.100000000000001" customHeight="1" x14ac:dyDescent="0.2">
      <c r="A24" s="436" t="s">
        <v>92</v>
      </c>
      <c r="B24" s="615">
        <f>SUM(B8:B13)</f>
        <v>1067.2189823894366</v>
      </c>
      <c r="C24" s="624">
        <f>SUM(C8:C13)</f>
        <v>11367.915214608951</v>
      </c>
      <c r="D24" s="787"/>
      <c r="E24" s="795">
        <f>SUM(E8:E13)</f>
        <v>4752.8880608343143</v>
      </c>
      <c r="F24" s="796">
        <f>SUM(F8:F13)</f>
        <v>50369.493761418707</v>
      </c>
      <c r="G24" s="624">
        <f>SUM(G8:G13)</f>
        <v>1189.2153494121144</v>
      </c>
      <c r="H24" s="624">
        <f>SUM(H8:H13)</f>
        <v>12667.408926479648</v>
      </c>
      <c r="I24" s="787"/>
      <c r="J24" s="795">
        <f>SUM(J8:J13)</f>
        <v>4664.5621915253014</v>
      </c>
      <c r="K24" s="804">
        <f>SUM(K8:K13)</f>
        <v>49434.763819863081</v>
      </c>
      <c r="L24" s="349"/>
      <c r="M24" s="120">
        <f>AVERAGE(M8:M13)</f>
        <v>6.166666666666667</v>
      </c>
      <c r="N24" s="350"/>
      <c r="Q24" s="345"/>
      <c r="R24" s="345"/>
      <c r="U24" s="165"/>
      <c r="V24" s="346"/>
    </row>
    <row r="25" spans="1:22" ht="20.100000000000001" customHeight="1" x14ac:dyDescent="0.2">
      <c r="A25" s="435" t="s">
        <v>93</v>
      </c>
      <c r="B25" s="616">
        <f>SUM(B14:B19)</f>
        <v>0</v>
      </c>
      <c r="C25" s="625">
        <f>SUM(C14:C19)</f>
        <v>0</v>
      </c>
      <c r="D25" s="788"/>
      <c r="E25" s="797">
        <f>SUM(E14:E19)</f>
        <v>3524.2063539351375</v>
      </c>
      <c r="F25" s="798">
        <f>SUM(F14:F19)</f>
        <v>37599.104034300821</v>
      </c>
      <c r="G25" s="625">
        <f>SUM(G14:G19)</f>
        <v>0</v>
      </c>
      <c r="H25" s="625">
        <f>SUM(H14:H19)</f>
        <v>0</v>
      </c>
      <c r="I25" s="788"/>
      <c r="J25" s="797">
        <f>SUM(J14:J19)</f>
        <v>3688.7759833954933</v>
      </c>
      <c r="K25" s="805">
        <f>SUM(K14:K19)</f>
        <v>39353.051652427079</v>
      </c>
      <c r="L25" s="351"/>
      <c r="M25" s="126">
        <f>AVERAGE(M14:M19)</f>
        <v>9.65</v>
      </c>
      <c r="N25" s="353"/>
      <c r="Q25" s="345"/>
      <c r="R25" s="345"/>
      <c r="U25" s="165"/>
      <c r="V25" s="346"/>
    </row>
    <row r="26" spans="1:22" ht="20.100000000000001" customHeight="1" x14ac:dyDescent="0.2">
      <c r="A26" s="184" t="s">
        <v>47</v>
      </c>
      <c r="B26" s="618">
        <f>SUM(B8:B19)</f>
        <v>1067.2189823894366</v>
      </c>
      <c r="C26" s="627">
        <f>SUM(C8:C19)</f>
        <v>11367.915214608951</v>
      </c>
      <c r="D26" s="787"/>
      <c r="E26" s="801">
        <f>SUM(E8:E19)</f>
        <v>8277.0944147694499</v>
      </c>
      <c r="F26" s="802">
        <f>SUM(F8:F19)</f>
        <v>87968.597795719528</v>
      </c>
      <c r="G26" s="627">
        <f>SUM(G8:G19)</f>
        <v>1189.2153494121144</v>
      </c>
      <c r="H26" s="627">
        <f>SUM(H8:H19)</f>
        <v>12667.408926479648</v>
      </c>
      <c r="I26" s="787"/>
      <c r="J26" s="801">
        <f>SUM(J8:J19)</f>
        <v>8353.3381749207947</v>
      </c>
      <c r="K26" s="807">
        <f>SUM(K8:K19)</f>
        <v>88787.815472290153</v>
      </c>
      <c r="L26" s="344"/>
      <c r="M26" s="120">
        <f>AVERAGE(M8:M19)</f>
        <v>7.9083333333333323</v>
      </c>
      <c r="N26" s="350"/>
      <c r="Q26" s="345"/>
      <c r="R26" s="345"/>
      <c r="S26" s="356"/>
      <c r="U26" s="165"/>
      <c r="V26" s="346"/>
    </row>
    <row r="27" spans="1:22" ht="5.0999999999999996" customHeight="1" x14ac:dyDescent="0.2">
      <c r="A27" s="357"/>
      <c r="B27" s="438"/>
      <c r="C27" s="366"/>
      <c r="D27" s="363"/>
      <c r="E27" s="365"/>
      <c r="F27" s="366"/>
      <c r="G27" s="347"/>
      <c r="H27" s="367"/>
      <c r="I27" s="364"/>
      <c r="J27" s="347"/>
      <c r="K27" s="348"/>
      <c r="L27" s="157"/>
      <c r="M27" s="157"/>
      <c r="Q27" s="103"/>
      <c r="R27" s="359"/>
    </row>
    <row r="28" spans="1:22" ht="12.6" customHeight="1" x14ac:dyDescent="0.2">
      <c r="A28" s="136"/>
      <c r="B28" s="360"/>
      <c r="C28" s="360"/>
      <c r="D28" s="360"/>
      <c r="E28" s="360"/>
      <c r="F28" s="360"/>
      <c r="G28" s="356"/>
      <c r="H28" s="360"/>
      <c r="I28" s="360"/>
      <c r="J28" s="356"/>
      <c r="K28" s="360"/>
      <c r="L28" s="360"/>
      <c r="M28" s="356"/>
      <c r="N28" s="360"/>
      <c r="P28" s="330"/>
    </row>
    <row r="30" spans="1:22" x14ac:dyDescent="0.2">
      <c r="C30" s="361"/>
      <c r="D30" s="550"/>
      <c r="E30" s="361"/>
      <c r="F30" s="361"/>
    </row>
    <row r="31" spans="1:22" x14ac:dyDescent="0.2">
      <c r="C31" s="343"/>
      <c r="D31" s="343"/>
      <c r="E31" s="343"/>
      <c r="F31" s="343"/>
    </row>
    <row r="32" spans="1:22" x14ac:dyDescent="0.2">
      <c r="C32" s="345"/>
      <c r="D32" s="345"/>
      <c r="E32" s="345"/>
      <c r="F32" s="345"/>
    </row>
    <row r="33" spans="3:6" x14ac:dyDescent="0.2">
      <c r="C33" s="345"/>
      <c r="D33" s="345"/>
      <c r="E33" s="345"/>
      <c r="F33" s="345"/>
    </row>
    <row r="34" spans="3:6" x14ac:dyDescent="0.2">
      <c r="C34" s="345"/>
      <c r="D34" s="345"/>
      <c r="E34" s="345"/>
      <c r="F34" s="345"/>
    </row>
    <row r="35" spans="3:6" x14ac:dyDescent="0.2">
      <c r="C35" s="345"/>
      <c r="D35" s="345"/>
      <c r="E35" s="345"/>
      <c r="F35" s="345"/>
    </row>
    <row r="36" spans="3:6" x14ac:dyDescent="0.2">
      <c r="C36" s="345"/>
      <c r="D36" s="345"/>
      <c r="E36" s="345"/>
      <c r="F36" s="345"/>
    </row>
    <row r="37" spans="3:6" x14ac:dyDescent="0.2">
      <c r="C37" s="345"/>
      <c r="D37" s="345"/>
      <c r="E37" s="345"/>
      <c r="F37" s="345"/>
    </row>
    <row r="38" spans="3:6" x14ac:dyDescent="0.2">
      <c r="C38" s="345"/>
      <c r="D38" s="345"/>
      <c r="E38" s="345"/>
      <c r="F38" s="345"/>
    </row>
    <row r="39" spans="3:6" x14ac:dyDescent="0.2">
      <c r="C39" s="345"/>
      <c r="D39" s="345"/>
      <c r="E39" s="345"/>
      <c r="F39" s="345"/>
    </row>
    <row r="40" spans="3:6" x14ac:dyDescent="0.2">
      <c r="C40" s="345"/>
      <c r="D40" s="345"/>
      <c r="E40" s="345"/>
      <c r="F40" s="345"/>
    </row>
    <row r="41" spans="3:6" x14ac:dyDescent="0.2">
      <c r="C41" s="345"/>
      <c r="D41" s="345"/>
      <c r="E41" s="362"/>
      <c r="F41" s="362"/>
    </row>
    <row r="42" spans="3:6" x14ac:dyDescent="0.2">
      <c r="C42" s="345"/>
      <c r="D42" s="345"/>
      <c r="E42" s="345"/>
      <c r="F42" s="345"/>
    </row>
    <row r="43" spans="3:6" x14ac:dyDescent="0.2">
      <c r="C43" s="345"/>
      <c r="D43" s="345"/>
      <c r="E43" s="345"/>
      <c r="F43" s="345"/>
    </row>
    <row r="44" spans="3:6" x14ac:dyDescent="0.2">
      <c r="C44" s="345"/>
      <c r="D44" s="345"/>
      <c r="E44" s="345"/>
      <c r="F44" s="345"/>
    </row>
    <row r="45" spans="3:6" x14ac:dyDescent="0.2">
      <c r="C45" s="345"/>
      <c r="D45" s="345"/>
      <c r="E45" s="345"/>
      <c r="F45" s="345"/>
    </row>
    <row r="46" spans="3:6" x14ac:dyDescent="0.2">
      <c r="C46" s="345"/>
      <c r="D46" s="345"/>
      <c r="E46" s="345"/>
      <c r="F46" s="345"/>
    </row>
    <row r="47" spans="3:6" x14ac:dyDescent="0.2">
      <c r="C47" s="345"/>
      <c r="D47" s="345"/>
      <c r="E47" s="345"/>
      <c r="F47" s="345"/>
    </row>
    <row r="48" spans="3:6" x14ac:dyDescent="0.2">
      <c r="C48" s="345"/>
      <c r="D48" s="345"/>
      <c r="E48" s="345"/>
      <c r="F48" s="345"/>
    </row>
    <row r="49" spans="3:6" x14ac:dyDescent="0.2">
      <c r="C49" s="345"/>
      <c r="D49" s="345"/>
      <c r="E49" s="345"/>
      <c r="F49" s="345"/>
    </row>
    <row r="50" spans="3:6" x14ac:dyDescent="0.2">
      <c r="C50" s="356"/>
      <c r="D50" s="356"/>
      <c r="E50" s="356"/>
      <c r="F50" s="356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1"/>
  <sheetViews>
    <sheetView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8.140625" style="45" customWidth="1"/>
    <col min="2" max="13" width="7.28515625" style="379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69"/>
    <col min="24" max="16384" width="9.140625" style="45"/>
  </cols>
  <sheetData>
    <row r="1" spans="1:26" x14ac:dyDescent="0.2">
      <c r="L1" s="932" t="s">
        <v>69</v>
      </c>
      <c r="M1" s="932"/>
      <c r="S1" s="368"/>
    </row>
    <row r="2" spans="1:26" ht="22.5" customHeight="1" x14ac:dyDescent="0.25">
      <c r="A2" s="1019" t="s">
        <v>365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378"/>
      <c r="O2" s="378"/>
      <c r="P2" s="378"/>
      <c r="Q2" s="378"/>
      <c r="R2" s="378"/>
    </row>
    <row r="3" spans="1:26" ht="22.5" customHeight="1" x14ac:dyDescent="0.2">
      <c r="A3" s="1040">
        <f>T!G55</f>
        <v>2014</v>
      </c>
      <c r="B3" s="1040"/>
      <c r="C3" s="1040"/>
      <c r="D3" s="1040"/>
      <c r="E3" s="1040"/>
      <c r="F3" s="1040"/>
      <c r="G3" s="1040"/>
      <c r="H3" s="1040"/>
      <c r="I3" s="1040"/>
      <c r="J3" s="1040"/>
      <c r="K3" s="1040"/>
      <c r="L3" s="1040"/>
      <c r="M3" s="1040"/>
      <c r="N3" s="378"/>
      <c r="O3" s="378"/>
      <c r="P3" s="378"/>
      <c r="Q3" s="378"/>
      <c r="R3" s="378"/>
    </row>
    <row r="4" spans="1:26" ht="12.95" customHeight="1" x14ac:dyDescent="0.2">
      <c r="B4" s="1055" t="s">
        <v>95</v>
      </c>
      <c r="C4" s="1056"/>
      <c r="D4" s="1056"/>
      <c r="E4" s="1056"/>
      <c r="F4" s="1056"/>
      <c r="G4" s="1057"/>
      <c r="H4" s="1058" t="s">
        <v>95</v>
      </c>
      <c r="I4" s="1059"/>
      <c r="J4" s="1059"/>
      <c r="K4" s="1059"/>
      <c r="L4" s="1059"/>
      <c r="M4" s="1059"/>
      <c r="N4" s="103"/>
    </row>
    <row r="5" spans="1:26" ht="12.95" customHeight="1" x14ac:dyDescent="0.2">
      <c r="A5" s="384"/>
      <c r="B5" s="1044">
        <f>T!G55</f>
        <v>2014</v>
      </c>
      <c r="C5" s="1045"/>
      <c r="D5" s="1045"/>
      <c r="E5" s="1045"/>
      <c r="F5" s="1045"/>
      <c r="G5" s="1046"/>
      <c r="H5" s="1047">
        <f>B5-1</f>
        <v>2013</v>
      </c>
      <c r="I5" s="1048"/>
      <c r="J5" s="1048"/>
      <c r="K5" s="1048"/>
      <c r="L5" s="1048"/>
      <c r="M5" s="1048"/>
      <c r="N5" s="103"/>
      <c r="V5" s="370"/>
      <c r="W5" s="370"/>
    </row>
    <row r="6" spans="1:26" ht="20.100000000000001" customHeight="1" x14ac:dyDescent="0.25">
      <c r="A6" s="384"/>
      <c r="B6" s="1050" t="s">
        <v>254</v>
      </c>
      <c r="C6" s="1051"/>
      <c r="D6" s="385" t="s">
        <v>45</v>
      </c>
      <c r="E6" s="1052" t="s">
        <v>253</v>
      </c>
      <c r="F6" s="1051"/>
      <c r="G6" s="386" t="s">
        <v>45</v>
      </c>
      <c r="H6" s="1053" t="s">
        <v>251</v>
      </c>
      <c r="I6" s="1054"/>
      <c r="J6" s="388" t="s">
        <v>45</v>
      </c>
      <c r="K6" s="1053" t="s">
        <v>252</v>
      </c>
      <c r="L6" s="1054"/>
      <c r="M6" s="389" t="s">
        <v>45</v>
      </c>
      <c r="N6" s="103"/>
      <c r="U6" s="372"/>
      <c r="V6" s="373"/>
      <c r="W6" s="374"/>
      <c r="Z6" s="375"/>
    </row>
    <row r="7" spans="1:26" ht="20.100000000000001" customHeight="1" thickBot="1" x14ac:dyDescent="0.25">
      <c r="A7" s="445" t="s">
        <v>243</v>
      </c>
      <c r="B7" s="446" t="s">
        <v>246</v>
      </c>
      <c r="C7" s="440" t="s">
        <v>16</v>
      </c>
      <c r="D7" s="440" t="s">
        <v>14</v>
      </c>
      <c r="E7" s="439" t="s">
        <v>246</v>
      </c>
      <c r="F7" s="440" t="s">
        <v>16</v>
      </c>
      <c r="G7" s="441" t="s">
        <v>14</v>
      </c>
      <c r="H7" s="442" t="s">
        <v>248</v>
      </c>
      <c r="I7" s="443" t="s">
        <v>16</v>
      </c>
      <c r="J7" s="444" t="s">
        <v>14</v>
      </c>
      <c r="K7" s="442" t="s">
        <v>248</v>
      </c>
      <c r="L7" s="443" t="s">
        <v>16</v>
      </c>
      <c r="M7" s="443" t="s">
        <v>14</v>
      </c>
      <c r="N7" s="103"/>
      <c r="U7" s="372"/>
      <c r="V7" s="373"/>
      <c r="W7" s="374"/>
      <c r="Z7" s="375"/>
    </row>
    <row r="8" spans="1:26" ht="20.100000000000001" customHeight="1" x14ac:dyDescent="0.2">
      <c r="A8" s="357" t="s">
        <v>30</v>
      </c>
      <c r="B8" s="447">
        <v>44.959295144984566</v>
      </c>
      <c r="C8" s="381">
        <v>478.87262393100002</v>
      </c>
      <c r="D8" s="823">
        <v>-4.0999999999999996</v>
      </c>
      <c r="E8" s="838">
        <v>26.914539897812865</v>
      </c>
      <c r="F8" s="381">
        <v>286.702356931</v>
      </c>
      <c r="G8" s="823">
        <v>6.3</v>
      </c>
      <c r="H8" s="392">
        <v>47.333075975303558</v>
      </c>
      <c r="I8" s="393">
        <v>500.97320100000002</v>
      </c>
      <c r="J8" s="827">
        <v>-8.6</v>
      </c>
      <c r="K8" s="392">
        <v>28.424361807589285</v>
      </c>
      <c r="L8" s="393">
        <v>300.87971199999998</v>
      </c>
      <c r="M8" s="829">
        <v>5</v>
      </c>
      <c r="N8" s="103"/>
      <c r="U8" s="372"/>
      <c r="V8" s="373"/>
      <c r="W8" s="374"/>
      <c r="Z8" s="375"/>
    </row>
    <row r="9" spans="1:26" ht="20.100000000000001" customHeight="1" x14ac:dyDescent="0.2">
      <c r="A9" s="357" t="s">
        <v>31</v>
      </c>
      <c r="B9" s="447"/>
      <c r="C9" s="381"/>
      <c r="D9" s="823"/>
      <c r="E9" s="838"/>
      <c r="F9" s="381"/>
      <c r="G9" s="823"/>
      <c r="H9" s="392">
        <v>43.474095240881937</v>
      </c>
      <c r="I9" s="393">
        <v>460.52252899999996</v>
      </c>
      <c r="J9" s="827">
        <v>-4</v>
      </c>
      <c r="K9" s="392">
        <v>31.529226019077406</v>
      </c>
      <c r="L9" s="393">
        <v>334.011955</v>
      </c>
      <c r="M9" s="829">
        <v>1.8</v>
      </c>
      <c r="N9" s="103"/>
      <c r="U9" s="372"/>
      <c r="V9" s="373"/>
      <c r="W9" s="374"/>
      <c r="Z9" s="375"/>
    </row>
    <row r="10" spans="1:26" ht="20.100000000000001" customHeight="1" x14ac:dyDescent="0.2">
      <c r="A10" s="357" t="s">
        <v>32</v>
      </c>
      <c r="B10" s="448"/>
      <c r="C10" s="383"/>
      <c r="D10" s="824"/>
      <c r="E10" s="839"/>
      <c r="F10" s="383"/>
      <c r="G10" s="824"/>
      <c r="H10" s="392">
        <v>43.322352867004689</v>
      </c>
      <c r="I10" s="393">
        <v>458.54333500000001</v>
      </c>
      <c r="J10" s="827">
        <v>-4.4000000000000004</v>
      </c>
      <c r="K10" s="392">
        <v>26.167573629763012</v>
      </c>
      <c r="L10" s="393">
        <v>276.99589299999997</v>
      </c>
      <c r="M10" s="829">
        <v>5.5</v>
      </c>
      <c r="N10" s="103"/>
      <c r="U10" s="372"/>
      <c r="V10" s="373"/>
      <c r="W10" s="374"/>
      <c r="Z10" s="375"/>
    </row>
    <row r="11" spans="1:26" ht="20.100000000000001" customHeight="1" x14ac:dyDescent="0.2">
      <c r="A11" s="436" t="s">
        <v>33</v>
      </c>
      <c r="B11" s="447"/>
      <c r="C11" s="381"/>
      <c r="D11" s="823"/>
      <c r="E11" s="838"/>
      <c r="F11" s="381"/>
      <c r="G11" s="823"/>
      <c r="H11" s="390">
        <v>37.489697791741754</v>
      </c>
      <c r="I11" s="391">
        <v>396.70103899999998</v>
      </c>
      <c r="J11" s="828">
        <v>-0.6</v>
      </c>
      <c r="K11" s="390">
        <v>10.42954707499324</v>
      </c>
      <c r="L11" s="391">
        <v>110.44469700000001</v>
      </c>
      <c r="M11" s="830">
        <v>15.6</v>
      </c>
      <c r="N11" s="103"/>
      <c r="U11" s="372"/>
      <c r="V11" s="373"/>
      <c r="W11" s="374"/>
      <c r="Z11" s="375"/>
    </row>
    <row r="12" spans="1:26" ht="20.100000000000001" customHeight="1" x14ac:dyDescent="0.2">
      <c r="A12" s="357" t="s">
        <v>34</v>
      </c>
      <c r="B12" s="447"/>
      <c r="C12" s="381"/>
      <c r="D12" s="823"/>
      <c r="E12" s="838"/>
      <c r="F12" s="381"/>
      <c r="G12" s="823"/>
      <c r="H12" s="392">
        <v>18.750183875948821</v>
      </c>
      <c r="I12" s="393">
        <v>199.20155199999999</v>
      </c>
      <c r="J12" s="827">
        <v>8.5</v>
      </c>
      <c r="K12" s="392">
        <v>9.3875639686718522</v>
      </c>
      <c r="L12" s="393">
        <v>99.774649000000011</v>
      </c>
      <c r="M12" s="829">
        <v>16.5</v>
      </c>
      <c r="N12" s="103"/>
      <c r="U12" s="372"/>
      <c r="V12" s="373"/>
      <c r="W12" s="374"/>
      <c r="Z12" s="375"/>
    </row>
    <row r="13" spans="1:26" ht="20.100000000000001" customHeight="1" x14ac:dyDescent="0.2">
      <c r="A13" s="435" t="s">
        <v>35</v>
      </c>
      <c r="B13" s="448"/>
      <c r="C13" s="383"/>
      <c r="D13" s="824"/>
      <c r="E13" s="839"/>
      <c r="F13" s="383"/>
      <c r="G13" s="824"/>
      <c r="H13" s="392">
        <v>17.66743373647363</v>
      </c>
      <c r="I13" s="393">
        <v>188.843771</v>
      </c>
      <c r="J13" s="827">
        <v>9</v>
      </c>
      <c r="K13" s="392">
        <v>7.7458241669498982</v>
      </c>
      <c r="L13" s="393">
        <v>82.848875000000007</v>
      </c>
      <c r="M13" s="829">
        <v>20</v>
      </c>
      <c r="N13" s="103"/>
      <c r="U13" s="372"/>
      <c r="V13" s="373"/>
      <c r="W13" s="374"/>
      <c r="Z13" s="375"/>
    </row>
    <row r="14" spans="1:26" ht="20.100000000000001" customHeight="1" x14ac:dyDescent="0.2">
      <c r="A14" s="436" t="s">
        <v>36</v>
      </c>
      <c r="B14" s="447"/>
      <c r="C14" s="381"/>
      <c r="D14" s="823"/>
      <c r="E14" s="838"/>
      <c r="F14" s="381"/>
      <c r="G14" s="823"/>
      <c r="H14" s="390">
        <v>10.735025507987054</v>
      </c>
      <c r="I14" s="391">
        <v>115.22179200000001</v>
      </c>
      <c r="J14" s="828">
        <v>14.8</v>
      </c>
      <c r="K14" s="390">
        <v>7.0816624292609269</v>
      </c>
      <c r="L14" s="391">
        <v>76.016512000000006</v>
      </c>
      <c r="M14" s="830">
        <v>27.5</v>
      </c>
      <c r="N14" s="103"/>
      <c r="U14" s="372"/>
      <c r="V14" s="373"/>
      <c r="W14" s="374"/>
      <c r="Z14" s="375"/>
    </row>
    <row r="15" spans="1:26" ht="20.100000000000001" customHeight="1" x14ac:dyDescent="0.2">
      <c r="A15" s="357" t="s">
        <v>37</v>
      </c>
      <c r="B15" s="447"/>
      <c r="C15" s="381"/>
      <c r="D15" s="823"/>
      <c r="E15" s="838"/>
      <c r="F15" s="381"/>
      <c r="G15" s="823"/>
      <c r="H15" s="392">
        <v>11.891044515703925</v>
      </c>
      <c r="I15" s="393">
        <v>127.40050500000001</v>
      </c>
      <c r="J15" s="827">
        <v>13.9</v>
      </c>
      <c r="K15" s="392">
        <v>6.2877609571113462</v>
      </c>
      <c r="L15" s="393">
        <v>67.380175000000008</v>
      </c>
      <c r="M15" s="829">
        <v>21.9</v>
      </c>
      <c r="N15" s="103"/>
      <c r="U15" s="372"/>
      <c r="V15" s="373"/>
      <c r="W15" s="374"/>
      <c r="Z15" s="375"/>
    </row>
    <row r="16" spans="1:26" ht="20.100000000000001" customHeight="1" x14ac:dyDescent="0.2">
      <c r="A16" s="435" t="s">
        <v>38</v>
      </c>
      <c r="B16" s="448"/>
      <c r="C16" s="383"/>
      <c r="D16" s="824"/>
      <c r="E16" s="839"/>
      <c r="F16" s="383"/>
      <c r="G16" s="824"/>
      <c r="H16" s="392">
        <v>20.6002056208483</v>
      </c>
      <c r="I16" s="393">
        <v>219.98134200000001</v>
      </c>
      <c r="J16" s="827">
        <v>7.5</v>
      </c>
      <c r="K16" s="392">
        <v>8.3020871754706249</v>
      </c>
      <c r="L16" s="393">
        <v>88.70705199999999</v>
      </c>
      <c r="M16" s="829">
        <v>16.600000000000001</v>
      </c>
      <c r="N16" s="103"/>
      <c r="T16" s="1049"/>
      <c r="U16" s="372"/>
      <c r="V16" s="373"/>
      <c r="W16" s="374"/>
      <c r="Z16" s="375"/>
    </row>
    <row r="17" spans="1:26" ht="20.100000000000001" customHeight="1" x14ac:dyDescent="0.2">
      <c r="A17" s="357" t="s">
        <v>39</v>
      </c>
      <c r="B17" s="447"/>
      <c r="C17" s="381"/>
      <c r="D17" s="823"/>
      <c r="E17" s="838"/>
      <c r="F17" s="381"/>
      <c r="G17" s="823"/>
      <c r="H17" s="390">
        <v>25.98201262930754</v>
      </c>
      <c r="I17" s="391">
        <v>276.33632</v>
      </c>
      <c r="J17" s="828">
        <v>4.5</v>
      </c>
      <c r="K17" s="390">
        <v>14.95854108613516</v>
      </c>
      <c r="L17" s="391">
        <v>159.154664</v>
      </c>
      <c r="M17" s="830">
        <v>13.4</v>
      </c>
      <c r="N17" s="103"/>
      <c r="T17" s="1049"/>
      <c r="U17" s="372"/>
      <c r="V17" s="373"/>
      <c r="W17" s="374"/>
      <c r="Z17" s="375"/>
    </row>
    <row r="18" spans="1:26" ht="20.100000000000001" customHeight="1" x14ac:dyDescent="0.2">
      <c r="A18" s="357" t="s">
        <v>40</v>
      </c>
      <c r="B18" s="447"/>
      <c r="C18" s="381"/>
      <c r="D18" s="823"/>
      <c r="E18" s="838"/>
      <c r="F18" s="381"/>
      <c r="G18" s="823"/>
      <c r="H18" s="392">
        <v>41.513043686128228</v>
      </c>
      <c r="I18" s="393">
        <v>441.67259899999999</v>
      </c>
      <c r="J18" s="827">
        <v>-0.4</v>
      </c>
      <c r="K18" s="392">
        <v>20.949696464679576</v>
      </c>
      <c r="L18" s="393">
        <v>222.85803899999999</v>
      </c>
      <c r="M18" s="829">
        <v>9.4</v>
      </c>
      <c r="N18" s="103"/>
      <c r="T18" s="1049"/>
      <c r="U18" s="372"/>
      <c r="V18" s="373"/>
      <c r="W18" s="374"/>
      <c r="Z18" s="375"/>
    </row>
    <row r="19" spans="1:26" ht="20.100000000000001" customHeight="1" x14ac:dyDescent="0.2">
      <c r="A19" s="357" t="s">
        <v>41</v>
      </c>
      <c r="B19" s="448"/>
      <c r="C19" s="383"/>
      <c r="D19" s="824"/>
      <c r="E19" s="839"/>
      <c r="F19" s="383"/>
      <c r="G19" s="824"/>
      <c r="H19" s="392">
        <v>40.216985746815709</v>
      </c>
      <c r="I19" s="393">
        <v>429.37027500000005</v>
      </c>
      <c r="J19" s="827">
        <v>-1.7</v>
      </c>
      <c r="K19" s="392">
        <v>24.875583174719527</v>
      </c>
      <c r="L19" s="393">
        <v>265.63519400000001</v>
      </c>
      <c r="M19" s="829">
        <v>6.4</v>
      </c>
      <c r="N19" s="103"/>
      <c r="T19" s="1049"/>
      <c r="U19" s="372"/>
      <c r="V19" s="373"/>
      <c r="W19" s="374"/>
      <c r="Z19" s="375"/>
    </row>
    <row r="20" spans="1:26" ht="20.100000000000001" customHeight="1" x14ac:dyDescent="0.2">
      <c r="A20" s="184" t="s">
        <v>47</v>
      </c>
      <c r="B20" s="449"/>
      <c r="C20" s="387"/>
      <c r="D20" s="825"/>
      <c r="E20" s="854"/>
      <c r="F20" s="387"/>
      <c r="G20" s="825"/>
      <c r="H20" s="390">
        <v>47.333075975303558</v>
      </c>
      <c r="I20" s="391">
        <v>500.97320100000002</v>
      </c>
      <c r="J20" s="828">
        <v>-8.6</v>
      </c>
      <c r="K20" s="390">
        <v>6.2877609571113462</v>
      </c>
      <c r="L20" s="391">
        <v>67.380175000000008</v>
      </c>
      <c r="M20" s="830">
        <v>21.9</v>
      </c>
      <c r="N20" s="103"/>
      <c r="T20" s="1049"/>
      <c r="U20" s="372"/>
      <c r="V20" s="373"/>
      <c r="W20" s="374"/>
      <c r="Z20" s="375"/>
    </row>
    <row r="21" spans="1:26" ht="20.100000000000001" customHeight="1" x14ac:dyDescent="0.2">
      <c r="G21" s="826"/>
      <c r="N21" s="103"/>
      <c r="U21" s="372"/>
      <c r="V21" s="373"/>
      <c r="W21" s="374"/>
      <c r="Z21" s="375"/>
    </row>
    <row r="22" spans="1:26" ht="20.100000000000001" customHeight="1" x14ac:dyDescent="0.2">
      <c r="U22" s="372"/>
      <c r="V22" s="373"/>
      <c r="W22" s="374"/>
      <c r="Z22" s="375"/>
    </row>
    <row r="23" spans="1:26" ht="20.100000000000001" customHeight="1" x14ac:dyDescent="0.2">
      <c r="C23" s="539"/>
      <c r="D23" s="539"/>
      <c r="E23" s="539"/>
      <c r="F23" s="539"/>
      <c r="U23" s="372"/>
      <c r="V23" s="373"/>
      <c r="W23" s="374"/>
      <c r="Z23" s="375"/>
    </row>
    <row r="24" spans="1:26" ht="22.5" customHeight="1" x14ac:dyDescent="0.2">
      <c r="B24" s="1032" t="s">
        <v>255</v>
      </c>
      <c r="C24" s="1033"/>
      <c r="D24" s="1033"/>
      <c r="E24" s="1033"/>
      <c r="F24" s="1033"/>
      <c r="G24" s="1033"/>
      <c r="H24" s="543">
        <f>T!G55</f>
        <v>2014</v>
      </c>
      <c r="I24" s="541"/>
      <c r="J24" s="541"/>
      <c r="K24" s="542"/>
      <c r="L24" s="1030" t="s">
        <v>286</v>
      </c>
      <c r="M24" s="1031"/>
      <c r="U24" s="372"/>
      <c r="V24" s="373"/>
      <c r="W24" s="374"/>
      <c r="Z24" s="375"/>
    </row>
    <row r="25" spans="1:26" ht="12.95" customHeight="1" x14ac:dyDescent="0.2">
      <c r="A25" s="384"/>
      <c r="B25" s="1034" t="s">
        <v>134</v>
      </c>
      <c r="C25" s="1035"/>
      <c r="D25" s="1035"/>
      <c r="E25" s="1035"/>
      <c r="F25" s="1035"/>
      <c r="G25" s="1036"/>
      <c r="H25" s="1030" t="s">
        <v>94</v>
      </c>
      <c r="I25" s="1031"/>
      <c r="J25" s="1031"/>
      <c r="K25" s="1041"/>
      <c r="L25" s="1030">
        <f>H24</f>
        <v>2014</v>
      </c>
      <c r="M25" s="1031"/>
      <c r="U25" s="372"/>
      <c r="V25" s="373"/>
      <c r="W25" s="374"/>
      <c r="Z25" s="375"/>
    </row>
    <row r="26" spans="1:26" ht="12.95" customHeight="1" x14ac:dyDescent="0.2">
      <c r="A26" s="384"/>
      <c r="B26" s="1037"/>
      <c r="C26" s="1038"/>
      <c r="D26" s="1038"/>
      <c r="E26" s="1038"/>
      <c r="F26" s="1038"/>
      <c r="G26" s="1039"/>
      <c r="H26" s="1042" t="s">
        <v>42</v>
      </c>
      <c r="I26" s="1043"/>
      <c r="J26" s="1042" t="s">
        <v>43</v>
      </c>
      <c r="K26" s="1043"/>
      <c r="L26" s="371" t="s">
        <v>44</v>
      </c>
      <c r="M26" s="343" t="s">
        <v>46</v>
      </c>
      <c r="U26" s="372"/>
      <c r="V26" s="373"/>
      <c r="W26" s="374"/>
      <c r="Z26" s="375"/>
    </row>
    <row r="27" spans="1:26" ht="13.5" customHeight="1" thickBot="1" x14ac:dyDescent="0.25">
      <c r="A27" s="445" t="s">
        <v>243</v>
      </c>
      <c r="B27" s="832" t="s">
        <v>87</v>
      </c>
      <c r="C27" s="834" t="s">
        <v>16</v>
      </c>
      <c r="D27" s="545"/>
      <c r="E27" s="546"/>
      <c r="F27" s="546"/>
      <c r="G27" s="547"/>
      <c r="H27" s="548" t="s">
        <v>87</v>
      </c>
      <c r="I27" s="834" t="s">
        <v>16</v>
      </c>
      <c r="J27" s="548" t="s">
        <v>87</v>
      </c>
      <c r="K27" s="834" t="s">
        <v>16</v>
      </c>
      <c r="L27" s="548" t="s">
        <v>14</v>
      </c>
      <c r="M27" s="845" t="s">
        <v>14</v>
      </c>
      <c r="U27" s="372"/>
      <c r="V27" s="373"/>
      <c r="W27" s="374"/>
      <c r="Z27" s="375"/>
    </row>
    <row r="28" spans="1:26" ht="20.100000000000001" customHeight="1" x14ac:dyDescent="0.2">
      <c r="A28" s="357" t="s">
        <v>30</v>
      </c>
      <c r="B28" s="447">
        <v>1.5321804729824582</v>
      </c>
      <c r="C28" s="835">
        <v>16.320640841064211</v>
      </c>
      <c r="D28" s="540"/>
      <c r="E28" s="540"/>
      <c r="F28" s="540"/>
      <c r="G28" s="540"/>
      <c r="H28" s="838">
        <v>36.642869840446373</v>
      </c>
      <c r="I28" s="835">
        <v>390.31636846779992</v>
      </c>
      <c r="J28" s="838">
        <v>55.029035516235872</v>
      </c>
      <c r="K28" s="835">
        <v>586.16405856057042</v>
      </c>
      <c r="L28" s="350">
        <v>6.3</v>
      </c>
      <c r="M28" s="345">
        <v>-8</v>
      </c>
      <c r="U28" s="372"/>
      <c r="V28" s="373"/>
      <c r="W28" s="374"/>
      <c r="Z28" s="375"/>
    </row>
    <row r="29" spans="1:26" ht="20.100000000000001" customHeight="1" x14ac:dyDescent="0.2">
      <c r="A29" s="357" t="s">
        <v>31</v>
      </c>
      <c r="B29" s="447"/>
      <c r="C29" s="835"/>
      <c r="D29" s="540"/>
      <c r="E29" s="540"/>
      <c r="F29" s="540"/>
      <c r="G29" s="540"/>
      <c r="H29" s="838"/>
      <c r="I29" s="835"/>
      <c r="J29" s="838"/>
      <c r="K29" s="835"/>
      <c r="L29" s="350"/>
      <c r="M29" s="345"/>
      <c r="U29" s="372"/>
      <c r="V29" s="373"/>
      <c r="W29" s="374"/>
      <c r="Z29" s="375"/>
    </row>
    <row r="30" spans="1:26" ht="20.100000000000001" customHeight="1" x14ac:dyDescent="0.2">
      <c r="A30" s="357" t="s">
        <v>32</v>
      </c>
      <c r="B30" s="448"/>
      <c r="C30" s="836"/>
      <c r="D30" s="540"/>
      <c r="E30" s="540"/>
      <c r="F30" s="540"/>
      <c r="G30" s="540"/>
      <c r="H30" s="839"/>
      <c r="I30" s="836"/>
      <c r="J30" s="839"/>
      <c r="K30" s="836"/>
      <c r="L30" s="353"/>
      <c r="M30" s="846"/>
      <c r="U30" s="372"/>
      <c r="V30" s="373"/>
      <c r="W30" s="374"/>
      <c r="Z30" s="375"/>
    </row>
    <row r="31" spans="1:26" ht="20.100000000000001" customHeight="1" x14ac:dyDescent="0.2">
      <c r="A31" s="436" t="s">
        <v>33</v>
      </c>
      <c r="B31" s="447"/>
      <c r="C31" s="835"/>
      <c r="D31" s="540"/>
      <c r="E31" s="540"/>
      <c r="F31" s="540"/>
      <c r="G31" s="540"/>
      <c r="H31" s="838"/>
      <c r="I31" s="835"/>
      <c r="J31" s="838"/>
      <c r="K31" s="835"/>
      <c r="L31" s="350"/>
      <c r="M31" s="345"/>
      <c r="U31" s="372"/>
      <c r="V31" s="373"/>
      <c r="W31" s="374"/>
      <c r="Z31" s="375"/>
    </row>
    <row r="32" spans="1:26" ht="20.100000000000001" customHeight="1" x14ac:dyDescent="0.2">
      <c r="A32" s="357" t="s">
        <v>34</v>
      </c>
      <c r="B32" s="447"/>
      <c r="C32" s="835"/>
      <c r="D32" s="540"/>
      <c r="E32" s="540"/>
      <c r="F32" s="540"/>
      <c r="G32" s="540"/>
      <c r="H32" s="840" t="s">
        <v>115</v>
      </c>
      <c r="I32" s="843" t="s">
        <v>115</v>
      </c>
      <c r="J32" s="840" t="s">
        <v>115</v>
      </c>
      <c r="K32" s="843" t="s">
        <v>115</v>
      </c>
      <c r="L32" s="350"/>
      <c r="M32" s="345"/>
      <c r="U32" s="372"/>
      <c r="V32" s="373"/>
      <c r="W32" s="374"/>
      <c r="Z32" s="375"/>
    </row>
    <row r="33" spans="1:26" ht="20.100000000000001" customHeight="1" x14ac:dyDescent="0.2">
      <c r="A33" s="435" t="s">
        <v>35</v>
      </c>
      <c r="B33" s="448"/>
      <c r="C33" s="836"/>
      <c r="D33" s="540"/>
      <c r="E33" s="540"/>
      <c r="F33" s="540"/>
      <c r="G33" s="540"/>
      <c r="H33" s="841" t="s">
        <v>115</v>
      </c>
      <c r="I33" s="844" t="s">
        <v>115</v>
      </c>
      <c r="J33" s="841" t="s">
        <v>115</v>
      </c>
      <c r="K33" s="844" t="s">
        <v>115</v>
      </c>
      <c r="L33" s="353"/>
      <c r="M33" s="846"/>
      <c r="U33" s="372"/>
      <c r="V33" s="373"/>
      <c r="W33" s="374"/>
      <c r="Z33" s="375"/>
    </row>
    <row r="34" spans="1:26" ht="20.100000000000001" customHeight="1" x14ac:dyDescent="0.2">
      <c r="A34" s="436" t="s">
        <v>36</v>
      </c>
      <c r="B34" s="447"/>
      <c r="C34" s="835"/>
      <c r="D34" s="540"/>
      <c r="E34" s="540"/>
      <c r="F34" s="540"/>
      <c r="G34" s="540"/>
      <c r="H34" s="840" t="s">
        <v>115</v>
      </c>
      <c r="I34" s="843" t="s">
        <v>115</v>
      </c>
      <c r="J34" s="840" t="s">
        <v>115</v>
      </c>
      <c r="K34" s="843" t="s">
        <v>115</v>
      </c>
      <c r="L34" s="350"/>
      <c r="M34" s="345"/>
      <c r="U34" s="372"/>
      <c r="V34" s="373"/>
      <c r="W34" s="374"/>
      <c r="Z34" s="375"/>
    </row>
    <row r="35" spans="1:26" ht="20.100000000000001" customHeight="1" x14ac:dyDescent="0.2">
      <c r="A35" s="357" t="s">
        <v>37</v>
      </c>
      <c r="B35" s="447"/>
      <c r="C35" s="835"/>
      <c r="D35" s="540"/>
      <c r="E35" s="540"/>
      <c r="F35" s="540"/>
      <c r="G35" s="540"/>
      <c r="H35" s="840" t="s">
        <v>115</v>
      </c>
      <c r="I35" s="843" t="s">
        <v>115</v>
      </c>
      <c r="J35" s="840" t="s">
        <v>115</v>
      </c>
      <c r="K35" s="843" t="s">
        <v>115</v>
      </c>
      <c r="L35" s="350"/>
      <c r="M35" s="345"/>
      <c r="U35" s="372"/>
      <c r="V35" s="373"/>
      <c r="W35" s="374"/>
      <c r="Z35" s="375"/>
    </row>
    <row r="36" spans="1:26" ht="20.100000000000001" customHeight="1" x14ac:dyDescent="0.2">
      <c r="A36" s="435" t="s">
        <v>38</v>
      </c>
      <c r="B36" s="448"/>
      <c r="C36" s="836"/>
      <c r="D36" s="540"/>
      <c r="E36" s="540"/>
      <c r="F36" s="540"/>
      <c r="G36" s="540"/>
      <c r="H36" s="841" t="s">
        <v>115</v>
      </c>
      <c r="I36" s="844" t="s">
        <v>115</v>
      </c>
      <c r="J36" s="841" t="s">
        <v>115</v>
      </c>
      <c r="K36" s="844" t="s">
        <v>115</v>
      </c>
      <c r="L36" s="353"/>
      <c r="M36" s="846"/>
      <c r="U36" s="372"/>
      <c r="V36" s="373"/>
      <c r="W36" s="374"/>
      <c r="Z36" s="375"/>
    </row>
    <row r="37" spans="1:26" ht="20.100000000000001" customHeight="1" x14ac:dyDescent="0.2">
      <c r="A37" s="357" t="s">
        <v>39</v>
      </c>
      <c r="B37" s="447"/>
      <c r="C37" s="835"/>
      <c r="D37" s="540"/>
      <c r="E37" s="540"/>
      <c r="F37" s="540"/>
      <c r="G37" s="540"/>
      <c r="H37" s="838"/>
      <c r="I37" s="835"/>
      <c r="J37" s="838"/>
      <c r="K37" s="835"/>
      <c r="L37" s="350"/>
      <c r="M37" s="345"/>
      <c r="U37" s="372"/>
      <c r="V37" s="373"/>
      <c r="W37" s="374"/>
      <c r="Z37" s="375"/>
    </row>
    <row r="38" spans="1:26" ht="20.100000000000001" customHeight="1" x14ac:dyDescent="0.2">
      <c r="A38" s="357" t="s">
        <v>40</v>
      </c>
      <c r="B38" s="447"/>
      <c r="C38" s="835"/>
      <c r="D38" s="540"/>
      <c r="E38" s="540"/>
      <c r="F38" s="540"/>
      <c r="G38" s="540"/>
      <c r="H38" s="838"/>
      <c r="I38" s="835"/>
      <c r="J38" s="838"/>
      <c r="K38" s="835"/>
      <c r="L38" s="350"/>
      <c r="M38" s="345"/>
      <c r="U38" s="372"/>
      <c r="V38" s="373"/>
      <c r="W38" s="374"/>
      <c r="Z38" s="375"/>
    </row>
    <row r="39" spans="1:26" ht="20.100000000000001" customHeight="1" x14ac:dyDescent="0.2">
      <c r="A39" s="357" t="s">
        <v>41</v>
      </c>
      <c r="B39" s="447"/>
      <c r="C39" s="835"/>
      <c r="D39" s="536"/>
      <c r="E39" s="537"/>
      <c r="F39" s="537"/>
      <c r="G39" s="538"/>
      <c r="H39" s="838"/>
      <c r="I39" s="835"/>
      <c r="J39" s="838"/>
      <c r="K39" s="835"/>
      <c r="L39" s="353"/>
      <c r="M39" s="846"/>
      <c r="U39" s="372"/>
      <c r="V39" s="373"/>
      <c r="W39" s="374"/>
      <c r="Z39" s="375"/>
    </row>
    <row r="40" spans="1:26" ht="20.100000000000001" customHeight="1" x14ac:dyDescent="0.2">
      <c r="A40" s="184" t="s">
        <v>47</v>
      </c>
      <c r="B40" s="833" t="s">
        <v>115</v>
      </c>
      <c r="C40" s="837" t="s">
        <v>115</v>
      </c>
      <c r="D40" s="544"/>
      <c r="E40" s="544"/>
      <c r="F40" s="544"/>
      <c r="G40" s="544"/>
      <c r="H40" s="842" t="s">
        <v>115</v>
      </c>
      <c r="I40" s="837" t="s">
        <v>115</v>
      </c>
      <c r="J40" s="842" t="s">
        <v>115</v>
      </c>
      <c r="K40" s="837" t="s">
        <v>115</v>
      </c>
      <c r="L40" s="349"/>
      <c r="M40" s="356"/>
      <c r="U40" s="372"/>
      <c r="V40" s="373"/>
      <c r="W40" s="374"/>
      <c r="Z40" s="375"/>
    </row>
    <row r="41" spans="1:26" x14ac:dyDescent="0.2">
      <c r="U41" s="372"/>
      <c r="V41" s="373"/>
      <c r="W41" s="374"/>
      <c r="Z41" s="375"/>
    </row>
    <row r="42" spans="1:26" x14ac:dyDescent="0.2">
      <c r="U42" s="372"/>
      <c r="V42" s="373"/>
      <c r="W42" s="374"/>
      <c r="Z42" s="375"/>
    </row>
    <row r="43" spans="1:26" x14ac:dyDescent="0.2">
      <c r="U43" s="372"/>
      <c r="V43" s="373"/>
      <c r="W43" s="374"/>
      <c r="Z43" s="375"/>
    </row>
    <row r="44" spans="1:26" x14ac:dyDescent="0.2">
      <c r="U44" s="372"/>
      <c r="V44" s="373"/>
      <c r="W44" s="374"/>
      <c r="Z44" s="375"/>
    </row>
    <row r="45" spans="1:26" x14ac:dyDescent="0.2">
      <c r="U45" s="372"/>
      <c r="V45" s="373"/>
      <c r="W45" s="374"/>
      <c r="Z45" s="375"/>
    </row>
    <row r="46" spans="1:26" x14ac:dyDescent="0.2">
      <c r="B46" s="357"/>
      <c r="C46" s="357"/>
      <c r="D46" s="380"/>
      <c r="E46" s="380"/>
      <c r="F46" s="380"/>
      <c r="G46" s="380"/>
      <c r="H46" s="380"/>
      <c r="I46" s="380"/>
      <c r="U46" s="372"/>
      <c r="V46" s="373"/>
      <c r="W46" s="374"/>
      <c r="Z46" s="375"/>
    </row>
    <row r="47" spans="1:26" x14ac:dyDescent="0.2">
      <c r="B47" s="357"/>
      <c r="C47" s="357"/>
      <c r="D47" s="380"/>
      <c r="E47" s="380"/>
      <c r="F47" s="380"/>
      <c r="G47" s="380"/>
      <c r="H47" s="380"/>
      <c r="I47" s="380"/>
      <c r="U47" s="372"/>
      <c r="V47" s="373"/>
      <c r="W47" s="374"/>
      <c r="Z47" s="375"/>
    </row>
    <row r="48" spans="1:26" x14ac:dyDescent="0.2">
      <c r="B48" s="357"/>
      <c r="C48" s="357"/>
      <c r="D48" s="357"/>
      <c r="E48" s="357"/>
      <c r="F48" s="357"/>
      <c r="G48" s="357"/>
      <c r="H48" s="357"/>
      <c r="I48" s="357"/>
      <c r="U48" s="372"/>
      <c r="V48" s="373"/>
      <c r="W48" s="374"/>
      <c r="Z48" s="375"/>
    </row>
    <row r="49" spans="2:26" x14ac:dyDescent="0.2">
      <c r="B49" s="357"/>
      <c r="C49" s="357"/>
      <c r="D49" s="357"/>
      <c r="E49" s="357"/>
      <c r="F49" s="357"/>
      <c r="G49" s="357"/>
      <c r="H49" s="357"/>
      <c r="I49" s="357"/>
      <c r="U49" s="372"/>
      <c r="V49" s="373"/>
      <c r="W49" s="374"/>
      <c r="Z49" s="375"/>
    </row>
    <row r="50" spans="2:26" x14ac:dyDescent="0.2">
      <c r="B50" s="381"/>
      <c r="C50" s="381"/>
      <c r="D50" s="381"/>
      <c r="E50" s="381"/>
      <c r="F50" s="381"/>
      <c r="G50" s="358"/>
      <c r="H50" s="358"/>
      <c r="I50" s="358"/>
      <c r="U50" s="372"/>
      <c r="V50" s="373"/>
      <c r="W50" s="374"/>
      <c r="Z50" s="375"/>
    </row>
    <row r="51" spans="2:26" x14ac:dyDescent="0.2">
      <c r="B51" s="381"/>
      <c r="C51" s="381"/>
      <c r="D51" s="381"/>
      <c r="E51" s="381"/>
      <c r="F51" s="381"/>
      <c r="G51" s="358"/>
      <c r="H51" s="358"/>
      <c r="I51" s="358"/>
      <c r="U51" s="372"/>
      <c r="V51" s="373"/>
      <c r="W51" s="374"/>
      <c r="Z51" s="375"/>
    </row>
    <row r="52" spans="2:26" x14ac:dyDescent="0.2">
      <c r="B52" s="381"/>
      <c r="C52" s="381"/>
      <c r="D52" s="381"/>
      <c r="E52" s="381"/>
      <c r="F52" s="381"/>
      <c r="G52" s="358"/>
      <c r="H52" s="358"/>
      <c r="I52" s="358"/>
      <c r="U52" s="372"/>
      <c r="V52" s="373"/>
      <c r="W52" s="374"/>
      <c r="Z52" s="375"/>
    </row>
    <row r="53" spans="2:26" x14ac:dyDescent="0.2">
      <c r="B53" s="381"/>
      <c r="C53" s="381"/>
      <c r="D53" s="381"/>
      <c r="E53" s="381"/>
      <c r="F53" s="381"/>
      <c r="G53" s="358"/>
      <c r="H53" s="358"/>
      <c r="I53" s="358"/>
      <c r="U53" s="372"/>
      <c r="V53" s="373"/>
      <c r="W53" s="374"/>
      <c r="Z53" s="375"/>
    </row>
    <row r="54" spans="2:26" x14ac:dyDescent="0.2">
      <c r="B54" s="381"/>
      <c r="C54" s="381"/>
      <c r="D54" s="381"/>
      <c r="E54" s="381"/>
      <c r="F54" s="381"/>
      <c r="G54" s="358"/>
      <c r="H54" s="358"/>
      <c r="I54" s="358"/>
      <c r="U54" s="372"/>
      <c r="V54" s="373"/>
      <c r="W54" s="374"/>
      <c r="Z54" s="375"/>
    </row>
    <row r="55" spans="2:26" x14ac:dyDescent="0.2">
      <c r="B55" s="381"/>
      <c r="C55" s="381"/>
      <c r="D55" s="381"/>
      <c r="E55" s="381"/>
      <c r="F55" s="381"/>
      <c r="G55" s="358"/>
      <c r="H55" s="358"/>
      <c r="I55" s="358"/>
      <c r="U55" s="372"/>
      <c r="V55" s="373"/>
      <c r="W55" s="374"/>
      <c r="Z55" s="375"/>
    </row>
    <row r="56" spans="2:26" x14ac:dyDescent="0.2">
      <c r="B56" s="381"/>
      <c r="C56" s="381"/>
      <c r="D56" s="381"/>
      <c r="E56" s="381"/>
      <c r="F56" s="381"/>
      <c r="G56" s="358"/>
      <c r="H56" s="358"/>
      <c r="I56" s="358"/>
      <c r="U56" s="372"/>
      <c r="V56" s="373"/>
      <c r="W56" s="374"/>
      <c r="Z56" s="375"/>
    </row>
    <row r="57" spans="2:26" x14ac:dyDescent="0.2">
      <c r="B57" s="381"/>
      <c r="C57" s="381"/>
      <c r="D57" s="381"/>
      <c r="E57" s="381"/>
      <c r="F57" s="381"/>
      <c r="G57" s="358"/>
      <c r="H57" s="358"/>
      <c r="I57" s="358"/>
      <c r="U57" s="372"/>
      <c r="V57" s="373"/>
      <c r="W57" s="374"/>
      <c r="Z57" s="375"/>
    </row>
    <row r="58" spans="2:26" x14ac:dyDescent="0.2">
      <c r="B58" s="381"/>
      <c r="C58" s="381"/>
      <c r="D58" s="381"/>
      <c r="E58" s="381"/>
      <c r="F58" s="381"/>
      <c r="G58" s="358"/>
      <c r="H58" s="358"/>
      <c r="I58" s="358"/>
      <c r="U58" s="372"/>
      <c r="V58" s="373"/>
      <c r="W58" s="374"/>
      <c r="Z58" s="375"/>
    </row>
    <row r="59" spans="2:26" x14ac:dyDescent="0.2">
      <c r="B59" s="381"/>
      <c r="C59" s="381"/>
      <c r="D59" s="381"/>
      <c r="E59" s="381"/>
      <c r="F59" s="381"/>
      <c r="G59" s="358"/>
      <c r="H59" s="358"/>
      <c r="I59" s="358"/>
      <c r="U59" s="372"/>
      <c r="V59" s="373"/>
      <c r="W59" s="374"/>
      <c r="Z59" s="375"/>
    </row>
    <row r="60" spans="2:26" x14ac:dyDescent="0.2">
      <c r="B60" s="381"/>
      <c r="C60" s="381"/>
      <c r="D60" s="381"/>
      <c r="E60" s="381"/>
      <c r="F60" s="381"/>
      <c r="G60" s="358"/>
      <c r="H60" s="358"/>
      <c r="I60" s="358"/>
      <c r="U60" s="372"/>
      <c r="V60" s="373"/>
      <c r="W60" s="374"/>
      <c r="Z60" s="375"/>
    </row>
    <row r="61" spans="2:26" x14ac:dyDescent="0.2">
      <c r="B61" s="381"/>
      <c r="C61" s="381"/>
      <c r="D61" s="381"/>
      <c r="E61" s="381"/>
      <c r="F61" s="381"/>
      <c r="G61" s="358"/>
      <c r="H61" s="358"/>
      <c r="I61" s="358"/>
      <c r="U61" s="372"/>
      <c r="V61" s="373"/>
      <c r="W61" s="374"/>
      <c r="Z61" s="375"/>
    </row>
    <row r="62" spans="2:26" x14ac:dyDescent="0.2">
      <c r="B62" s="382"/>
      <c r="C62" s="382"/>
      <c r="D62" s="382"/>
      <c r="E62" s="382"/>
      <c r="F62" s="382"/>
      <c r="G62" s="137"/>
      <c r="H62" s="137"/>
      <c r="I62" s="137"/>
      <c r="U62" s="372"/>
      <c r="V62" s="373"/>
      <c r="W62" s="374"/>
      <c r="Z62" s="375"/>
    </row>
    <row r="63" spans="2:26" x14ac:dyDescent="0.2">
      <c r="U63" s="372"/>
      <c r="V63" s="373"/>
      <c r="W63" s="374"/>
      <c r="Z63" s="375"/>
    </row>
    <row r="64" spans="2:26" x14ac:dyDescent="0.2">
      <c r="U64" s="372"/>
      <c r="V64" s="373"/>
      <c r="W64" s="374"/>
      <c r="Z64" s="375"/>
    </row>
    <row r="65" spans="21:26" x14ac:dyDescent="0.2">
      <c r="U65" s="372"/>
      <c r="V65" s="373"/>
      <c r="W65" s="374"/>
      <c r="Z65" s="375"/>
    </row>
    <row r="66" spans="21:26" x14ac:dyDescent="0.2">
      <c r="U66" s="372"/>
      <c r="V66" s="373"/>
      <c r="W66" s="374"/>
      <c r="Z66" s="375"/>
    </row>
    <row r="67" spans="21:26" x14ac:dyDescent="0.2">
      <c r="U67" s="372"/>
      <c r="V67" s="373"/>
      <c r="W67" s="374"/>
      <c r="Z67" s="375"/>
    </row>
    <row r="68" spans="21:26" x14ac:dyDescent="0.2">
      <c r="U68" s="372"/>
      <c r="V68" s="373"/>
      <c r="W68" s="374"/>
      <c r="Z68" s="375"/>
    </row>
    <row r="69" spans="21:26" x14ac:dyDescent="0.2">
      <c r="U69" s="372"/>
      <c r="V69" s="373"/>
      <c r="W69" s="374"/>
      <c r="Z69" s="375"/>
    </row>
    <row r="70" spans="21:26" x14ac:dyDescent="0.2">
      <c r="U70" s="372"/>
      <c r="V70" s="373"/>
      <c r="W70" s="374"/>
      <c r="Z70" s="375"/>
    </row>
    <row r="71" spans="21:26" x14ac:dyDescent="0.2">
      <c r="U71" s="372"/>
      <c r="V71" s="373"/>
      <c r="W71" s="374"/>
      <c r="Z71" s="375"/>
    </row>
    <row r="72" spans="21:26" x14ac:dyDescent="0.2">
      <c r="U72" s="372"/>
      <c r="V72" s="373"/>
      <c r="W72" s="374"/>
      <c r="Z72" s="375"/>
    </row>
    <row r="73" spans="21:26" x14ac:dyDescent="0.2">
      <c r="U73" s="372"/>
      <c r="V73" s="373"/>
      <c r="W73" s="374"/>
      <c r="Z73" s="375"/>
    </row>
    <row r="74" spans="21:26" x14ac:dyDescent="0.2">
      <c r="U74" s="372"/>
      <c r="V74" s="373"/>
      <c r="W74" s="374"/>
      <c r="Z74" s="375"/>
    </row>
    <row r="75" spans="21:26" x14ac:dyDescent="0.2">
      <c r="U75" s="372"/>
      <c r="V75" s="373"/>
      <c r="W75" s="374"/>
      <c r="Z75" s="375"/>
    </row>
    <row r="76" spans="21:26" x14ac:dyDescent="0.2">
      <c r="U76" s="372"/>
      <c r="V76" s="373"/>
      <c r="W76" s="374"/>
      <c r="Z76" s="375"/>
    </row>
    <row r="77" spans="21:26" x14ac:dyDescent="0.2">
      <c r="U77" s="372"/>
      <c r="V77" s="373"/>
      <c r="W77" s="374"/>
      <c r="Z77" s="375"/>
    </row>
    <row r="78" spans="21:26" x14ac:dyDescent="0.2">
      <c r="U78" s="372"/>
      <c r="V78" s="373"/>
      <c r="W78" s="374"/>
      <c r="Z78" s="375"/>
    </row>
    <row r="79" spans="21:26" x14ac:dyDescent="0.2">
      <c r="U79" s="372"/>
      <c r="V79" s="373"/>
      <c r="W79" s="374"/>
      <c r="Z79" s="375"/>
    </row>
    <row r="80" spans="21:26" x14ac:dyDescent="0.2">
      <c r="U80" s="372"/>
      <c r="V80" s="373"/>
      <c r="W80" s="374"/>
      <c r="Z80" s="375"/>
    </row>
    <row r="81" spans="21:26" x14ac:dyDescent="0.2">
      <c r="U81" s="372"/>
      <c r="V81" s="373"/>
      <c r="W81" s="374"/>
      <c r="Z81" s="375"/>
    </row>
    <row r="82" spans="21:26" x14ac:dyDescent="0.2">
      <c r="U82" s="372"/>
      <c r="V82" s="373"/>
      <c r="W82" s="374"/>
      <c r="Z82" s="375"/>
    </row>
    <row r="83" spans="21:26" x14ac:dyDescent="0.2">
      <c r="U83" s="372"/>
      <c r="V83" s="373"/>
      <c r="W83" s="374"/>
      <c r="Z83" s="375"/>
    </row>
    <row r="84" spans="21:26" x14ac:dyDescent="0.2">
      <c r="U84" s="372"/>
      <c r="V84" s="373"/>
      <c r="W84" s="374"/>
      <c r="Z84" s="375"/>
    </row>
    <row r="85" spans="21:26" x14ac:dyDescent="0.2">
      <c r="U85" s="372"/>
      <c r="V85" s="373"/>
      <c r="W85" s="374"/>
      <c r="Z85" s="375"/>
    </row>
    <row r="86" spans="21:26" x14ac:dyDescent="0.2">
      <c r="U86" s="372"/>
      <c r="V86" s="373"/>
      <c r="W86" s="374"/>
      <c r="Z86" s="375"/>
    </row>
    <row r="87" spans="21:26" x14ac:dyDescent="0.2">
      <c r="U87" s="372"/>
      <c r="V87" s="373"/>
      <c r="W87" s="374"/>
      <c r="Z87" s="375"/>
    </row>
    <row r="88" spans="21:26" x14ac:dyDescent="0.2">
      <c r="U88" s="372"/>
      <c r="V88" s="373"/>
      <c r="W88" s="374"/>
      <c r="Z88" s="375"/>
    </row>
    <row r="89" spans="21:26" x14ac:dyDescent="0.2">
      <c r="U89" s="372"/>
      <c r="V89" s="373"/>
      <c r="W89" s="374"/>
      <c r="Z89" s="375"/>
    </row>
    <row r="90" spans="21:26" x14ac:dyDescent="0.2">
      <c r="U90" s="372"/>
      <c r="V90" s="373"/>
      <c r="W90" s="374"/>
      <c r="Z90" s="375"/>
    </row>
    <row r="91" spans="21:26" x14ac:dyDescent="0.2">
      <c r="U91" s="372"/>
      <c r="V91" s="373"/>
      <c r="W91" s="374"/>
      <c r="Z91" s="375"/>
    </row>
    <row r="92" spans="21:26" x14ac:dyDescent="0.2">
      <c r="U92" s="372"/>
      <c r="V92" s="373"/>
      <c r="W92" s="374"/>
      <c r="Z92" s="375"/>
    </row>
    <row r="93" spans="21:26" x14ac:dyDescent="0.2">
      <c r="U93" s="372"/>
      <c r="V93" s="373"/>
      <c r="W93" s="374"/>
      <c r="Z93" s="375"/>
    </row>
    <row r="94" spans="21:26" x14ac:dyDescent="0.2">
      <c r="U94" s="372"/>
      <c r="V94" s="373"/>
      <c r="W94" s="374"/>
      <c r="Z94" s="375"/>
    </row>
    <row r="95" spans="21:26" x14ac:dyDescent="0.2">
      <c r="U95" s="372"/>
      <c r="V95" s="373"/>
      <c r="W95" s="374"/>
      <c r="Z95" s="375"/>
    </row>
    <row r="96" spans="21:26" x14ac:dyDescent="0.2">
      <c r="U96" s="372"/>
      <c r="V96" s="373"/>
      <c r="W96" s="374"/>
      <c r="Z96" s="375"/>
    </row>
    <row r="97" spans="21:26" x14ac:dyDescent="0.2">
      <c r="U97" s="372"/>
      <c r="V97" s="373"/>
      <c r="W97" s="374"/>
      <c r="Z97" s="375"/>
    </row>
    <row r="98" spans="21:26" x14ac:dyDescent="0.2">
      <c r="U98" s="372"/>
      <c r="V98" s="373"/>
      <c r="W98" s="374"/>
      <c r="Z98" s="375"/>
    </row>
    <row r="99" spans="21:26" x14ac:dyDescent="0.2">
      <c r="U99" s="372"/>
      <c r="V99" s="373"/>
      <c r="W99" s="374"/>
      <c r="Z99" s="375"/>
    </row>
    <row r="100" spans="21:26" x14ac:dyDescent="0.2">
      <c r="U100" s="372"/>
      <c r="V100" s="373"/>
      <c r="W100" s="374"/>
      <c r="Z100" s="375"/>
    </row>
    <row r="101" spans="21:26" x14ac:dyDescent="0.2">
      <c r="U101" s="372"/>
      <c r="V101" s="373"/>
      <c r="W101" s="374"/>
      <c r="Z101" s="375"/>
    </row>
    <row r="102" spans="21:26" x14ac:dyDescent="0.2">
      <c r="U102" s="372"/>
      <c r="V102" s="373"/>
      <c r="W102" s="374"/>
      <c r="Z102" s="375"/>
    </row>
    <row r="103" spans="21:26" x14ac:dyDescent="0.2">
      <c r="U103" s="372"/>
      <c r="V103" s="373"/>
      <c r="W103" s="374"/>
      <c r="Z103" s="375"/>
    </row>
    <row r="104" spans="21:26" x14ac:dyDescent="0.2">
      <c r="U104" s="372"/>
      <c r="V104" s="373"/>
      <c r="W104" s="374"/>
      <c r="Z104" s="375"/>
    </row>
    <row r="105" spans="21:26" x14ac:dyDescent="0.2">
      <c r="U105" s="372"/>
      <c r="V105" s="373"/>
      <c r="W105" s="374"/>
      <c r="Z105" s="375"/>
    </row>
    <row r="106" spans="21:26" x14ac:dyDescent="0.2">
      <c r="U106" s="372"/>
      <c r="V106" s="373"/>
      <c r="W106" s="374"/>
      <c r="Z106" s="375"/>
    </row>
    <row r="107" spans="21:26" x14ac:dyDescent="0.2">
      <c r="U107" s="372"/>
      <c r="V107" s="373"/>
      <c r="W107" s="374"/>
      <c r="Z107" s="375"/>
    </row>
    <row r="108" spans="21:26" x14ac:dyDescent="0.2">
      <c r="U108" s="372"/>
      <c r="V108" s="373"/>
      <c r="W108" s="374"/>
      <c r="Z108" s="375"/>
    </row>
    <row r="109" spans="21:26" x14ac:dyDescent="0.2">
      <c r="U109" s="372"/>
      <c r="V109" s="373"/>
      <c r="W109" s="374"/>
      <c r="Z109" s="375"/>
    </row>
    <row r="110" spans="21:26" x14ac:dyDescent="0.2">
      <c r="U110" s="372"/>
      <c r="V110" s="373"/>
      <c r="W110" s="374"/>
      <c r="Z110" s="375"/>
    </row>
    <row r="111" spans="21:26" x14ac:dyDescent="0.2">
      <c r="U111" s="372"/>
      <c r="V111" s="373"/>
      <c r="W111" s="374"/>
      <c r="Z111" s="375"/>
    </row>
    <row r="112" spans="21:26" x14ac:dyDescent="0.2">
      <c r="U112" s="372"/>
      <c r="V112" s="373"/>
      <c r="W112" s="374"/>
      <c r="Z112" s="375"/>
    </row>
    <row r="113" spans="21:26" x14ac:dyDescent="0.2">
      <c r="U113" s="372"/>
      <c r="V113" s="373"/>
      <c r="W113" s="374"/>
      <c r="Z113" s="375"/>
    </row>
    <row r="114" spans="21:26" x14ac:dyDescent="0.2">
      <c r="U114" s="372"/>
      <c r="V114" s="373"/>
      <c r="W114" s="374"/>
      <c r="Z114" s="375"/>
    </row>
    <row r="115" spans="21:26" x14ac:dyDescent="0.2">
      <c r="U115" s="372"/>
      <c r="V115" s="373"/>
      <c r="W115" s="374"/>
      <c r="Z115" s="375"/>
    </row>
    <row r="116" spans="21:26" x14ac:dyDescent="0.2">
      <c r="U116" s="372"/>
      <c r="V116" s="373"/>
      <c r="W116" s="374"/>
      <c r="Z116" s="375"/>
    </row>
    <row r="117" spans="21:26" x14ac:dyDescent="0.2">
      <c r="U117" s="372"/>
      <c r="V117" s="373"/>
      <c r="W117" s="374"/>
      <c r="Z117" s="375"/>
    </row>
    <row r="118" spans="21:26" x14ac:dyDescent="0.2">
      <c r="U118" s="372"/>
      <c r="V118" s="373"/>
      <c r="W118" s="374"/>
      <c r="Z118" s="375"/>
    </row>
    <row r="119" spans="21:26" x14ac:dyDescent="0.2">
      <c r="U119" s="372"/>
      <c r="V119" s="373"/>
      <c r="W119" s="374"/>
      <c r="Z119" s="375"/>
    </row>
    <row r="120" spans="21:26" x14ac:dyDescent="0.2">
      <c r="U120" s="372"/>
      <c r="V120" s="373"/>
      <c r="W120" s="374"/>
      <c r="Z120" s="375"/>
    </row>
    <row r="121" spans="21:26" x14ac:dyDescent="0.2">
      <c r="U121" s="372"/>
      <c r="V121" s="373"/>
      <c r="W121" s="374"/>
      <c r="Z121" s="375"/>
    </row>
    <row r="122" spans="21:26" x14ac:dyDescent="0.2">
      <c r="U122" s="372"/>
      <c r="V122" s="373"/>
      <c r="W122" s="374"/>
      <c r="Z122" s="375"/>
    </row>
    <row r="123" spans="21:26" x14ac:dyDescent="0.2">
      <c r="U123" s="372"/>
      <c r="V123" s="373"/>
      <c r="W123" s="374"/>
      <c r="Z123" s="375"/>
    </row>
    <row r="124" spans="21:26" x14ac:dyDescent="0.2">
      <c r="U124" s="372"/>
      <c r="V124" s="373"/>
      <c r="W124" s="374"/>
      <c r="Z124" s="375"/>
    </row>
    <row r="125" spans="21:26" x14ac:dyDescent="0.2">
      <c r="U125" s="372"/>
      <c r="V125" s="373"/>
      <c r="W125" s="374"/>
      <c r="Z125" s="375"/>
    </row>
    <row r="126" spans="21:26" x14ac:dyDescent="0.2">
      <c r="U126" s="372"/>
      <c r="V126" s="373"/>
      <c r="W126" s="374"/>
      <c r="Z126" s="375"/>
    </row>
    <row r="127" spans="21:26" x14ac:dyDescent="0.2">
      <c r="U127" s="372"/>
      <c r="V127" s="373"/>
      <c r="W127" s="374"/>
      <c r="Z127" s="375"/>
    </row>
    <row r="128" spans="21:26" x14ac:dyDescent="0.2">
      <c r="U128" s="372"/>
      <c r="V128" s="373"/>
      <c r="W128" s="374"/>
      <c r="Z128" s="375"/>
    </row>
    <row r="129" spans="21:26" x14ac:dyDescent="0.2">
      <c r="U129" s="372"/>
      <c r="V129" s="373"/>
      <c r="W129" s="374"/>
      <c r="Z129" s="375"/>
    </row>
    <row r="130" spans="21:26" x14ac:dyDescent="0.2">
      <c r="U130" s="372"/>
      <c r="V130" s="373"/>
      <c r="W130" s="374"/>
      <c r="Z130" s="375"/>
    </row>
    <row r="131" spans="21:26" x14ac:dyDescent="0.2">
      <c r="U131" s="372"/>
      <c r="V131" s="373"/>
      <c r="W131" s="374"/>
      <c r="Z131" s="375"/>
    </row>
    <row r="132" spans="21:26" x14ac:dyDescent="0.2">
      <c r="U132" s="372"/>
      <c r="V132" s="373"/>
      <c r="W132" s="374"/>
      <c r="Z132" s="375"/>
    </row>
    <row r="133" spans="21:26" x14ac:dyDescent="0.2">
      <c r="U133" s="372"/>
      <c r="V133" s="373"/>
      <c r="W133" s="374"/>
      <c r="Z133" s="375"/>
    </row>
    <row r="134" spans="21:26" x14ac:dyDescent="0.2">
      <c r="U134" s="372"/>
      <c r="V134" s="373"/>
      <c r="W134" s="374"/>
      <c r="Z134" s="375"/>
    </row>
    <row r="135" spans="21:26" x14ac:dyDescent="0.2">
      <c r="U135" s="372"/>
      <c r="V135" s="373"/>
      <c r="W135" s="374"/>
      <c r="Z135" s="375"/>
    </row>
    <row r="136" spans="21:26" x14ac:dyDescent="0.2">
      <c r="U136" s="372"/>
      <c r="V136" s="373"/>
      <c r="W136" s="374"/>
      <c r="Z136" s="375"/>
    </row>
    <row r="137" spans="21:26" x14ac:dyDescent="0.2">
      <c r="U137" s="372"/>
      <c r="V137" s="373"/>
      <c r="W137" s="374"/>
      <c r="Z137" s="375"/>
    </row>
    <row r="138" spans="21:26" x14ac:dyDescent="0.2">
      <c r="U138" s="372"/>
      <c r="V138" s="373"/>
      <c r="W138" s="374"/>
      <c r="Z138" s="375"/>
    </row>
    <row r="139" spans="21:26" x14ac:dyDescent="0.2">
      <c r="U139" s="372"/>
      <c r="V139" s="373"/>
      <c r="W139" s="374"/>
      <c r="Z139" s="375"/>
    </row>
    <row r="140" spans="21:26" x14ac:dyDescent="0.2">
      <c r="U140" s="372"/>
      <c r="V140" s="373"/>
      <c r="W140" s="374"/>
      <c r="Z140" s="375"/>
    </row>
    <row r="141" spans="21:26" x14ac:dyDescent="0.2">
      <c r="U141" s="372"/>
      <c r="V141" s="373"/>
      <c r="W141" s="374"/>
      <c r="Z141" s="375"/>
    </row>
    <row r="142" spans="21:26" x14ac:dyDescent="0.2">
      <c r="U142" s="372"/>
      <c r="V142" s="373"/>
      <c r="W142" s="374"/>
      <c r="Z142" s="375"/>
    </row>
    <row r="143" spans="21:26" x14ac:dyDescent="0.2">
      <c r="U143" s="372"/>
      <c r="V143" s="373"/>
      <c r="W143" s="374"/>
      <c r="Z143" s="375"/>
    </row>
    <row r="144" spans="21:26" x14ac:dyDescent="0.2">
      <c r="U144" s="372"/>
      <c r="V144" s="373"/>
      <c r="W144" s="374"/>
      <c r="Z144" s="375"/>
    </row>
    <row r="145" spans="21:26" x14ac:dyDescent="0.2">
      <c r="U145" s="372"/>
      <c r="V145" s="373"/>
      <c r="W145" s="374"/>
      <c r="Z145" s="375"/>
    </row>
    <row r="146" spans="21:26" x14ac:dyDescent="0.2">
      <c r="U146" s="372"/>
      <c r="V146" s="373"/>
      <c r="W146" s="374"/>
      <c r="Z146" s="375"/>
    </row>
    <row r="147" spans="21:26" x14ac:dyDescent="0.2">
      <c r="U147" s="372"/>
      <c r="V147" s="373"/>
      <c r="W147" s="374"/>
      <c r="Z147" s="375"/>
    </row>
    <row r="148" spans="21:26" x14ac:dyDescent="0.2">
      <c r="U148" s="372"/>
      <c r="V148" s="373"/>
      <c r="W148" s="374"/>
      <c r="Z148" s="375"/>
    </row>
    <row r="149" spans="21:26" x14ac:dyDescent="0.2">
      <c r="U149" s="372"/>
      <c r="V149" s="373"/>
      <c r="W149" s="374"/>
      <c r="Z149" s="375"/>
    </row>
    <row r="150" spans="21:26" x14ac:dyDescent="0.2">
      <c r="U150" s="372"/>
      <c r="V150" s="373"/>
      <c r="W150" s="374"/>
      <c r="Z150" s="375"/>
    </row>
    <row r="151" spans="21:26" x14ac:dyDescent="0.2">
      <c r="U151" s="372"/>
      <c r="V151" s="373"/>
      <c r="W151" s="374"/>
      <c r="Z151" s="375"/>
    </row>
    <row r="152" spans="21:26" x14ac:dyDescent="0.2">
      <c r="U152" s="372"/>
      <c r="V152" s="373"/>
      <c r="W152" s="374"/>
      <c r="Z152" s="375"/>
    </row>
    <row r="153" spans="21:26" x14ac:dyDescent="0.2">
      <c r="U153" s="372"/>
      <c r="V153" s="373"/>
      <c r="W153" s="374"/>
      <c r="Z153" s="375"/>
    </row>
    <row r="154" spans="21:26" x14ac:dyDescent="0.2">
      <c r="U154" s="372"/>
      <c r="V154" s="373"/>
      <c r="W154" s="374"/>
      <c r="Z154" s="375"/>
    </row>
    <row r="155" spans="21:26" x14ac:dyDescent="0.2">
      <c r="U155" s="372"/>
      <c r="V155" s="373"/>
      <c r="W155" s="374"/>
      <c r="Z155" s="375"/>
    </row>
    <row r="156" spans="21:26" x14ac:dyDescent="0.2">
      <c r="U156" s="372"/>
      <c r="V156" s="373"/>
      <c r="W156" s="374"/>
      <c r="Z156" s="375"/>
    </row>
    <row r="157" spans="21:26" x14ac:dyDescent="0.2">
      <c r="U157" s="372"/>
      <c r="V157" s="373"/>
      <c r="W157" s="374"/>
      <c r="Z157" s="375"/>
    </row>
    <row r="158" spans="21:26" x14ac:dyDescent="0.2">
      <c r="U158" s="372"/>
      <c r="V158" s="373"/>
      <c r="W158" s="374"/>
      <c r="Z158" s="375"/>
    </row>
    <row r="159" spans="21:26" x14ac:dyDescent="0.2">
      <c r="U159" s="372"/>
      <c r="V159" s="373"/>
      <c r="W159" s="374"/>
      <c r="Z159" s="375"/>
    </row>
    <row r="160" spans="21:26" x14ac:dyDescent="0.2">
      <c r="U160" s="372"/>
      <c r="V160" s="373"/>
      <c r="W160" s="374"/>
      <c r="Z160" s="375"/>
    </row>
    <row r="161" spans="21:26" x14ac:dyDescent="0.2">
      <c r="U161" s="372"/>
      <c r="V161" s="373"/>
      <c r="W161" s="374"/>
      <c r="Z161" s="375"/>
    </row>
    <row r="162" spans="21:26" x14ac:dyDescent="0.2">
      <c r="U162" s="372"/>
      <c r="V162" s="373"/>
      <c r="W162" s="374"/>
      <c r="Z162" s="375"/>
    </row>
    <row r="163" spans="21:26" x14ac:dyDescent="0.2">
      <c r="U163" s="372"/>
      <c r="V163" s="373"/>
      <c r="W163" s="374"/>
      <c r="Z163" s="375"/>
    </row>
    <row r="164" spans="21:26" x14ac:dyDescent="0.2">
      <c r="U164" s="372"/>
      <c r="V164" s="373"/>
      <c r="W164" s="374"/>
      <c r="Z164" s="375"/>
    </row>
    <row r="165" spans="21:26" x14ac:dyDescent="0.2">
      <c r="U165" s="372"/>
      <c r="V165" s="373"/>
      <c r="W165" s="374"/>
      <c r="Z165" s="375"/>
    </row>
    <row r="166" spans="21:26" x14ac:dyDescent="0.2">
      <c r="U166" s="372"/>
      <c r="V166" s="373"/>
      <c r="W166" s="374"/>
      <c r="Z166" s="375"/>
    </row>
    <row r="167" spans="21:26" x14ac:dyDescent="0.2">
      <c r="U167" s="372"/>
      <c r="V167" s="373"/>
      <c r="W167" s="374"/>
      <c r="Z167" s="375"/>
    </row>
    <row r="168" spans="21:26" x14ac:dyDescent="0.2">
      <c r="U168" s="372"/>
      <c r="V168" s="373"/>
      <c r="W168" s="374"/>
      <c r="Z168" s="375"/>
    </row>
    <row r="169" spans="21:26" x14ac:dyDescent="0.2">
      <c r="U169" s="372"/>
      <c r="V169" s="373"/>
      <c r="W169" s="374"/>
      <c r="Z169" s="375"/>
    </row>
    <row r="170" spans="21:26" x14ac:dyDescent="0.2">
      <c r="U170" s="372"/>
      <c r="V170" s="373"/>
      <c r="W170" s="374"/>
      <c r="Z170" s="375"/>
    </row>
    <row r="171" spans="21:26" x14ac:dyDescent="0.2">
      <c r="U171" s="372"/>
      <c r="V171" s="373"/>
      <c r="W171" s="374"/>
      <c r="Z171" s="375"/>
    </row>
    <row r="172" spans="21:26" x14ac:dyDescent="0.2">
      <c r="U172" s="372"/>
      <c r="V172" s="373"/>
      <c r="W172" s="374"/>
      <c r="Z172" s="375"/>
    </row>
    <row r="173" spans="21:26" x14ac:dyDescent="0.2">
      <c r="U173" s="372"/>
      <c r="V173" s="373"/>
      <c r="W173" s="374"/>
      <c r="Z173" s="375"/>
    </row>
    <row r="174" spans="21:26" x14ac:dyDescent="0.2">
      <c r="U174" s="372"/>
      <c r="V174" s="373"/>
      <c r="W174" s="374"/>
      <c r="Z174" s="375"/>
    </row>
    <row r="175" spans="21:26" x14ac:dyDescent="0.2">
      <c r="U175" s="372"/>
      <c r="V175" s="373"/>
      <c r="W175" s="374"/>
      <c r="Z175" s="375"/>
    </row>
    <row r="176" spans="21:26" x14ac:dyDescent="0.2">
      <c r="U176" s="372"/>
      <c r="V176" s="373"/>
      <c r="W176" s="374"/>
      <c r="Z176" s="375"/>
    </row>
    <row r="177" spans="21:26" x14ac:dyDescent="0.2">
      <c r="U177" s="372"/>
      <c r="V177" s="373"/>
      <c r="W177" s="374"/>
      <c r="Z177" s="375"/>
    </row>
    <row r="178" spans="21:26" x14ac:dyDescent="0.2">
      <c r="U178" s="372"/>
      <c r="V178" s="373"/>
      <c r="W178" s="374"/>
      <c r="Z178" s="375"/>
    </row>
    <row r="179" spans="21:26" x14ac:dyDescent="0.2">
      <c r="U179" s="372"/>
      <c r="V179" s="373"/>
      <c r="W179" s="374"/>
      <c r="Z179" s="375"/>
    </row>
    <row r="180" spans="21:26" x14ac:dyDescent="0.2">
      <c r="U180" s="372"/>
      <c r="V180" s="373"/>
      <c r="W180" s="374"/>
      <c r="Z180" s="375"/>
    </row>
    <row r="181" spans="21:26" x14ac:dyDescent="0.2">
      <c r="U181" s="372"/>
      <c r="V181" s="373"/>
      <c r="W181" s="374"/>
      <c r="Z181" s="375"/>
    </row>
    <row r="182" spans="21:26" x14ac:dyDescent="0.2">
      <c r="U182" s="372"/>
      <c r="V182" s="373"/>
      <c r="W182" s="374"/>
      <c r="Z182" s="375"/>
    </row>
    <row r="183" spans="21:26" x14ac:dyDescent="0.2">
      <c r="U183" s="372"/>
      <c r="V183" s="373"/>
      <c r="W183" s="374"/>
      <c r="Z183" s="375"/>
    </row>
    <row r="184" spans="21:26" x14ac:dyDescent="0.2">
      <c r="U184" s="372"/>
      <c r="V184" s="373"/>
      <c r="W184" s="374"/>
      <c r="Z184" s="375"/>
    </row>
    <row r="185" spans="21:26" x14ac:dyDescent="0.2">
      <c r="U185" s="372"/>
      <c r="V185" s="373"/>
      <c r="W185" s="374"/>
      <c r="Z185" s="375"/>
    </row>
    <row r="186" spans="21:26" x14ac:dyDescent="0.2">
      <c r="U186" s="372"/>
      <c r="V186" s="373"/>
      <c r="W186" s="374"/>
      <c r="Z186" s="375"/>
    </row>
    <row r="187" spans="21:26" x14ac:dyDescent="0.2">
      <c r="U187" s="372"/>
      <c r="V187" s="373"/>
      <c r="W187" s="374"/>
      <c r="Z187" s="375"/>
    </row>
    <row r="188" spans="21:26" x14ac:dyDescent="0.2">
      <c r="U188" s="372"/>
      <c r="V188" s="373"/>
      <c r="W188" s="374"/>
      <c r="Z188" s="375"/>
    </row>
    <row r="189" spans="21:26" x14ac:dyDescent="0.2">
      <c r="U189" s="372"/>
      <c r="V189" s="373"/>
      <c r="W189" s="374"/>
      <c r="Z189" s="375"/>
    </row>
    <row r="190" spans="21:26" x14ac:dyDescent="0.2">
      <c r="U190" s="372"/>
      <c r="V190" s="373"/>
      <c r="W190" s="374"/>
      <c r="Z190" s="375"/>
    </row>
    <row r="191" spans="21:26" x14ac:dyDescent="0.2">
      <c r="U191" s="372"/>
      <c r="V191" s="373"/>
      <c r="W191" s="374"/>
      <c r="Z191" s="375"/>
    </row>
    <row r="192" spans="21:26" x14ac:dyDescent="0.2">
      <c r="U192" s="372"/>
      <c r="V192" s="373"/>
      <c r="W192" s="374"/>
      <c r="Z192" s="375"/>
    </row>
    <row r="193" spans="21:26" x14ac:dyDescent="0.2">
      <c r="U193" s="372"/>
      <c r="V193" s="373"/>
      <c r="W193" s="374"/>
      <c r="Z193" s="375"/>
    </row>
    <row r="194" spans="21:26" x14ac:dyDescent="0.2">
      <c r="U194" s="372"/>
      <c r="V194" s="373"/>
      <c r="W194" s="374"/>
      <c r="Z194" s="375"/>
    </row>
    <row r="195" spans="21:26" x14ac:dyDescent="0.2">
      <c r="U195" s="372"/>
      <c r="V195" s="373"/>
      <c r="W195" s="374"/>
      <c r="Z195" s="375"/>
    </row>
    <row r="196" spans="21:26" x14ac:dyDescent="0.2">
      <c r="U196" s="372"/>
      <c r="V196" s="373"/>
      <c r="W196" s="374"/>
      <c r="Z196" s="375"/>
    </row>
    <row r="197" spans="21:26" x14ac:dyDescent="0.2">
      <c r="U197" s="372"/>
      <c r="V197" s="373"/>
      <c r="W197" s="374"/>
      <c r="Z197" s="375"/>
    </row>
    <row r="198" spans="21:26" x14ac:dyDescent="0.2">
      <c r="U198" s="372"/>
      <c r="V198" s="373"/>
      <c r="W198" s="374"/>
      <c r="Z198" s="375"/>
    </row>
    <row r="199" spans="21:26" x14ac:dyDescent="0.2">
      <c r="U199" s="372"/>
      <c r="V199" s="373"/>
      <c r="W199" s="374"/>
      <c r="Z199" s="375"/>
    </row>
    <row r="200" spans="21:26" x14ac:dyDescent="0.2">
      <c r="U200" s="372"/>
      <c r="V200" s="373"/>
      <c r="W200" s="374"/>
      <c r="Z200" s="375"/>
    </row>
    <row r="201" spans="21:26" x14ac:dyDescent="0.2">
      <c r="U201" s="372"/>
      <c r="V201" s="373"/>
      <c r="W201" s="374"/>
      <c r="Z201" s="375"/>
    </row>
    <row r="202" spans="21:26" x14ac:dyDescent="0.2">
      <c r="U202" s="372"/>
      <c r="V202" s="373"/>
      <c r="W202" s="374"/>
      <c r="Z202" s="375"/>
    </row>
    <row r="203" spans="21:26" x14ac:dyDescent="0.2">
      <c r="U203" s="372"/>
      <c r="V203" s="373"/>
      <c r="W203" s="374"/>
      <c r="Z203" s="375"/>
    </row>
    <row r="204" spans="21:26" x14ac:dyDescent="0.2">
      <c r="U204" s="372"/>
      <c r="V204" s="373"/>
      <c r="W204" s="374"/>
      <c r="Z204" s="375"/>
    </row>
    <row r="205" spans="21:26" x14ac:dyDescent="0.2">
      <c r="U205" s="372"/>
      <c r="V205" s="373"/>
      <c r="W205" s="374"/>
      <c r="Z205" s="375"/>
    </row>
    <row r="206" spans="21:26" x14ac:dyDescent="0.2">
      <c r="U206" s="372"/>
      <c r="V206" s="373"/>
      <c r="W206" s="374"/>
      <c r="Z206" s="375"/>
    </row>
    <row r="207" spans="21:26" x14ac:dyDescent="0.2">
      <c r="U207" s="372"/>
      <c r="V207" s="373"/>
      <c r="W207" s="374"/>
      <c r="Z207" s="375"/>
    </row>
    <row r="208" spans="21:26" x14ac:dyDescent="0.2">
      <c r="U208" s="372"/>
      <c r="V208" s="373"/>
      <c r="W208" s="374"/>
      <c r="Z208" s="375"/>
    </row>
    <row r="209" spans="21:26" x14ac:dyDescent="0.2">
      <c r="U209" s="372"/>
      <c r="V209" s="373"/>
      <c r="W209" s="374"/>
      <c r="Z209" s="375"/>
    </row>
    <row r="210" spans="21:26" x14ac:dyDescent="0.2">
      <c r="U210" s="372"/>
      <c r="V210" s="373"/>
      <c r="W210" s="374"/>
      <c r="Z210" s="375"/>
    </row>
    <row r="211" spans="21:26" x14ac:dyDescent="0.2">
      <c r="U211" s="372"/>
      <c r="V211" s="373"/>
      <c r="W211" s="374"/>
      <c r="Z211" s="375"/>
    </row>
    <row r="212" spans="21:26" x14ac:dyDescent="0.2">
      <c r="U212" s="372"/>
      <c r="V212" s="373"/>
      <c r="W212" s="374"/>
      <c r="Z212" s="375"/>
    </row>
    <row r="213" spans="21:26" x14ac:dyDescent="0.2">
      <c r="U213" s="372"/>
      <c r="V213" s="373"/>
      <c r="W213" s="374"/>
      <c r="Z213" s="375"/>
    </row>
    <row r="214" spans="21:26" x14ac:dyDescent="0.2">
      <c r="U214" s="372"/>
      <c r="V214" s="373"/>
      <c r="W214" s="374"/>
      <c r="Z214" s="375"/>
    </row>
    <row r="215" spans="21:26" x14ac:dyDescent="0.2">
      <c r="U215" s="372"/>
      <c r="V215" s="373"/>
      <c r="W215" s="374"/>
      <c r="Z215" s="375"/>
    </row>
    <row r="216" spans="21:26" x14ac:dyDescent="0.2">
      <c r="U216" s="372"/>
      <c r="V216" s="373"/>
      <c r="W216" s="374"/>
      <c r="Z216" s="375"/>
    </row>
    <row r="217" spans="21:26" x14ac:dyDescent="0.2">
      <c r="U217" s="372"/>
      <c r="V217" s="373"/>
      <c r="W217" s="374"/>
      <c r="Z217" s="375"/>
    </row>
    <row r="218" spans="21:26" x14ac:dyDescent="0.2">
      <c r="U218" s="372"/>
      <c r="V218" s="373"/>
      <c r="W218" s="374"/>
      <c r="Z218" s="375"/>
    </row>
    <row r="219" spans="21:26" x14ac:dyDescent="0.2">
      <c r="U219" s="372"/>
      <c r="V219" s="373"/>
      <c r="W219" s="374"/>
      <c r="Z219" s="375"/>
    </row>
    <row r="220" spans="21:26" x14ac:dyDescent="0.2">
      <c r="U220" s="372"/>
      <c r="V220" s="373"/>
      <c r="W220" s="374"/>
      <c r="Z220" s="375"/>
    </row>
    <row r="221" spans="21:26" x14ac:dyDescent="0.2">
      <c r="U221" s="372"/>
      <c r="V221" s="373"/>
      <c r="W221" s="374"/>
      <c r="Z221" s="375"/>
    </row>
    <row r="222" spans="21:26" x14ac:dyDescent="0.2">
      <c r="U222" s="372"/>
      <c r="V222" s="373"/>
      <c r="W222" s="374"/>
      <c r="Z222" s="375"/>
    </row>
    <row r="223" spans="21:26" x14ac:dyDescent="0.2">
      <c r="U223" s="372"/>
      <c r="V223" s="373"/>
      <c r="W223" s="374"/>
      <c r="Z223" s="375"/>
    </row>
    <row r="224" spans="21:26" x14ac:dyDescent="0.2">
      <c r="U224" s="372"/>
      <c r="V224" s="373"/>
      <c r="W224" s="374"/>
      <c r="Z224" s="375"/>
    </row>
    <row r="225" spans="21:26" x14ac:dyDescent="0.2">
      <c r="U225" s="372"/>
      <c r="V225" s="373"/>
      <c r="W225" s="374"/>
      <c r="Z225" s="375"/>
    </row>
    <row r="226" spans="21:26" x14ac:dyDescent="0.2">
      <c r="U226" s="372"/>
      <c r="V226" s="373"/>
      <c r="W226" s="374"/>
      <c r="Z226" s="375"/>
    </row>
    <row r="227" spans="21:26" x14ac:dyDescent="0.2">
      <c r="U227" s="372"/>
      <c r="V227" s="373"/>
      <c r="W227" s="374"/>
      <c r="Z227" s="375"/>
    </row>
    <row r="228" spans="21:26" x14ac:dyDescent="0.2">
      <c r="U228" s="372"/>
      <c r="V228" s="373"/>
      <c r="W228" s="374"/>
      <c r="Z228" s="375"/>
    </row>
    <row r="229" spans="21:26" x14ac:dyDescent="0.2">
      <c r="U229" s="372"/>
      <c r="V229" s="373"/>
      <c r="W229" s="374"/>
      <c r="Z229" s="375"/>
    </row>
    <row r="230" spans="21:26" x14ac:dyDescent="0.2">
      <c r="U230" s="372"/>
      <c r="V230" s="373"/>
      <c r="W230" s="374"/>
      <c r="Z230" s="375"/>
    </row>
    <row r="231" spans="21:26" x14ac:dyDescent="0.2">
      <c r="U231" s="372"/>
      <c r="V231" s="373"/>
      <c r="W231" s="374"/>
      <c r="Z231" s="375"/>
    </row>
    <row r="232" spans="21:26" x14ac:dyDescent="0.2">
      <c r="U232" s="372"/>
      <c r="V232" s="373"/>
      <c r="W232" s="374"/>
      <c r="Z232" s="375"/>
    </row>
    <row r="233" spans="21:26" x14ac:dyDescent="0.2">
      <c r="U233" s="372"/>
      <c r="V233" s="373"/>
      <c r="W233" s="374"/>
      <c r="Z233" s="375"/>
    </row>
    <row r="234" spans="21:26" x14ac:dyDescent="0.2">
      <c r="U234" s="372"/>
      <c r="V234" s="373"/>
      <c r="W234" s="374"/>
      <c r="Z234" s="375"/>
    </row>
    <row r="235" spans="21:26" x14ac:dyDescent="0.2">
      <c r="U235" s="372"/>
      <c r="V235" s="373"/>
      <c r="W235" s="374"/>
      <c r="Z235" s="375"/>
    </row>
    <row r="236" spans="21:26" x14ac:dyDescent="0.2">
      <c r="U236" s="372"/>
      <c r="V236" s="373"/>
      <c r="W236" s="374"/>
      <c r="Z236" s="375"/>
    </row>
    <row r="237" spans="21:26" x14ac:dyDescent="0.2">
      <c r="U237" s="372"/>
      <c r="V237" s="373"/>
      <c r="W237" s="374"/>
      <c r="Z237" s="375"/>
    </row>
    <row r="238" spans="21:26" x14ac:dyDescent="0.2">
      <c r="U238" s="372"/>
      <c r="V238" s="373"/>
      <c r="W238" s="374"/>
      <c r="Z238" s="375"/>
    </row>
    <row r="239" spans="21:26" x14ac:dyDescent="0.2">
      <c r="U239" s="372"/>
      <c r="V239" s="373"/>
      <c r="W239" s="374"/>
      <c r="Z239" s="375"/>
    </row>
    <row r="240" spans="21:26" x14ac:dyDescent="0.2">
      <c r="U240" s="372"/>
      <c r="V240" s="373"/>
      <c r="W240" s="374"/>
      <c r="Z240" s="375"/>
    </row>
    <row r="241" spans="21:26" x14ac:dyDescent="0.2">
      <c r="U241" s="372"/>
      <c r="V241" s="373"/>
      <c r="W241" s="374"/>
      <c r="Z241" s="375"/>
    </row>
    <row r="242" spans="21:26" x14ac:dyDescent="0.2">
      <c r="U242" s="372"/>
      <c r="V242" s="373"/>
      <c r="W242" s="374"/>
      <c r="Z242" s="375"/>
    </row>
    <row r="243" spans="21:26" x14ac:dyDescent="0.2">
      <c r="U243" s="372"/>
      <c r="V243" s="373"/>
      <c r="W243" s="374"/>
      <c r="Z243" s="375"/>
    </row>
    <row r="244" spans="21:26" x14ac:dyDescent="0.2">
      <c r="U244" s="372"/>
      <c r="V244" s="373"/>
      <c r="W244" s="374"/>
      <c r="Z244" s="375"/>
    </row>
    <row r="245" spans="21:26" x14ac:dyDescent="0.2">
      <c r="U245" s="372"/>
      <c r="V245" s="373"/>
      <c r="W245" s="374"/>
      <c r="Z245" s="375"/>
    </row>
    <row r="246" spans="21:26" x14ac:dyDescent="0.2">
      <c r="U246" s="372"/>
      <c r="V246" s="373"/>
      <c r="W246" s="374"/>
      <c r="Z246" s="375"/>
    </row>
    <row r="247" spans="21:26" x14ac:dyDescent="0.2">
      <c r="U247" s="372"/>
      <c r="V247" s="373"/>
      <c r="W247" s="374"/>
      <c r="Z247" s="375"/>
    </row>
    <row r="248" spans="21:26" x14ac:dyDescent="0.2">
      <c r="U248" s="372"/>
      <c r="V248" s="373"/>
      <c r="W248" s="374"/>
      <c r="Z248" s="375"/>
    </row>
    <row r="249" spans="21:26" x14ac:dyDescent="0.2">
      <c r="U249" s="372"/>
      <c r="V249" s="373"/>
      <c r="W249" s="374"/>
      <c r="Z249" s="375"/>
    </row>
    <row r="250" spans="21:26" x14ac:dyDescent="0.2">
      <c r="U250" s="372"/>
      <c r="V250" s="373"/>
      <c r="W250" s="374"/>
      <c r="Z250" s="375"/>
    </row>
    <row r="251" spans="21:26" x14ac:dyDescent="0.2">
      <c r="U251" s="372"/>
      <c r="V251" s="373"/>
      <c r="W251" s="374"/>
      <c r="Z251" s="375"/>
    </row>
    <row r="252" spans="21:26" x14ac:dyDescent="0.2">
      <c r="U252" s="372"/>
      <c r="V252" s="373"/>
      <c r="W252" s="374"/>
      <c r="Z252" s="375"/>
    </row>
    <row r="253" spans="21:26" x14ac:dyDescent="0.2">
      <c r="U253" s="372"/>
      <c r="V253" s="373"/>
      <c r="W253" s="374"/>
      <c r="Z253" s="375"/>
    </row>
    <row r="254" spans="21:26" x14ac:dyDescent="0.2">
      <c r="U254" s="372"/>
      <c r="V254" s="373"/>
      <c r="W254" s="374"/>
      <c r="Z254" s="375"/>
    </row>
    <row r="255" spans="21:26" x14ac:dyDescent="0.2">
      <c r="U255" s="372"/>
      <c r="V255" s="373"/>
      <c r="W255" s="374"/>
      <c r="Z255" s="375"/>
    </row>
    <row r="256" spans="21:26" x14ac:dyDescent="0.2">
      <c r="U256" s="372"/>
      <c r="V256" s="373"/>
      <c r="W256" s="374"/>
      <c r="Z256" s="375"/>
    </row>
    <row r="257" spans="21:26" x14ac:dyDescent="0.2">
      <c r="U257" s="372"/>
      <c r="V257" s="373"/>
      <c r="W257" s="374"/>
      <c r="Z257" s="375"/>
    </row>
    <row r="258" spans="21:26" x14ac:dyDescent="0.2">
      <c r="U258" s="372"/>
      <c r="V258" s="373"/>
      <c r="W258" s="374"/>
      <c r="Z258" s="375"/>
    </row>
    <row r="259" spans="21:26" x14ac:dyDescent="0.2">
      <c r="U259" s="372"/>
      <c r="V259" s="373"/>
      <c r="W259" s="374"/>
      <c r="Z259" s="375"/>
    </row>
    <row r="260" spans="21:26" x14ac:dyDescent="0.2">
      <c r="U260" s="372"/>
      <c r="V260" s="373"/>
      <c r="W260" s="374"/>
      <c r="Z260" s="375"/>
    </row>
    <row r="261" spans="21:26" x14ac:dyDescent="0.2">
      <c r="U261" s="372"/>
      <c r="V261" s="373"/>
      <c r="W261" s="374"/>
      <c r="Z261" s="375"/>
    </row>
    <row r="262" spans="21:26" x14ac:dyDescent="0.2">
      <c r="U262" s="372"/>
      <c r="V262" s="373"/>
      <c r="W262" s="374"/>
      <c r="Z262" s="375"/>
    </row>
    <row r="263" spans="21:26" x14ac:dyDescent="0.2">
      <c r="U263" s="372"/>
      <c r="V263" s="373"/>
      <c r="W263" s="374"/>
      <c r="Z263" s="375"/>
    </row>
    <row r="264" spans="21:26" x14ac:dyDescent="0.2">
      <c r="U264" s="372"/>
      <c r="V264" s="373"/>
      <c r="W264" s="374"/>
      <c r="Z264" s="375"/>
    </row>
    <row r="265" spans="21:26" x14ac:dyDescent="0.2">
      <c r="U265" s="372"/>
      <c r="V265" s="373"/>
      <c r="W265" s="374"/>
      <c r="Z265" s="375"/>
    </row>
    <row r="266" spans="21:26" x14ac:dyDescent="0.2">
      <c r="U266" s="372"/>
      <c r="V266" s="373"/>
      <c r="W266" s="374"/>
      <c r="Z266" s="375"/>
    </row>
    <row r="267" spans="21:26" x14ac:dyDescent="0.2">
      <c r="U267" s="372"/>
      <c r="V267" s="373"/>
      <c r="W267" s="374"/>
      <c r="Z267" s="375"/>
    </row>
    <row r="268" spans="21:26" x14ac:dyDescent="0.2">
      <c r="U268" s="372"/>
      <c r="V268" s="373"/>
      <c r="W268" s="374"/>
      <c r="Z268" s="375"/>
    </row>
    <row r="269" spans="21:26" x14ac:dyDescent="0.2">
      <c r="U269" s="372"/>
      <c r="V269" s="373"/>
      <c r="W269" s="374"/>
      <c r="Z269" s="375"/>
    </row>
    <row r="270" spans="21:26" x14ac:dyDescent="0.2">
      <c r="U270" s="372"/>
      <c r="V270" s="373"/>
      <c r="W270" s="374"/>
      <c r="Z270" s="375"/>
    </row>
    <row r="271" spans="21:26" x14ac:dyDescent="0.2">
      <c r="U271" s="372"/>
      <c r="V271" s="373"/>
      <c r="W271" s="374"/>
      <c r="Z271" s="375"/>
    </row>
    <row r="272" spans="21:26" x14ac:dyDescent="0.2">
      <c r="U272" s="372"/>
      <c r="V272" s="373"/>
      <c r="W272" s="374"/>
      <c r="Z272" s="375"/>
    </row>
    <row r="273" spans="21:26" x14ac:dyDescent="0.2">
      <c r="U273" s="372"/>
      <c r="V273" s="373"/>
      <c r="W273" s="374"/>
      <c r="Z273" s="375"/>
    </row>
    <row r="274" spans="21:26" x14ac:dyDescent="0.2">
      <c r="U274" s="372"/>
      <c r="V274" s="373"/>
      <c r="W274" s="374"/>
      <c r="Z274" s="375"/>
    </row>
    <row r="275" spans="21:26" x14ac:dyDescent="0.2">
      <c r="U275" s="372"/>
      <c r="V275" s="373"/>
      <c r="W275" s="374"/>
      <c r="Z275" s="375"/>
    </row>
    <row r="276" spans="21:26" x14ac:dyDescent="0.2">
      <c r="U276" s="372"/>
      <c r="V276" s="373"/>
      <c r="W276" s="374"/>
      <c r="Z276" s="375"/>
    </row>
    <row r="277" spans="21:26" x14ac:dyDescent="0.2">
      <c r="U277" s="372"/>
      <c r="V277" s="373"/>
      <c r="W277" s="374"/>
      <c r="Z277" s="375"/>
    </row>
    <row r="278" spans="21:26" x14ac:dyDescent="0.2">
      <c r="U278" s="372"/>
      <c r="V278" s="373"/>
      <c r="W278" s="374"/>
      <c r="Z278" s="375"/>
    </row>
    <row r="279" spans="21:26" x14ac:dyDescent="0.2">
      <c r="U279" s="372"/>
      <c r="V279" s="373"/>
      <c r="W279" s="374"/>
      <c r="Z279" s="375"/>
    </row>
    <row r="280" spans="21:26" x14ac:dyDescent="0.2">
      <c r="U280" s="372"/>
      <c r="V280" s="373"/>
      <c r="W280" s="374"/>
      <c r="Z280" s="375"/>
    </row>
    <row r="281" spans="21:26" x14ac:dyDescent="0.2">
      <c r="U281" s="372"/>
      <c r="V281" s="373"/>
      <c r="W281" s="374"/>
      <c r="Z281" s="375"/>
    </row>
    <row r="282" spans="21:26" x14ac:dyDescent="0.2">
      <c r="U282" s="372"/>
      <c r="V282" s="373"/>
      <c r="W282" s="374"/>
      <c r="Z282" s="375"/>
    </row>
    <row r="283" spans="21:26" x14ac:dyDescent="0.2">
      <c r="U283" s="372"/>
      <c r="V283" s="373"/>
      <c r="W283" s="374"/>
      <c r="Z283" s="375"/>
    </row>
    <row r="284" spans="21:26" x14ac:dyDescent="0.2">
      <c r="U284" s="372"/>
      <c r="V284" s="373"/>
      <c r="W284" s="374"/>
      <c r="Z284" s="375"/>
    </row>
    <row r="285" spans="21:26" x14ac:dyDescent="0.2">
      <c r="U285" s="372"/>
      <c r="V285" s="373"/>
      <c r="W285" s="374"/>
      <c r="Z285" s="375"/>
    </row>
    <row r="286" spans="21:26" x14ac:dyDescent="0.2">
      <c r="U286" s="372"/>
      <c r="V286" s="373"/>
      <c r="W286" s="374"/>
      <c r="Z286" s="375"/>
    </row>
    <row r="287" spans="21:26" x14ac:dyDescent="0.2">
      <c r="U287" s="372"/>
      <c r="V287" s="373"/>
      <c r="W287" s="374"/>
      <c r="Z287" s="375"/>
    </row>
    <row r="288" spans="21:26" x14ac:dyDescent="0.2">
      <c r="U288" s="372"/>
      <c r="V288" s="373"/>
      <c r="W288" s="374"/>
      <c r="Z288" s="375"/>
    </row>
    <row r="289" spans="21:26" x14ac:dyDescent="0.2">
      <c r="U289" s="372"/>
      <c r="V289" s="373"/>
      <c r="W289" s="374"/>
      <c r="Z289" s="375"/>
    </row>
    <row r="290" spans="21:26" x14ac:dyDescent="0.2">
      <c r="U290" s="372"/>
      <c r="V290" s="373"/>
      <c r="W290" s="374"/>
      <c r="Z290" s="375"/>
    </row>
    <row r="291" spans="21:26" x14ac:dyDescent="0.2">
      <c r="U291" s="372"/>
      <c r="V291" s="373"/>
      <c r="W291" s="374"/>
      <c r="Z291" s="375"/>
    </row>
    <row r="292" spans="21:26" x14ac:dyDescent="0.2">
      <c r="U292" s="372"/>
      <c r="V292" s="373"/>
      <c r="W292" s="374"/>
      <c r="Z292" s="375"/>
    </row>
    <row r="293" spans="21:26" x14ac:dyDescent="0.2">
      <c r="U293" s="372"/>
      <c r="V293" s="373"/>
      <c r="W293" s="374"/>
      <c r="Z293" s="375"/>
    </row>
    <row r="294" spans="21:26" x14ac:dyDescent="0.2">
      <c r="U294" s="372"/>
      <c r="V294" s="373"/>
      <c r="W294" s="374"/>
      <c r="Z294" s="375"/>
    </row>
    <row r="295" spans="21:26" x14ac:dyDescent="0.2">
      <c r="U295" s="372"/>
      <c r="V295" s="373"/>
      <c r="W295" s="374"/>
      <c r="Z295" s="375"/>
    </row>
    <row r="296" spans="21:26" x14ac:dyDescent="0.2">
      <c r="U296" s="372"/>
      <c r="V296" s="373"/>
      <c r="W296" s="374"/>
      <c r="Z296" s="375"/>
    </row>
    <row r="297" spans="21:26" x14ac:dyDescent="0.2">
      <c r="U297" s="372"/>
      <c r="V297" s="373"/>
      <c r="W297" s="374"/>
      <c r="Z297" s="375"/>
    </row>
    <row r="298" spans="21:26" x14ac:dyDescent="0.2">
      <c r="U298" s="372"/>
      <c r="V298" s="373"/>
      <c r="W298" s="374"/>
      <c r="Z298" s="375"/>
    </row>
    <row r="299" spans="21:26" x14ac:dyDescent="0.2">
      <c r="U299" s="372"/>
      <c r="V299" s="373"/>
      <c r="W299" s="374"/>
      <c r="Z299" s="375"/>
    </row>
    <row r="300" spans="21:26" x14ac:dyDescent="0.2">
      <c r="U300" s="372"/>
      <c r="V300" s="373"/>
      <c r="W300" s="374"/>
      <c r="Z300" s="375"/>
    </row>
    <row r="301" spans="21:26" x14ac:dyDescent="0.2">
      <c r="U301" s="372"/>
      <c r="V301" s="373"/>
      <c r="W301" s="374"/>
      <c r="Z301" s="375"/>
    </row>
    <row r="302" spans="21:26" x14ac:dyDescent="0.2">
      <c r="U302" s="372"/>
      <c r="V302" s="373"/>
      <c r="W302" s="374"/>
      <c r="Z302" s="375"/>
    </row>
    <row r="303" spans="21:26" x14ac:dyDescent="0.2">
      <c r="U303" s="372"/>
      <c r="V303" s="373"/>
      <c r="W303" s="374"/>
      <c r="Z303" s="375"/>
    </row>
    <row r="304" spans="21:26" x14ac:dyDescent="0.2">
      <c r="U304" s="372"/>
      <c r="V304" s="373"/>
      <c r="W304" s="374"/>
      <c r="Z304" s="375"/>
    </row>
    <row r="305" spans="21:26" x14ac:dyDescent="0.2">
      <c r="U305" s="372"/>
      <c r="V305" s="373"/>
      <c r="W305" s="374"/>
      <c r="Z305" s="375"/>
    </row>
    <row r="306" spans="21:26" x14ac:dyDescent="0.2">
      <c r="U306" s="372"/>
      <c r="V306" s="373"/>
      <c r="W306" s="374"/>
      <c r="Z306" s="375"/>
    </row>
    <row r="307" spans="21:26" x14ac:dyDescent="0.2">
      <c r="U307" s="372"/>
      <c r="V307" s="373"/>
      <c r="W307" s="374"/>
      <c r="Z307" s="375"/>
    </row>
    <row r="308" spans="21:26" x14ac:dyDescent="0.2">
      <c r="U308" s="372"/>
      <c r="V308" s="373"/>
      <c r="W308" s="374"/>
      <c r="Z308" s="375"/>
    </row>
    <row r="309" spans="21:26" x14ac:dyDescent="0.2">
      <c r="U309" s="372"/>
      <c r="V309" s="373"/>
      <c r="W309" s="374"/>
      <c r="Z309" s="375"/>
    </row>
    <row r="310" spans="21:26" x14ac:dyDescent="0.2">
      <c r="U310" s="372"/>
      <c r="V310" s="373"/>
      <c r="W310" s="374"/>
      <c r="Z310" s="375"/>
    </row>
    <row r="311" spans="21:26" x14ac:dyDescent="0.2">
      <c r="U311" s="372"/>
      <c r="V311" s="373"/>
      <c r="W311" s="374"/>
      <c r="Z311" s="375"/>
    </row>
    <row r="312" spans="21:26" x14ac:dyDescent="0.2">
      <c r="U312" s="372"/>
      <c r="V312" s="373"/>
      <c r="W312" s="374"/>
      <c r="Z312" s="375"/>
    </row>
    <row r="313" spans="21:26" x14ac:dyDescent="0.2">
      <c r="U313" s="372"/>
      <c r="V313" s="373"/>
      <c r="W313" s="374"/>
      <c r="Z313" s="375"/>
    </row>
    <row r="314" spans="21:26" x14ac:dyDescent="0.2">
      <c r="U314" s="372"/>
      <c r="V314" s="373"/>
      <c r="W314" s="374"/>
      <c r="Z314" s="375"/>
    </row>
    <row r="315" spans="21:26" x14ac:dyDescent="0.2">
      <c r="U315" s="372"/>
      <c r="V315" s="373"/>
      <c r="W315" s="374"/>
      <c r="Z315" s="375"/>
    </row>
    <row r="316" spans="21:26" x14ac:dyDescent="0.2">
      <c r="U316" s="372"/>
      <c r="V316" s="373"/>
      <c r="W316" s="374"/>
      <c r="Z316" s="375"/>
    </row>
    <row r="317" spans="21:26" x14ac:dyDescent="0.2">
      <c r="U317" s="372"/>
      <c r="V317" s="373"/>
      <c r="W317" s="374"/>
      <c r="Z317" s="375"/>
    </row>
    <row r="318" spans="21:26" x14ac:dyDescent="0.2">
      <c r="U318" s="372"/>
      <c r="V318" s="373"/>
      <c r="W318" s="374"/>
      <c r="Z318" s="375"/>
    </row>
    <row r="319" spans="21:26" x14ac:dyDescent="0.2">
      <c r="U319" s="372"/>
      <c r="V319" s="373"/>
      <c r="W319" s="374"/>
      <c r="Z319" s="375"/>
    </row>
    <row r="320" spans="21:26" x14ac:dyDescent="0.2">
      <c r="U320" s="372"/>
      <c r="V320" s="373"/>
      <c r="W320" s="374"/>
      <c r="Z320" s="375"/>
    </row>
    <row r="321" spans="21:26" x14ac:dyDescent="0.2">
      <c r="U321" s="372"/>
      <c r="V321" s="373"/>
      <c r="W321" s="374"/>
      <c r="Z321" s="375"/>
    </row>
    <row r="322" spans="21:26" x14ac:dyDescent="0.2">
      <c r="U322" s="372"/>
      <c r="V322" s="373"/>
      <c r="W322" s="374"/>
      <c r="Z322" s="375"/>
    </row>
    <row r="323" spans="21:26" x14ac:dyDescent="0.2">
      <c r="U323" s="372"/>
      <c r="V323" s="373"/>
      <c r="W323" s="374"/>
      <c r="Z323" s="375"/>
    </row>
    <row r="324" spans="21:26" x14ac:dyDescent="0.2">
      <c r="U324" s="372"/>
      <c r="V324" s="373"/>
      <c r="W324" s="374"/>
      <c r="Z324" s="375"/>
    </row>
    <row r="325" spans="21:26" x14ac:dyDescent="0.2">
      <c r="U325" s="372"/>
      <c r="V325" s="373"/>
      <c r="W325" s="374"/>
      <c r="Z325" s="375"/>
    </row>
    <row r="326" spans="21:26" x14ac:dyDescent="0.2">
      <c r="U326" s="372"/>
      <c r="V326" s="373"/>
      <c r="W326" s="374"/>
      <c r="Z326" s="375"/>
    </row>
    <row r="327" spans="21:26" x14ac:dyDescent="0.2">
      <c r="U327" s="372"/>
      <c r="V327" s="373"/>
      <c r="W327" s="374"/>
      <c r="Z327" s="375"/>
    </row>
    <row r="328" spans="21:26" x14ac:dyDescent="0.2">
      <c r="U328" s="372"/>
      <c r="V328" s="373"/>
      <c r="W328" s="374"/>
      <c r="Z328" s="375"/>
    </row>
    <row r="329" spans="21:26" x14ac:dyDescent="0.2">
      <c r="U329" s="372"/>
      <c r="V329" s="373"/>
      <c r="W329" s="374"/>
      <c r="Z329" s="375"/>
    </row>
    <row r="330" spans="21:26" x14ac:dyDescent="0.2">
      <c r="U330" s="372"/>
      <c r="V330" s="373"/>
      <c r="W330" s="374"/>
      <c r="Z330" s="375"/>
    </row>
    <row r="331" spans="21:26" x14ac:dyDescent="0.2">
      <c r="U331" s="372"/>
      <c r="V331" s="373"/>
      <c r="W331" s="374"/>
      <c r="Z331" s="375"/>
    </row>
    <row r="332" spans="21:26" x14ac:dyDescent="0.2">
      <c r="U332" s="372"/>
      <c r="V332" s="373"/>
      <c r="W332" s="374"/>
      <c r="Z332" s="375"/>
    </row>
    <row r="333" spans="21:26" x14ac:dyDescent="0.2">
      <c r="U333" s="372"/>
      <c r="V333" s="373"/>
      <c r="W333" s="374"/>
      <c r="Z333" s="375"/>
    </row>
    <row r="334" spans="21:26" x14ac:dyDescent="0.2">
      <c r="U334" s="372"/>
      <c r="V334" s="373"/>
      <c r="W334" s="374"/>
      <c r="Z334" s="375"/>
    </row>
    <row r="335" spans="21:26" x14ac:dyDescent="0.2">
      <c r="U335" s="372"/>
      <c r="V335" s="373"/>
      <c r="W335" s="374"/>
      <c r="Z335" s="375"/>
    </row>
    <row r="336" spans="21:26" x14ac:dyDescent="0.2">
      <c r="U336" s="372"/>
      <c r="V336" s="373"/>
      <c r="W336" s="374"/>
      <c r="Z336" s="375"/>
    </row>
    <row r="337" spans="21:26" x14ac:dyDescent="0.2">
      <c r="U337" s="372"/>
      <c r="V337" s="373"/>
      <c r="W337" s="374"/>
      <c r="Z337" s="375"/>
    </row>
    <row r="338" spans="21:26" x14ac:dyDescent="0.2">
      <c r="U338" s="372"/>
      <c r="V338" s="373"/>
      <c r="W338" s="374"/>
      <c r="Z338" s="375"/>
    </row>
    <row r="339" spans="21:26" x14ac:dyDescent="0.2">
      <c r="U339" s="372"/>
      <c r="V339" s="373"/>
      <c r="W339" s="374"/>
      <c r="Z339" s="375"/>
    </row>
    <row r="340" spans="21:26" x14ac:dyDescent="0.2">
      <c r="U340" s="372"/>
      <c r="V340" s="373"/>
      <c r="W340" s="374"/>
      <c r="Z340" s="375"/>
    </row>
    <row r="341" spans="21:26" x14ac:dyDescent="0.2">
      <c r="U341" s="372"/>
      <c r="V341" s="373"/>
      <c r="W341" s="374"/>
      <c r="Z341" s="375"/>
    </row>
    <row r="342" spans="21:26" x14ac:dyDescent="0.2">
      <c r="U342" s="372"/>
      <c r="V342" s="373"/>
      <c r="W342" s="374"/>
      <c r="Z342" s="375"/>
    </row>
    <row r="343" spans="21:26" x14ac:dyDescent="0.2">
      <c r="U343" s="372"/>
      <c r="V343" s="373"/>
      <c r="W343" s="374"/>
      <c r="Z343" s="375"/>
    </row>
    <row r="344" spans="21:26" x14ac:dyDescent="0.2">
      <c r="U344" s="372"/>
      <c r="V344" s="373"/>
      <c r="W344" s="374"/>
      <c r="Z344" s="375"/>
    </row>
    <row r="345" spans="21:26" x14ac:dyDescent="0.2">
      <c r="U345" s="372"/>
      <c r="V345" s="373"/>
      <c r="W345" s="374"/>
      <c r="Z345" s="375"/>
    </row>
    <row r="346" spans="21:26" x14ac:dyDescent="0.2">
      <c r="U346" s="372"/>
      <c r="V346" s="373"/>
      <c r="W346" s="374"/>
      <c r="Z346" s="375"/>
    </row>
    <row r="347" spans="21:26" x14ac:dyDescent="0.2">
      <c r="U347" s="372"/>
      <c r="V347" s="373"/>
      <c r="W347" s="374"/>
      <c r="Z347" s="375"/>
    </row>
    <row r="348" spans="21:26" x14ac:dyDescent="0.2">
      <c r="U348" s="372"/>
      <c r="V348" s="373"/>
      <c r="W348" s="374"/>
      <c r="Z348" s="375"/>
    </row>
    <row r="349" spans="21:26" x14ac:dyDescent="0.2">
      <c r="U349" s="372"/>
      <c r="V349" s="373"/>
      <c r="W349" s="374"/>
      <c r="Z349" s="375"/>
    </row>
    <row r="350" spans="21:26" x14ac:dyDescent="0.2">
      <c r="U350" s="372"/>
      <c r="V350" s="373"/>
      <c r="W350" s="374"/>
      <c r="Z350" s="375"/>
    </row>
    <row r="351" spans="21:26" x14ac:dyDescent="0.2">
      <c r="U351" s="372"/>
      <c r="V351" s="373"/>
      <c r="W351" s="374"/>
      <c r="Z351" s="375"/>
    </row>
    <row r="352" spans="21:26" x14ac:dyDescent="0.2">
      <c r="U352" s="372"/>
      <c r="V352" s="373"/>
      <c r="W352" s="374"/>
      <c r="Z352" s="375"/>
    </row>
    <row r="353" spans="21:26" x14ac:dyDescent="0.2">
      <c r="U353" s="372"/>
      <c r="V353" s="373"/>
      <c r="W353" s="374"/>
      <c r="Z353" s="375"/>
    </row>
    <row r="354" spans="21:26" x14ac:dyDescent="0.2">
      <c r="U354" s="372"/>
      <c r="V354" s="373"/>
      <c r="W354" s="374"/>
      <c r="Z354" s="375"/>
    </row>
    <row r="355" spans="21:26" x14ac:dyDescent="0.2">
      <c r="U355" s="372"/>
      <c r="V355" s="373"/>
      <c r="W355" s="374"/>
      <c r="Z355" s="375"/>
    </row>
    <row r="356" spans="21:26" x14ac:dyDescent="0.2">
      <c r="U356" s="372"/>
      <c r="V356" s="373"/>
      <c r="W356" s="374"/>
      <c r="Z356" s="375"/>
    </row>
    <row r="357" spans="21:26" x14ac:dyDescent="0.2">
      <c r="U357" s="372"/>
      <c r="V357" s="373"/>
      <c r="W357" s="374"/>
      <c r="Z357" s="375"/>
    </row>
    <row r="358" spans="21:26" x14ac:dyDescent="0.2">
      <c r="U358" s="372"/>
      <c r="V358" s="373"/>
      <c r="W358" s="374"/>
      <c r="Z358" s="375"/>
    </row>
    <row r="359" spans="21:26" x14ac:dyDescent="0.2">
      <c r="U359" s="372"/>
      <c r="V359" s="373"/>
      <c r="W359" s="374"/>
      <c r="Z359" s="375"/>
    </row>
    <row r="360" spans="21:26" x14ac:dyDescent="0.2">
      <c r="U360" s="372"/>
      <c r="V360" s="373"/>
      <c r="W360" s="374"/>
      <c r="Z360" s="375"/>
    </row>
    <row r="361" spans="21:26" x14ac:dyDescent="0.2">
      <c r="U361" s="372"/>
      <c r="V361" s="373"/>
      <c r="W361" s="374"/>
      <c r="Z361" s="375"/>
    </row>
    <row r="362" spans="21:26" x14ac:dyDescent="0.2">
      <c r="U362" s="372"/>
      <c r="V362" s="373"/>
      <c r="W362" s="374"/>
      <c r="Z362" s="375"/>
    </row>
    <row r="363" spans="21:26" x14ac:dyDescent="0.2">
      <c r="U363" s="372"/>
      <c r="V363" s="373"/>
      <c r="W363" s="374"/>
      <c r="Z363" s="375"/>
    </row>
    <row r="364" spans="21:26" x14ac:dyDescent="0.2">
      <c r="U364" s="372"/>
      <c r="V364" s="373"/>
      <c r="W364" s="374"/>
      <c r="Z364" s="375"/>
    </row>
    <row r="365" spans="21:26" x14ac:dyDescent="0.2">
      <c r="U365" s="372"/>
      <c r="V365" s="373"/>
      <c r="W365" s="374"/>
      <c r="Z365" s="375"/>
    </row>
    <row r="366" spans="21:26" x14ac:dyDescent="0.2">
      <c r="U366" s="372"/>
      <c r="V366" s="373"/>
      <c r="W366" s="374"/>
      <c r="Z366" s="375"/>
    </row>
    <row r="367" spans="21:26" x14ac:dyDescent="0.2">
      <c r="U367" s="372"/>
      <c r="V367" s="373"/>
      <c r="W367" s="374"/>
      <c r="Z367" s="375"/>
    </row>
    <row r="368" spans="21:26" x14ac:dyDescent="0.2">
      <c r="U368" s="372"/>
      <c r="V368" s="373"/>
      <c r="W368" s="374"/>
      <c r="Z368" s="375"/>
    </row>
    <row r="369" spans="21:26" x14ac:dyDescent="0.2">
      <c r="U369" s="372"/>
      <c r="V369" s="373"/>
      <c r="W369" s="374"/>
      <c r="Z369" s="375"/>
    </row>
    <row r="370" spans="21:26" x14ac:dyDescent="0.2">
      <c r="U370" s="372"/>
      <c r="V370" s="373"/>
      <c r="W370" s="374"/>
      <c r="Z370" s="375"/>
    </row>
    <row r="371" spans="21:26" x14ac:dyDescent="0.2">
      <c r="U371" s="372"/>
      <c r="V371" s="376"/>
      <c r="W371" s="377"/>
    </row>
  </sheetData>
  <mergeCells count="19"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  <mergeCell ref="L24:M24"/>
    <mergeCell ref="B24:G24"/>
    <mergeCell ref="B25:G26"/>
    <mergeCell ref="A3:M3"/>
    <mergeCell ref="H25:K25"/>
    <mergeCell ref="L25:M25"/>
    <mergeCell ref="H26:I26"/>
    <mergeCell ref="J26:K26"/>
  </mergeCells>
  <pageMargins left="0.47244094488188981" right="0.39370078740157483" top="0.59055118110236227" bottom="0" header="0.31496062992125984" footer="0.19685039370078741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>
      <selection activeCell="V12" sqref="V12"/>
    </sheetView>
  </sheetViews>
  <sheetFormatPr defaultRowHeight="11.25" x14ac:dyDescent="0.2"/>
  <cols>
    <col min="1" max="18" width="8.71093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1061" t="s">
        <v>70</v>
      </c>
      <c r="R1" s="1061"/>
    </row>
    <row r="2" spans="1:18" ht="20.100000000000001" customHeight="1" x14ac:dyDescent="0.25">
      <c r="A2" s="1062" t="s">
        <v>363</v>
      </c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1062"/>
    </row>
    <row r="3" spans="1:18" ht="20.100000000000001" customHeight="1" x14ac:dyDescent="0.2">
      <c r="A3" s="1069">
        <f>T!G55</f>
        <v>2014</v>
      </c>
      <c r="B3" s="1069"/>
      <c r="C3" s="1069"/>
      <c r="D3" s="1069"/>
      <c r="E3" s="1069"/>
      <c r="F3" s="1069"/>
      <c r="G3" s="1069"/>
      <c r="H3" s="1069"/>
      <c r="I3" s="1069"/>
      <c r="J3" s="1069"/>
      <c r="K3" s="1069"/>
      <c r="L3" s="1069"/>
      <c r="M3" s="1069"/>
      <c r="N3" s="1069"/>
      <c r="O3" s="1069"/>
      <c r="P3" s="1069"/>
      <c r="Q3" s="1069"/>
      <c r="R3" s="1069"/>
    </row>
    <row r="4" spans="1:18" ht="12.75" customHeight="1" x14ac:dyDescent="0.2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</row>
    <row r="5" spans="1:18" ht="21.75" customHeight="1" x14ac:dyDescent="0.2">
      <c r="B5" s="1065" t="s">
        <v>6</v>
      </c>
      <c r="C5" s="1066"/>
      <c r="D5" s="1066"/>
      <c r="E5" s="1066" t="s">
        <v>7</v>
      </c>
      <c r="F5" s="1066"/>
      <c r="G5" s="1066"/>
      <c r="H5" s="1066" t="s">
        <v>8</v>
      </c>
      <c r="I5" s="1066"/>
      <c r="J5" s="1066"/>
      <c r="K5" s="1066" t="s">
        <v>9</v>
      </c>
      <c r="L5" s="1066"/>
      <c r="M5" s="1066"/>
      <c r="N5" s="1063" t="s">
        <v>336</v>
      </c>
      <c r="O5" s="1064"/>
      <c r="P5" s="1067" t="s">
        <v>5</v>
      </c>
      <c r="Q5" s="1068"/>
      <c r="R5" s="1068"/>
    </row>
    <row r="6" spans="1:18" ht="24.75" customHeight="1" thickBot="1" x14ac:dyDescent="0.25">
      <c r="A6" s="891" t="s">
        <v>243</v>
      </c>
      <c r="B6" s="460" t="s">
        <v>0</v>
      </c>
      <c r="C6" s="451" t="s">
        <v>52</v>
      </c>
      <c r="D6" s="452" t="s">
        <v>16</v>
      </c>
      <c r="E6" s="450" t="s">
        <v>0</v>
      </c>
      <c r="F6" s="451" t="s">
        <v>52</v>
      </c>
      <c r="G6" s="453" t="s">
        <v>16</v>
      </c>
      <c r="H6" s="450" t="s">
        <v>0</v>
      </c>
      <c r="I6" s="451" t="s">
        <v>52</v>
      </c>
      <c r="J6" s="453" t="s">
        <v>16</v>
      </c>
      <c r="K6" s="450" t="s">
        <v>0</v>
      </c>
      <c r="L6" s="451" t="s">
        <v>52</v>
      </c>
      <c r="M6" s="453" t="s">
        <v>16</v>
      </c>
      <c r="N6" s="452" t="s">
        <v>52</v>
      </c>
      <c r="O6" s="466" t="s">
        <v>16</v>
      </c>
      <c r="P6" s="467" t="s">
        <v>0</v>
      </c>
      <c r="Q6" s="451" t="s">
        <v>52</v>
      </c>
      <c r="R6" s="452" t="s">
        <v>16</v>
      </c>
    </row>
    <row r="7" spans="1:18" ht="20.100000000000001" customHeight="1" x14ac:dyDescent="0.2">
      <c r="A7" s="454" t="s">
        <v>30</v>
      </c>
      <c r="B7" s="398">
        <v>1609</v>
      </c>
      <c r="C7" s="65">
        <v>376.17291627136564</v>
      </c>
      <c r="D7" s="65">
        <v>4007.4659906190004</v>
      </c>
      <c r="E7" s="67">
        <v>6963</v>
      </c>
      <c r="F7" s="66">
        <v>111.54698107118766</v>
      </c>
      <c r="G7" s="66">
        <v>1187.6848678509998</v>
      </c>
      <c r="H7" s="49">
        <v>200215</v>
      </c>
      <c r="I7" s="66">
        <v>184.18874793970011</v>
      </c>
      <c r="J7" s="66">
        <v>1961.6671591761165</v>
      </c>
      <c r="K7" s="67">
        <v>2648607</v>
      </c>
      <c r="L7" s="66">
        <v>374.56959594706962</v>
      </c>
      <c r="M7" s="66">
        <v>3990.0833228241208</v>
      </c>
      <c r="N7" s="66">
        <v>20.740905123008712</v>
      </c>
      <c r="O7" s="68">
        <v>221.01357570000002</v>
      </c>
      <c r="P7" s="468">
        <f>B7+E7+H7+K7</f>
        <v>2857394</v>
      </c>
      <c r="Q7" s="59">
        <f t="shared" ref="Q7:R9" si="0">C7+F7+I7+L7+N7</f>
        <v>1067.2191463523318</v>
      </c>
      <c r="R7" s="68">
        <f t="shared" si="0"/>
        <v>11367.914916170239</v>
      </c>
    </row>
    <row r="8" spans="1:18" ht="20.100000000000001" customHeight="1" x14ac:dyDescent="0.2">
      <c r="A8" s="454" t="s">
        <v>31</v>
      </c>
      <c r="B8" s="398"/>
      <c r="C8" s="65"/>
      <c r="D8" s="66"/>
      <c r="E8" s="67"/>
      <c r="F8" s="66"/>
      <c r="G8" s="66"/>
      <c r="H8" s="67"/>
      <c r="I8" s="66"/>
      <c r="J8" s="66"/>
      <c r="K8" s="67"/>
      <c r="L8" s="66"/>
      <c r="M8" s="66"/>
      <c r="N8" s="66"/>
      <c r="O8" s="68"/>
      <c r="P8" s="468">
        <f>B8+E8+H8+K8</f>
        <v>0</v>
      </c>
      <c r="Q8" s="59">
        <f t="shared" si="0"/>
        <v>0</v>
      </c>
      <c r="R8" s="68">
        <f t="shared" si="0"/>
        <v>0</v>
      </c>
    </row>
    <row r="9" spans="1:18" ht="20.100000000000001" customHeight="1" x14ac:dyDescent="0.2">
      <c r="A9" s="455" t="s">
        <v>32</v>
      </c>
      <c r="B9" s="461"/>
      <c r="C9" s="18"/>
      <c r="D9" s="61"/>
      <c r="E9" s="62"/>
      <c r="F9" s="61"/>
      <c r="G9" s="61"/>
      <c r="H9" s="62"/>
      <c r="I9" s="61"/>
      <c r="J9" s="61"/>
      <c r="K9" s="62"/>
      <c r="L9" s="61"/>
      <c r="M9" s="61"/>
      <c r="N9" s="61"/>
      <c r="O9" s="63"/>
      <c r="P9" s="469">
        <f>B9+E9+H9+K9</f>
        <v>0</v>
      </c>
      <c r="Q9" s="48">
        <f t="shared" si="0"/>
        <v>0</v>
      </c>
      <c r="R9" s="63">
        <f t="shared" si="0"/>
        <v>0</v>
      </c>
    </row>
    <row r="10" spans="1:18" ht="20.100000000000001" customHeight="1" x14ac:dyDescent="0.2">
      <c r="A10" s="456" t="s">
        <v>33</v>
      </c>
      <c r="B10" s="462"/>
      <c r="C10" s="55"/>
      <c r="D10" s="56"/>
      <c r="E10" s="57"/>
      <c r="F10" s="56"/>
      <c r="G10" s="56"/>
      <c r="H10" s="57"/>
      <c r="I10" s="56"/>
      <c r="J10" s="56"/>
      <c r="K10" s="57"/>
      <c r="L10" s="56"/>
      <c r="M10" s="56"/>
      <c r="N10" s="56"/>
      <c r="O10" s="58"/>
      <c r="P10" s="468">
        <f>B10+E10+H10+K10</f>
        <v>0</v>
      </c>
      <c r="Q10" s="59">
        <f t="shared" ref="Q10" si="1">C10+F10+I10+L10+N10</f>
        <v>0</v>
      </c>
      <c r="R10" s="68">
        <f t="shared" ref="R10" si="2">D10+G10+J10+M10+O10</f>
        <v>0</v>
      </c>
    </row>
    <row r="11" spans="1:18" ht="20.100000000000001" customHeight="1" x14ac:dyDescent="0.2">
      <c r="A11" s="454" t="s">
        <v>34</v>
      </c>
      <c r="B11" s="398"/>
      <c r="C11" s="65"/>
      <c r="D11" s="66"/>
      <c r="E11" s="67"/>
      <c r="F11" s="66"/>
      <c r="G11" s="66"/>
      <c r="H11" s="67"/>
      <c r="I11" s="66"/>
      <c r="J11" s="66"/>
      <c r="K11" s="67"/>
      <c r="L11" s="66"/>
      <c r="M11" s="66"/>
      <c r="N11" s="66"/>
      <c r="O11" s="68"/>
      <c r="P11" s="468">
        <f>B11+E11+H11+K11</f>
        <v>0</v>
      </c>
      <c r="Q11" s="59">
        <f t="shared" ref="Q11" si="3">C11+F11+I11+L11+N11</f>
        <v>0</v>
      </c>
      <c r="R11" s="68">
        <f t="shared" ref="R11" si="4">D11+G11+J11+M11+O11</f>
        <v>0</v>
      </c>
    </row>
    <row r="12" spans="1:18" ht="20.100000000000001" customHeight="1" x14ac:dyDescent="0.2">
      <c r="A12" s="455" t="s">
        <v>35</v>
      </c>
      <c r="B12" s="461"/>
      <c r="C12" s="18"/>
      <c r="D12" s="61"/>
      <c r="E12" s="62"/>
      <c r="F12" s="61"/>
      <c r="G12" s="61"/>
      <c r="H12" s="62"/>
      <c r="I12" s="61"/>
      <c r="J12" s="61"/>
      <c r="K12" s="62"/>
      <c r="L12" s="61"/>
      <c r="M12" s="61"/>
      <c r="N12" s="61"/>
      <c r="O12" s="63"/>
      <c r="P12" s="469">
        <f t="shared" ref="P12" si="5">B12+E12+H12+K12</f>
        <v>0</v>
      </c>
      <c r="Q12" s="48">
        <f t="shared" ref="Q12" si="6">C12+F12+I12+L12+N12</f>
        <v>0</v>
      </c>
      <c r="R12" s="63">
        <f t="shared" ref="R12" si="7">D12+G12+J12+M12+O12</f>
        <v>0</v>
      </c>
    </row>
    <row r="13" spans="1:18" ht="20.100000000000001" customHeight="1" x14ac:dyDescent="0.2">
      <c r="A13" s="456" t="s">
        <v>36</v>
      </c>
      <c r="B13" s="462"/>
      <c r="C13" s="55"/>
      <c r="D13" s="56"/>
      <c r="E13" s="57"/>
      <c r="F13" s="56"/>
      <c r="G13" s="56"/>
      <c r="H13" s="57"/>
      <c r="I13" s="56"/>
      <c r="J13" s="56"/>
      <c r="K13" s="57"/>
      <c r="L13" s="56"/>
      <c r="M13" s="56"/>
      <c r="N13" s="56"/>
      <c r="O13" s="58"/>
      <c r="P13" s="468">
        <f>B13+E13+H13+K13</f>
        <v>0</v>
      </c>
      <c r="Q13" s="59">
        <f>C13+F13+I13+L13+N13</f>
        <v>0</v>
      </c>
      <c r="R13" s="68">
        <f>D13+G13+J13+M13+O13</f>
        <v>0</v>
      </c>
    </row>
    <row r="14" spans="1:18" ht="20.100000000000001" customHeight="1" x14ac:dyDescent="0.2">
      <c r="A14" s="454" t="s">
        <v>37</v>
      </c>
      <c r="B14" s="398"/>
      <c r="C14" s="65"/>
      <c r="D14" s="66"/>
      <c r="E14" s="67"/>
      <c r="F14" s="66"/>
      <c r="G14" s="66"/>
      <c r="H14" s="67"/>
      <c r="I14" s="66"/>
      <c r="J14" s="66"/>
      <c r="K14" s="67"/>
      <c r="L14" s="66"/>
      <c r="M14" s="66"/>
      <c r="N14" s="66"/>
      <c r="O14" s="68"/>
      <c r="P14" s="468">
        <f t="shared" ref="P14:P18" si="8">B14+E14+H14+K14</f>
        <v>0</v>
      </c>
      <c r="Q14" s="59">
        <f t="shared" ref="Q14:Q18" si="9">C14+F14+I14+L14+N14</f>
        <v>0</v>
      </c>
      <c r="R14" s="68">
        <f t="shared" ref="R14:R18" si="10">D14+G14+J14+M14+O14</f>
        <v>0</v>
      </c>
    </row>
    <row r="15" spans="1:18" ht="20.100000000000001" customHeight="1" x14ac:dyDescent="0.2">
      <c r="A15" s="455" t="s">
        <v>38</v>
      </c>
      <c r="B15" s="461"/>
      <c r="C15" s="18"/>
      <c r="D15" s="61"/>
      <c r="E15" s="62"/>
      <c r="F15" s="61"/>
      <c r="G15" s="61"/>
      <c r="H15" s="62"/>
      <c r="I15" s="61"/>
      <c r="J15" s="61"/>
      <c r="K15" s="62"/>
      <c r="L15" s="61"/>
      <c r="M15" s="61"/>
      <c r="N15" s="61"/>
      <c r="O15" s="63"/>
      <c r="P15" s="469">
        <f t="shared" si="8"/>
        <v>0</v>
      </c>
      <c r="Q15" s="48">
        <f t="shared" si="9"/>
        <v>0</v>
      </c>
      <c r="R15" s="63">
        <f t="shared" si="10"/>
        <v>0</v>
      </c>
    </row>
    <row r="16" spans="1:18" ht="20.100000000000001" customHeight="1" x14ac:dyDescent="0.2">
      <c r="A16" s="456" t="s">
        <v>39</v>
      </c>
      <c r="B16" s="462"/>
      <c r="C16" s="55"/>
      <c r="D16" s="56"/>
      <c r="E16" s="57"/>
      <c r="F16" s="56"/>
      <c r="G16" s="56"/>
      <c r="H16" s="57"/>
      <c r="I16" s="56"/>
      <c r="J16" s="56"/>
      <c r="K16" s="57"/>
      <c r="L16" s="56"/>
      <c r="M16" s="56"/>
      <c r="N16" s="56"/>
      <c r="O16" s="58"/>
      <c r="P16" s="468">
        <f t="shared" si="8"/>
        <v>0</v>
      </c>
      <c r="Q16" s="59">
        <f t="shared" si="9"/>
        <v>0</v>
      </c>
      <c r="R16" s="68">
        <f t="shared" si="10"/>
        <v>0</v>
      </c>
    </row>
    <row r="17" spans="1:21" ht="20.100000000000001" customHeight="1" x14ac:dyDescent="0.2">
      <c r="A17" s="454" t="s">
        <v>40</v>
      </c>
      <c r="B17" s="398"/>
      <c r="C17" s="65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6"/>
      <c r="O17" s="68"/>
      <c r="P17" s="468">
        <f t="shared" si="8"/>
        <v>0</v>
      </c>
      <c r="Q17" s="59">
        <f t="shared" si="9"/>
        <v>0</v>
      </c>
      <c r="R17" s="68">
        <f t="shared" si="10"/>
        <v>0</v>
      </c>
    </row>
    <row r="18" spans="1:21" ht="20.100000000000001" customHeight="1" thickBot="1" x14ac:dyDescent="0.25">
      <c r="A18" s="457" t="s">
        <v>41</v>
      </c>
      <c r="B18" s="463"/>
      <c r="C18" s="70"/>
      <c r="D18" s="71"/>
      <c r="E18" s="72"/>
      <c r="F18" s="71"/>
      <c r="G18" s="71"/>
      <c r="H18" s="72"/>
      <c r="I18" s="71"/>
      <c r="J18" s="71"/>
      <c r="K18" s="72"/>
      <c r="L18" s="71"/>
      <c r="M18" s="71"/>
      <c r="N18" s="71"/>
      <c r="O18" s="73"/>
      <c r="P18" s="470">
        <f t="shared" si="8"/>
        <v>0</v>
      </c>
      <c r="Q18" s="74">
        <f t="shared" si="9"/>
        <v>0</v>
      </c>
      <c r="R18" s="73">
        <f t="shared" si="10"/>
        <v>0</v>
      </c>
    </row>
    <row r="19" spans="1:21" ht="20.100000000000001" customHeight="1" x14ac:dyDescent="0.2">
      <c r="A19" s="454" t="s">
        <v>59</v>
      </c>
      <c r="B19" s="398">
        <f>B9</f>
        <v>0</v>
      </c>
      <c r="C19" s="65">
        <f>SUM(C7:C9)</f>
        <v>376.17291627136564</v>
      </c>
      <c r="D19" s="65">
        <f t="shared" ref="D19:R19" si="11">SUM(D7:D9)</f>
        <v>4007.4659906190004</v>
      </c>
      <c r="E19" s="64">
        <f>E9</f>
        <v>0</v>
      </c>
      <c r="F19" s="65">
        <f t="shared" si="11"/>
        <v>111.54698107118766</v>
      </c>
      <c r="G19" s="65">
        <f t="shared" si="11"/>
        <v>1187.6848678509998</v>
      </c>
      <c r="H19" s="64">
        <f>H9</f>
        <v>0</v>
      </c>
      <c r="I19" s="65">
        <f>SUM(I7:I9)</f>
        <v>184.18874793970011</v>
      </c>
      <c r="J19" s="65">
        <f t="shared" si="11"/>
        <v>1961.6671591761165</v>
      </c>
      <c r="K19" s="64">
        <f>K9</f>
        <v>0</v>
      </c>
      <c r="L19" s="65">
        <f t="shared" si="11"/>
        <v>374.56959594706962</v>
      </c>
      <c r="M19" s="65">
        <f t="shared" si="11"/>
        <v>3990.0833228241208</v>
      </c>
      <c r="N19" s="65">
        <f t="shared" si="11"/>
        <v>20.740905123008712</v>
      </c>
      <c r="O19" s="80">
        <f t="shared" si="11"/>
        <v>221.01357570000002</v>
      </c>
      <c r="P19" s="471">
        <f>P9</f>
        <v>0</v>
      </c>
      <c r="Q19" s="65">
        <f t="shared" si="11"/>
        <v>1067.2191463523318</v>
      </c>
      <c r="R19" s="76">
        <f t="shared" si="11"/>
        <v>11367.914916170239</v>
      </c>
      <c r="T19" s="97"/>
      <c r="U19" s="97"/>
    </row>
    <row r="20" spans="1:21" ht="20.100000000000001" customHeight="1" x14ac:dyDescent="0.2">
      <c r="A20" s="454" t="s">
        <v>60</v>
      </c>
      <c r="B20" s="398">
        <f>B12</f>
        <v>0</v>
      </c>
      <c r="C20" s="65">
        <f>SUM(C10:C12)</f>
        <v>0</v>
      </c>
      <c r="D20" s="65">
        <f t="shared" ref="D20:O20" si="12">SUM(D10:D12)</f>
        <v>0</v>
      </c>
      <c r="E20" s="64">
        <f>E12</f>
        <v>0</v>
      </c>
      <c r="F20" s="65">
        <f t="shared" si="12"/>
        <v>0</v>
      </c>
      <c r="G20" s="65">
        <f t="shared" si="12"/>
        <v>0</v>
      </c>
      <c r="H20" s="64">
        <f>H12</f>
        <v>0</v>
      </c>
      <c r="I20" s="65">
        <f>SUM(I10:I12)</f>
        <v>0</v>
      </c>
      <c r="J20" s="65">
        <f t="shared" si="12"/>
        <v>0</v>
      </c>
      <c r="K20" s="64">
        <f>K12</f>
        <v>0</v>
      </c>
      <c r="L20" s="65">
        <f t="shared" si="12"/>
        <v>0</v>
      </c>
      <c r="M20" s="65">
        <f t="shared" si="12"/>
        <v>0</v>
      </c>
      <c r="N20" s="65">
        <f t="shared" si="12"/>
        <v>0</v>
      </c>
      <c r="O20" s="76">
        <f t="shared" si="12"/>
        <v>0</v>
      </c>
      <c r="P20" s="471">
        <f>P12</f>
        <v>0</v>
      </c>
      <c r="Q20" s="65">
        <f>SUM(Q10:Q12)</f>
        <v>0</v>
      </c>
      <c r="R20" s="76">
        <f>SUM(R10:R12)</f>
        <v>0</v>
      </c>
    </row>
    <row r="21" spans="1:21" ht="20.100000000000001" customHeight="1" x14ac:dyDescent="0.2">
      <c r="A21" s="454" t="s">
        <v>61</v>
      </c>
      <c r="B21" s="398">
        <f>B15</f>
        <v>0</v>
      </c>
      <c r="C21" s="65">
        <f>SUM(C13:C15)</f>
        <v>0</v>
      </c>
      <c r="D21" s="65">
        <f t="shared" ref="D21:R21" si="13">SUM(D13:D15)</f>
        <v>0</v>
      </c>
      <c r="E21" s="64">
        <f>E15</f>
        <v>0</v>
      </c>
      <c r="F21" s="65">
        <f t="shared" si="13"/>
        <v>0</v>
      </c>
      <c r="G21" s="65">
        <f t="shared" si="13"/>
        <v>0</v>
      </c>
      <c r="H21" s="64">
        <f>H15</f>
        <v>0</v>
      </c>
      <c r="I21" s="65">
        <f t="shared" si="13"/>
        <v>0</v>
      </c>
      <c r="J21" s="65">
        <f t="shared" si="13"/>
        <v>0</v>
      </c>
      <c r="K21" s="64">
        <f>K15</f>
        <v>0</v>
      </c>
      <c r="L21" s="65">
        <f t="shared" si="13"/>
        <v>0</v>
      </c>
      <c r="M21" s="65">
        <f t="shared" si="13"/>
        <v>0</v>
      </c>
      <c r="N21" s="65">
        <f t="shared" si="13"/>
        <v>0</v>
      </c>
      <c r="O21" s="76">
        <f t="shared" si="13"/>
        <v>0</v>
      </c>
      <c r="P21" s="471">
        <f>P15</f>
        <v>0</v>
      </c>
      <c r="Q21" s="65">
        <f t="shared" si="13"/>
        <v>0</v>
      </c>
      <c r="R21" s="76">
        <f t="shared" si="13"/>
        <v>0</v>
      </c>
    </row>
    <row r="22" spans="1:21" ht="20.100000000000001" customHeight="1" thickBot="1" x14ac:dyDescent="0.25">
      <c r="A22" s="457" t="s">
        <v>62</v>
      </c>
      <c r="B22" s="463">
        <f>B18</f>
        <v>0</v>
      </c>
      <c r="C22" s="70">
        <f>SUM(C16:C18)</f>
        <v>0</v>
      </c>
      <c r="D22" s="70">
        <f t="shared" ref="D22:R22" si="14">SUM(D16:D18)</f>
        <v>0</v>
      </c>
      <c r="E22" s="69">
        <f>E18</f>
        <v>0</v>
      </c>
      <c r="F22" s="70">
        <f t="shared" si="14"/>
        <v>0</v>
      </c>
      <c r="G22" s="70">
        <f t="shared" si="14"/>
        <v>0</v>
      </c>
      <c r="H22" s="69">
        <f>H18</f>
        <v>0</v>
      </c>
      <c r="I22" s="70">
        <f t="shared" si="14"/>
        <v>0</v>
      </c>
      <c r="J22" s="70">
        <f t="shared" si="14"/>
        <v>0</v>
      </c>
      <c r="K22" s="69">
        <f>K18</f>
        <v>0</v>
      </c>
      <c r="L22" s="70">
        <f t="shared" si="14"/>
        <v>0</v>
      </c>
      <c r="M22" s="70">
        <f t="shared" si="14"/>
        <v>0</v>
      </c>
      <c r="N22" s="70">
        <f t="shared" si="14"/>
        <v>0</v>
      </c>
      <c r="O22" s="78">
        <f t="shared" si="14"/>
        <v>0</v>
      </c>
      <c r="P22" s="472">
        <f>P18</f>
        <v>0</v>
      </c>
      <c r="Q22" s="70">
        <f t="shared" si="14"/>
        <v>0</v>
      </c>
      <c r="R22" s="78">
        <f t="shared" si="14"/>
        <v>0</v>
      </c>
    </row>
    <row r="23" spans="1:21" ht="20.100000000000001" customHeight="1" x14ac:dyDescent="0.2">
      <c r="A23" s="458" t="s">
        <v>63</v>
      </c>
      <c r="B23" s="464">
        <f>B12</f>
        <v>0</v>
      </c>
      <c r="C23" s="75">
        <f>SUM(C7:C12)</f>
        <v>376.17291627136564</v>
      </c>
      <c r="D23" s="75">
        <f>SUM(D7:D12)</f>
        <v>4007.4659906190004</v>
      </c>
      <c r="E23" s="99">
        <f>E12</f>
        <v>0</v>
      </c>
      <c r="F23" s="75">
        <f t="shared" ref="F23:O23" si="15">SUM(F7:F12)</f>
        <v>111.54698107118766</v>
      </c>
      <c r="G23" s="75">
        <f t="shared" si="15"/>
        <v>1187.6848678509998</v>
      </c>
      <c r="H23" s="99">
        <f>H12</f>
        <v>0</v>
      </c>
      <c r="I23" s="75">
        <f>SUM(I7:I12)</f>
        <v>184.18874793970011</v>
      </c>
      <c r="J23" s="75">
        <f t="shared" si="15"/>
        <v>1961.6671591761165</v>
      </c>
      <c r="K23" s="99">
        <f>K12</f>
        <v>0</v>
      </c>
      <c r="L23" s="75">
        <f t="shared" si="15"/>
        <v>374.56959594706962</v>
      </c>
      <c r="M23" s="75">
        <f t="shared" si="15"/>
        <v>3990.0833228241208</v>
      </c>
      <c r="N23" s="75">
        <f t="shared" si="15"/>
        <v>20.740905123008712</v>
      </c>
      <c r="O23" s="80">
        <f t="shared" si="15"/>
        <v>221.01357570000002</v>
      </c>
      <c r="P23" s="473">
        <f>P12</f>
        <v>0</v>
      </c>
      <c r="Q23" s="75">
        <f>SUM(Q7:Q12)</f>
        <v>1067.2191463523318</v>
      </c>
      <c r="R23" s="80">
        <f>SUM(R7:R12)</f>
        <v>11367.914916170239</v>
      </c>
    </row>
    <row r="24" spans="1:21" ht="20.100000000000001" customHeight="1" x14ac:dyDescent="0.2">
      <c r="A24" s="455" t="s">
        <v>64</v>
      </c>
      <c r="B24" s="461">
        <f>B18</f>
        <v>0</v>
      </c>
      <c r="C24" s="18">
        <f>SUM(C13:C18)</f>
        <v>0</v>
      </c>
      <c r="D24" s="18">
        <f t="shared" ref="D24:R24" si="16">SUM(D13:D18)</f>
        <v>0</v>
      </c>
      <c r="E24" s="60">
        <f>E18</f>
        <v>0</v>
      </c>
      <c r="F24" s="18">
        <f t="shared" si="16"/>
        <v>0</v>
      </c>
      <c r="G24" s="18">
        <f t="shared" si="16"/>
        <v>0</v>
      </c>
      <c r="H24" s="60">
        <f>H18</f>
        <v>0</v>
      </c>
      <c r="I24" s="18">
        <f t="shared" si="16"/>
        <v>0</v>
      </c>
      <c r="J24" s="18">
        <f t="shared" si="16"/>
        <v>0</v>
      </c>
      <c r="K24" s="60">
        <f>K18</f>
        <v>0</v>
      </c>
      <c r="L24" s="18">
        <f t="shared" si="16"/>
        <v>0</v>
      </c>
      <c r="M24" s="18">
        <f t="shared" si="16"/>
        <v>0</v>
      </c>
      <c r="N24" s="18">
        <f t="shared" si="16"/>
        <v>0</v>
      </c>
      <c r="O24" s="21">
        <f t="shared" si="16"/>
        <v>0</v>
      </c>
      <c r="P24" s="474">
        <f>P18</f>
        <v>0</v>
      </c>
      <c r="Q24" s="18">
        <f t="shared" si="16"/>
        <v>0</v>
      </c>
      <c r="R24" s="21">
        <f t="shared" si="16"/>
        <v>0</v>
      </c>
    </row>
    <row r="25" spans="1:21" ht="20.100000000000001" customHeight="1" x14ac:dyDescent="0.2">
      <c r="A25" s="459" t="s">
        <v>47</v>
      </c>
      <c r="B25" s="465">
        <f>B18</f>
        <v>0</v>
      </c>
      <c r="C25" s="259">
        <f>SUM(C7:C18)</f>
        <v>376.17291627136564</v>
      </c>
      <c r="D25" s="259">
        <f>SUM(D7:D18)</f>
        <v>4007.4659906190004</v>
      </c>
      <c r="E25" s="262">
        <f>E18</f>
        <v>0</v>
      </c>
      <c r="F25" s="259">
        <f>SUM(F7:F18)</f>
        <v>111.54698107118766</v>
      </c>
      <c r="G25" s="259">
        <f>SUM(G7:G18)</f>
        <v>1187.6848678509998</v>
      </c>
      <c r="H25" s="262">
        <f>H18</f>
        <v>0</v>
      </c>
      <c r="I25" s="259">
        <f>SUM(I7:I18)</f>
        <v>184.18874793970011</v>
      </c>
      <c r="J25" s="259">
        <f>SUM(J7:J18)</f>
        <v>1961.6671591761165</v>
      </c>
      <c r="K25" s="262">
        <f>K18</f>
        <v>0</v>
      </c>
      <c r="L25" s="259">
        <f>SUM(L7:L18)</f>
        <v>374.56959594706962</v>
      </c>
      <c r="M25" s="259">
        <f>SUM(M7:M18)</f>
        <v>3990.0833228241208</v>
      </c>
      <c r="N25" s="259">
        <f>SUM(N7:N18)</f>
        <v>20.740905123008712</v>
      </c>
      <c r="O25" s="260">
        <f>SUM(O7:O18)</f>
        <v>221.01357570000002</v>
      </c>
      <c r="P25" s="475">
        <f>P18</f>
        <v>0</v>
      </c>
      <c r="Q25" s="259">
        <f>SUM(Q7:Q18)</f>
        <v>1067.2191463523318</v>
      </c>
      <c r="R25" s="260">
        <f>SUM(R7:R18)</f>
        <v>11367.914916170239</v>
      </c>
    </row>
    <row r="26" spans="1:21" x14ac:dyDescent="0.2">
      <c r="B26" s="142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476"/>
      <c r="Q26" s="140"/>
    </row>
    <row r="27" spans="1:21" ht="11.25" customHeight="1" x14ac:dyDescent="0.2">
      <c r="A27" s="1060"/>
      <c r="B27" s="1060"/>
      <c r="C27" s="1060"/>
      <c r="D27" s="1060"/>
      <c r="E27" s="1060"/>
      <c r="F27" s="1060"/>
      <c r="G27" s="1060"/>
      <c r="H27" s="1060"/>
      <c r="I27" s="1060"/>
      <c r="J27" s="1060"/>
      <c r="K27" s="1060"/>
      <c r="L27" s="1060"/>
      <c r="M27" s="1060"/>
      <c r="N27" s="1060"/>
      <c r="O27" s="1060"/>
      <c r="P27" s="1060"/>
      <c r="Q27" s="1060"/>
      <c r="R27" s="1060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zoomScaleNormal="100" zoomScaleSheetLayoutView="100" workbookViewId="0"/>
  </sheetViews>
  <sheetFormatPr defaultRowHeight="11.25" x14ac:dyDescent="0.2"/>
  <cols>
    <col min="1" max="1" width="8" style="17" customWidth="1"/>
    <col min="2" max="19" width="7.4257812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1061" t="s">
        <v>71</v>
      </c>
      <c r="S1" s="1061"/>
    </row>
    <row r="2" spans="1:25" ht="20.100000000000001" customHeight="1" x14ac:dyDescent="0.25">
      <c r="A2" s="1062" t="s">
        <v>362</v>
      </c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1062"/>
      <c r="S2" s="1062"/>
    </row>
    <row r="3" spans="1:25" ht="20.100000000000001" customHeight="1" x14ac:dyDescent="0.2">
      <c r="A3" s="1070"/>
      <c r="B3" s="1070"/>
      <c r="C3" s="1070"/>
      <c r="D3" s="1070"/>
      <c r="E3" s="1070"/>
      <c r="F3" s="1070"/>
      <c r="G3" s="1070"/>
      <c r="H3" s="1070"/>
      <c r="I3" s="1070"/>
      <c r="J3" s="865">
        <v>2014</v>
      </c>
      <c r="K3" s="858"/>
      <c r="L3" s="858"/>
      <c r="M3" s="858"/>
      <c r="N3" s="858"/>
      <c r="O3" s="858"/>
      <c r="P3" s="858"/>
      <c r="Q3" s="858"/>
      <c r="R3" s="858"/>
      <c r="S3" s="858"/>
    </row>
    <row r="4" spans="1:25" ht="12.75" customHeight="1" x14ac:dyDescent="0.2">
      <c r="A4" s="694"/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</row>
    <row r="5" spans="1:25" ht="40.5" customHeight="1" x14ac:dyDescent="0.2">
      <c r="A5" s="688"/>
      <c r="B5" s="1071" t="s">
        <v>331</v>
      </c>
      <c r="C5" s="913"/>
      <c r="D5" s="913"/>
      <c r="E5" s="913"/>
      <c r="F5" s="913"/>
      <c r="G5" s="914"/>
      <c r="H5" s="912" t="s">
        <v>344</v>
      </c>
      <c r="I5" s="913"/>
      <c r="J5" s="913"/>
      <c r="K5" s="913"/>
      <c r="L5" s="913"/>
      <c r="M5" s="914"/>
      <c r="N5" s="1072" t="s">
        <v>343</v>
      </c>
      <c r="O5" s="918"/>
      <c r="P5" s="1072" t="s">
        <v>342</v>
      </c>
      <c r="Q5" s="1073"/>
      <c r="R5" s="1074" t="s">
        <v>118</v>
      </c>
      <c r="S5" s="917"/>
    </row>
    <row r="6" spans="1:25" ht="18" customHeight="1" x14ac:dyDescent="0.2">
      <c r="A6" s="688"/>
      <c r="B6" s="1075" t="s">
        <v>305</v>
      </c>
      <c r="C6" s="916"/>
      <c r="D6" s="1076" t="s">
        <v>306</v>
      </c>
      <c r="E6" s="916"/>
      <c r="F6" s="915" t="s">
        <v>307</v>
      </c>
      <c r="G6" s="916"/>
      <c r="H6" s="1076" t="s">
        <v>312</v>
      </c>
      <c r="I6" s="916"/>
      <c r="J6" s="1076" t="s">
        <v>313</v>
      </c>
      <c r="K6" s="916"/>
      <c r="L6" s="1076" t="s">
        <v>314</v>
      </c>
      <c r="M6" s="916"/>
      <c r="N6" s="1072"/>
      <c r="O6" s="918"/>
      <c r="P6" s="1072"/>
      <c r="Q6" s="1073"/>
      <c r="R6" s="1074"/>
      <c r="S6" s="917"/>
    </row>
    <row r="7" spans="1:25" ht="15" customHeight="1" thickBot="1" x14ac:dyDescent="0.25">
      <c r="A7" s="894" t="s">
        <v>243</v>
      </c>
      <c r="B7" s="477" t="s">
        <v>52</v>
      </c>
      <c r="C7" s="451" t="s">
        <v>16</v>
      </c>
      <c r="D7" s="466" t="s">
        <v>52</v>
      </c>
      <c r="E7" s="451" t="s">
        <v>16</v>
      </c>
      <c r="F7" s="466" t="s">
        <v>52</v>
      </c>
      <c r="G7" s="451" t="s">
        <v>16</v>
      </c>
      <c r="H7" s="466" t="s">
        <v>52</v>
      </c>
      <c r="I7" s="451" t="s">
        <v>16</v>
      </c>
      <c r="J7" s="466" t="s">
        <v>52</v>
      </c>
      <c r="K7" s="451" t="s">
        <v>16</v>
      </c>
      <c r="L7" s="466" t="s">
        <v>52</v>
      </c>
      <c r="M7" s="451" t="s">
        <v>16</v>
      </c>
      <c r="N7" s="466" t="s">
        <v>52</v>
      </c>
      <c r="O7" s="451" t="s">
        <v>16</v>
      </c>
      <c r="P7" s="466" t="s">
        <v>52</v>
      </c>
      <c r="Q7" s="466" t="s">
        <v>16</v>
      </c>
      <c r="R7" s="478" t="s">
        <v>52</v>
      </c>
      <c r="S7" s="466" t="s">
        <v>16</v>
      </c>
    </row>
    <row r="8" spans="1:25" ht="19.5" customHeight="1" x14ac:dyDescent="0.2">
      <c r="A8" s="454" t="s">
        <v>30</v>
      </c>
      <c r="B8" s="77">
        <v>3093.9346417559882</v>
      </c>
      <c r="C8" s="65">
        <v>32837.024590001005</v>
      </c>
      <c r="D8" s="66">
        <v>-2600.0406386641512</v>
      </c>
      <c r="E8" s="66">
        <v>-27603.091224999996</v>
      </c>
      <c r="F8" s="66">
        <f>B8+D8</f>
        <v>493.89400309183702</v>
      </c>
      <c r="G8" s="66">
        <f>C8+E8</f>
        <v>5233.9333650010085</v>
      </c>
      <c r="H8" s="66">
        <v>604.1531839999999</v>
      </c>
      <c r="I8" s="66">
        <v>6466.2581629999995</v>
      </c>
      <c r="J8" s="66">
        <v>-36.923553999999996</v>
      </c>
      <c r="K8" s="66">
        <v>-392.64240799999999</v>
      </c>
      <c r="L8" s="66">
        <f>H8+J8</f>
        <v>567.22962999999993</v>
      </c>
      <c r="M8" s="66">
        <f>I8+K8</f>
        <v>6073.6157549999998</v>
      </c>
      <c r="N8" s="66">
        <v>14.437813999999999</v>
      </c>
      <c r="O8" s="66">
        <v>155.89310089999995</v>
      </c>
      <c r="P8" s="66">
        <v>-8.342187091836939</v>
      </c>
      <c r="Q8" s="68">
        <v>-95.52773166100495</v>
      </c>
      <c r="R8" s="479">
        <f>F8+L8+N8+P8</f>
        <v>1067.2192599999998</v>
      </c>
      <c r="S8" s="725">
        <f>G8+M8+O8+Q8</f>
        <v>11367.914489240004</v>
      </c>
      <c r="U8" s="155"/>
      <c r="V8" s="155"/>
      <c r="W8" s="156"/>
      <c r="X8" s="24"/>
      <c r="Y8" s="24"/>
    </row>
    <row r="9" spans="1:25" ht="19.5" customHeight="1" x14ac:dyDescent="0.2">
      <c r="A9" s="454" t="s">
        <v>31</v>
      </c>
      <c r="B9" s="77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8"/>
      <c r="R9" s="726">
        <f t="shared" ref="R9:S26" si="0">F9+L9+N9+P9</f>
        <v>0</v>
      </c>
      <c r="S9" s="68">
        <f t="shared" si="0"/>
        <v>0</v>
      </c>
      <c r="U9" s="23"/>
      <c r="V9" s="23"/>
      <c r="W9" s="24"/>
      <c r="X9" s="24"/>
      <c r="Y9" s="24"/>
    </row>
    <row r="10" spans="1:25" ht="19.5" customHeight="1" x14ac:dyDescent="0.2">
      <c r="A10" s="455" t="s">
        <v>32</v>
      </c>
      <c r="B10" s="22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3"/>
      <c r="R10" s="727">
        <f t="shared" si="0"/>
        <v>0</v>
      </c>
      <c r="S10" s="63">
        <f t="shared" si="0"/>
        <v>0</v>
      </c>
      <c r="U10" s="98"/>
      <c r="V10" s="98"/>
      <c r="W10" s="98"/>
      <c r="X10" s="98"/>
      <c r="Y10" s="24"/>
    </row>
    <row r="11" spans="1:25" ht="19.5" customHeight="1" x14ac:dyDescent="0.2">
      <c r="A11" s="456" t="s">
        <v>33</v>
      </c>
      <c r="B11" s="480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8"/>
      <c r="R11" s="726">
        <f t="shared" si="0"/>
        <v>0</v>
      </c>
      <c r="S11" s="68">
        <f t="shared" si="0"/>
        <v>0</v>
      </c>
      <c r="U11" s="23"/>
      <c r="V11" s="23"/>
      <c r="W11" s="24"/>
      <c r="X11" s="24"/>
      <c r="Y11" s="24"/>
    </row>
    <row r="12" spans="1:25" ht="19.5" customHeight="1" x14ac:dyDescent="0.2">
      <c r="A12" s="454" t="s">
        <v>34</v>
      </c>
      <c r="B12" s="77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8"/>
      <c r="R12" s="726">
        <f t="shared" si="0"/>
        <v>0</v>
      </c>
      <c r="S12" s="68">
        <f t="shared" si="0"/>
        <v>0</v>
      </c>
      <c r="U12" s="23"/>
      <c r="V12" s="23"/>
      <c r="W12" s="24"/>
      <c r="X12" s="24"/>
      <c r="Y12" s="24"/>
    </row>
    <row r="13" spans="1:25" ht="19.5" customHeight="1" x14ac:dyDescent="0.2">
      <c r="A13" s="455" t="s">
        <v>35</v>
      </c>
      <c r="B13" s="22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3"/>
      <c r="R13" s="727">
        <f t="shared" si="0"/>
        <v>0</v>
      </c>
      <c r="S13" s="63">
        <f t="shared" si="0"/>
        <v>0</v>
      </c>
      <c r="U13" s="23"/>
      <c r="V13" s="23"/>
      <c r="W13" s="24"/>
      <c r="X13" s="24"/>
      <c r="Y13" s="24"/>
    </row>
    <row r="14" spans="1:25" ht="19.5" customHeight="1" x14ac:dyDescent="0.2">
      <c r="A14" s="456" t="s">
        <v>36</v>
      </c>
      <c r="B14" s="480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8"/>
      <c r="R14" s="726">
        <f>F14+L14+N14+P14</f>
        <v>0</v>
      </c>
      <c r="S14" s="68">
        <f t="shared" si="0"/>
        <v>0</v>
      </c>
      <c r="U14" s="23"/>
      <c r="V14" s="23"/>
      <c r="W14" s="24"/>
      <c r="X14" s="24"/>
      <c r="Y14" s="24"/>
    </row>
    <row r="15" spans="1:25" ht="19.5" customHeight="1" x14ac:dyDescent="0.2">
      <c r="A15" s="454" t="s">
        <v>37</v>
      </c>
      <c r="B15" s="77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8"/>
      <c r="R15" s="726">
        <f t="shared" si="0"/>
        <v>0</v>
      </c>
      <c r="S15" s="68">
        <f t="shared" si="0"/>
        <v>0</v>
      </c>
      <c r="U15" s="23"/>
      <c r="V15" s="23"/>
      <c r="W15" s="24"/>
      <c r="X15" s="24"/>
      <c r="Y15" s="24"/>
    </row>
    <row r="16" spans="1:25" ht="19.5" customHeight="1" x14ac:dyDescent="0.2">
      <c r="A16" s="455" t="s">
        <v>38</v>
      </c>
      <c r="B16" s="22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3"/>
      <c r="R16" s="727">
        <f t="shared" si="0"/>
        <v>0</v>
      </c>
      <c r="S16" s="63">
        <f t="shared" si="0"/>
        <v>0</v>
      </c>
      <c r="U16" s="23"/>
      <c r="V16" s="23"/>
      <c r="W16" s="24"/>
      <c r="X16" s="24"/>
      <c r="Y16" s="24"/>
    </row>
    <row r="17" spans="1:25" ht="19.5" customHeight="1" x14ac:dyDescent="0.2">
      <c r="A17" s="456" t="s">
        <v>39</v>
      </c>
      <c r="B17" s="480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/>
      <c r="R17" s="726">
        <f t="shared" si="0"/>
        <v>0</v>
      </c>
      <c r="S17" s="68">
        <f t="shared" si="0"/>
        <v>0</v>
      </c>
      <c r="U17" s="23"/>
      <c r="V17" s="23"/>
      <c r="W17" s="24"/>
      <c r="X17" s="24"/>
      <c r="Y17" s="24"/>
    </row>
    <row r="18" spans="1:25" ht="19.5" customHeight="1" x14ac:dyDescent="0.2">
      <c r="A18" s="454" t="s">
        <v>40</v>
      </c>
      <c r="B18" s="77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8"/>
      <c r="R18" s="726">
        <f t="shared" si="0"/>
        <v>0</v>
      </c>
      <c r="S18" s="68">
        <f t="shared" si="0"/>
        <v>0</v>
      </c>
      <c r="U18" s="23"/>
      <c r="V18" s="23"/>
      <c r="W18" s="24"/>
      <c r="X18" s="24"/>
      <c r="Y18" s="24"/>
    </row>
    <row r="19" spans="1:25" ht="19.5" customHeight="1" thickBot="1" x14ac:dyDescent="0.25">
      <c r="A19" s="457" t="s">
        <v>41</v>
      </c>
      <c r="B19" s="79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3"/>
      <c r="R19" s="728">
        <f t="shared" si="0"/>
        <v>0</v>
      </c>
      <c r="S19" s="73">
        <f t="shared" si="0"/>
        <v>0</v>
      </c>
      <c r="U19" s="23"/>
      <c r="V19" s="23"/>
      <c r="W19" s="24"/>
      <c r="X19" s="24"/>
      <c r="Y19" s="24"/>
    </row>
    <row r="20" spans="1:25" ht="19.5" customHeight="1" x14ac:dyDescent="0.2">
      <c r="A20" s="454" t="s">
        <v>59</v>
      </c>
      <c r="B20" s="77">
        <f>SUM(B8:B10)</f>
        <v>3093.9346417559882</v>
      </c>
      <c r="C20" s="65">
        <f t="shared" ref="C20:Q20" si="1">SUM(C8:C10)</f>
        <v>32837.024590001005</v>
      </c>
      <c r="D20" s="65">
        <f t="shared" si="1"/>
        <v>-2600.0406386641512</v>
      </c>
      <c r="E20" s="65">
        <f t="shared" si="1"/>
        <v>-27603.091224999996</v>
      </c>
      <c r="F20" s="65">
        <f t="shared" si="1"/>
        <v>493.89400309183702</v>
      </c>
      <c r="G20" s="65">
        <f t="shared" si="1"/>
        <v>5233.9333650010085</v>
      </c>
      <c r="H20" s="65">
        <f t="shared" si="1"/>
        <v>604.1531839999999</v>
      </c>
      <c r="I20" s="65">
        <f t="shared" si="1"/>
        <v>6466.2581629999995</v>
      </c>
      <c r="J20" s="65">
        <f t="shared" si="1"/>
        <v>-36.923553999999996</v>
      </c>
      <c r="K20" s="65">
        <f t="shared" si="1"/>
        <v>-392.64240799999999</v>
      </c>
      <c r="L20" s="65">
        <f t="shared" si="1"/>
        <v>567.22962999999993</v>
      </c>
      <c r="M20" s="65">
        <f t="shared" si="1"/>
        <v>6073.6157549999998</v>
      </c>
      <c r="N20" s="65">
        <f t="shared" si="1"/>
        <v>14.437813999999999</v>
      </c>
      <c r="O20" s="65">
        <f t="shared" si="1"/>
        <v>155.89310089999995</v>
      </c>
      <c r="P20" s="65">
        <f t="shared" si="1"/>
        <v>-8.342187091836939</v>
      </c>
      <c r="Q20" s="76">
        <f t="shared" si="1"/>
        <v>-95.52773166100495</v>
      </c>
      <c r="R20" s="726">
        <f t="shared" si="0"/>
        <v>1067.2192599999998</v>
      </c>
      <c r="S20" s="68">
        <f t="shared" si="0"/>
        <v>11367.914489240004</v>
      </c>
    </row>
    <row r="21" spans="1:25" ht="19.5" customHeight="1" x14ac:dyDescent="0.2">
      <c r="A21" s="454" t="s">
        <v>60</v>
      </c>
      <c r="B21" s="77">
        <f>SUM(B11:B13)</f>
        <v>0</v>
      </c>
      <c r="C21" s="65">
        <f t="shared" ref="C21:Q21" si="2">SUM(C11:C13)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  <c r="N21" s="65">
        <f t="shared" si="2"/>
        <v>0</v>
      </c>
      <c r="O21" s="65">
        <f t="shared" si="2"/>
        <v>0</v>
      </c>
      <c r="P21" s="65">
        <f t="shared" si="2"/>
        <v>0</v>
      </c>
      <c r="Q21" s="76">
        <f t="shared" si="2"/>
        <v>0</v>
      </c>
      <c r="R21" s="726">
        <f t="shared" si="0"/>
        <v>0</v>
      </c>
      <c r="S21" s="68">
        <f t="shared" si="0"/>
        <v>0</v>
      </c>
    </row>
    <row r="22" spans="1:25" ht="19.5" customHeight="1" x14ac:dyDescent="0.2">
      <c r="A22" s="454" t="s">
        <v>61</v>
      </c>
      <c r="B22" s="77">
        <f>SUM(B14:B16)</f>
        <v>0</v>
      </c>
      <c r="C22" s="65">
        <f t="shared" ref="C22:Q22" si="3">SUM(C14:C16)</f>
        <v>0</v>
      </c>
      <c r="D22" s="65">
        <f t="shared" si="3"/>
        <v>0</v>
      </c>
      <c r="E22" s="65">
        <f t="shared" si="3"/>
        <v>0</v>
      </c>
      <c r="F22" s="65">
        <f t="shared" si="3"/>
        <v>0</v>
      </c>
      <c r="G22" s="65">
        <f t="shared" si="3"/>
        <v>0</v>
      </c>
      <c r="H22" s="65">
        <f t="shared" si="3"/>
        <v>0</v>
      </c>
      <c r="I22" s="65">
        <f t="shared" si="3"/>
        <v>0</v>
      </c>
      <c r="J22" s="65">
        <f t="shared" si="3"/>
        <v>0</v>
      </c>
      <c r="K22" s="65">
        <f t="shared" si="3"/>
        <v>0</v>
      </c>
      <c r="L22" s="65">
        <f t="shared" si="3"/>
        <v>0</v>
      </c>
      <c r="M22" s="65">
        <f t="shared" si="3"/>
        <v>0</v>
      </c>
      <c r="N22" s="65">
        <f t="shared" si="3"/>
        <v>0</v>
      </c>
      <c r="O22" s="65">
        <f t="shared" si="3"/>
        <v>0</v>
      </c>
      <c r="P22" s="65">
        <f t="shared" si="3"/>
        <v>0</v>
      </c>
      <c r="Q22" s="76">
        <f t="shared" si="3"/>
        <v>0</v>
      </c>
      <c r="R22" s="726">
        <f t="shared" si="0"/>
        <v>0</v>
      </c>
      <c r="S22" s="68">
        <f t="shared" si="0"/>
        <v>0</v>
      </c>
    </row>
    <row r="23" spans="1:25" ht="19.5" customHeight="1" thickBot="1" x14ac:dyDescent="0.25">
      <c r="A23" s="457" t="s">
        <v>62</v>
      </c>
      <c r="B23" s="79">
        <f>SUM(B17:B19)</f>
        <v>0</v>
      </c>
      <c r="C23" s="70">
        <f t="shared" ref="C23:Q23" si="4">SUM(C17:C19)</f>
        <v>0</v>
      </c>
      <c r="D23" s="70">
        <f t="shared" si="4"/>
        <v>0</v>
      </c>
      <c r="E23" s="70">
        <f t="shared" si="4"/>
        <v>0</v>
      </c>
      <c r="F23" s="70">
        <f t="shared" si="4"/>
        <v>0</v>
      </c>
      <c r="G23" s="70">
        <f t="shared" si="4"/>
        <v>0</v>
      </c>
      <c r="H23" s="70">
        <f t="shared" si="4"/>
        <v>0</v>
      </c>
      <c r="I23" s="70">
        <f t="shared" si="4"/>
        <v>0</v>
      </c>
      <c r="J23" s="70">
        <f t="shared" si="4"/>
        <v>0</v>
      </c>
      <c r="K23" s="70">
        <f t="shared" si="4"/>
        <v>0</v>
      </c>
      <c r="L23" s="70">
        <f t="shared" si="4"/>
        <v>0</v>
      </c>
      <c r="M23" s="70">
        <f t="shared" si="4"/>
        <v>0</v>
      </c>
      <c r="N23" s="70">
        <f t="shared" si="4"/>
        <v>0</v>
      </c>
      <c r="O23" s="70">
        <f t="shared" si="4"/>
        <v>0</v>
      </c>
      <c r="P23" s="70">
        <f t="shared" si="4"/>
        <v>0</v>
      </c>
      <c r="Q23" s="78">
        <f t="shared" si="4"/>
        <v>0</v>
      </c>
      <c r="R23" s="728">
        <f t="shared" si="0"/>
        <v>0</v>
      </c>
      <c r="S23" s="73">
        <f t="shared" si="0"/>
        <v>0</v>
      </c>
    </row>
    <row r="24" spans="1:25" ht="19.5" customHeight="1" x14ac:dyDescent="0.2">
      <c r="A24" s="458" t="s">
        <v>63</v>
      </c>
      <c r="B24" s="81">
        <f>SUM(B8:B13)</f>
        <v>3093.9346417559882</v>
      </c>
      <c r="C24" s="75">
        <f t="shared" ref="C24:Q24" si="5">SUM(C8:C13)</f>
        <v>32837.024590001005</v>
      </c>
      <c r="D24" s="75">
        <f t="shared" si="5"/>
        <v>-2600.0406386641512</v>
      </c>
      <c r="E24" s="75">
        <f t="shared" si="5"/>
        <v>-27603.091224999996</v>
      </c>
      <c r="F24" s="75">
        <f t="shared" si="5"/>
        <v>493.89400309183702</v>
      </c>
      <c r="G24" s="75">
        <f t="shared" si="5"/>
        <v>5233.9333650010085</v>
      </c>
      <c r="H24" s="75">
        <f t="shared" si="5"/>
        <v>604.1531839999999</v>
      </c>
      <c r="I24" s="75">
        <f t="shared" si="5"/>
        <v>6466.2581629999995</v>
      </c>
      <c r="J24" s="75">
        <f t="shared" si="5"/>
        <v>-36.923553999999996</v>
      </c>
      <c r="K24" s="75">
        <f t="shared" si="5"/>
        <v>-392.64240799999999</v>
      </c>
      <c r="L24" s="75">
        <f t="shared" si="5"/>
        <v>567.22962999999993</v>
      </c>
      <c r="M24" s="75">
        <f t="shared" si="5"/>
        <v>6073.6157549999998</v>
      </c>
      <c r="N24" s="75">
        <f t="shared" si="5"/>
        <v>14.437813999999999</v>
      </c>
      <c r="O24" s="75">
        <f t="shared" si="5"/>
        <v>155.89310089999995</v>
      </c>
      <c r="P24" s="75">
        <f t="shared" si="5"/>
        <v>-8.342187091836939</v>
      </c>
      <c r="Q24" s="80">
        <f t="shared" si="5"/>
        <v>-95.52773166100495</v>
      </c>
      <c r="R24" s="726">
        <f t="shared" si="0"/>
        <v>1067.2192599999998</v>
      </c>
      <c r="S24" s="68">
        <f t="shared" si="0"/>
        <v>11367.914489240004</v>
      </c>
    </row>
    <row r="25" spans="1:25" ht="19.5" customHeight="1" x14ac:dyDescent="0.2">
      <c r="A25" s="455" t="s">
        <v>64</v>
      </c>
      <c r="B25" s="22">
        <f>SUM(B14:B19)</f>
        <v>0</v>
      </c>
      <c r="C25" s="18">
        <f t="shared" ref="C25:Q25" si="6">SUM(C14:C19)</f>
        <v>0</v>
      </c>
      <c r="D25" s="18">
        <f t="shared" si="6"/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8">
        <f t="shared" si="6"/>
        <v>0</v>
      </c>
      <c r="P25" s="18">
        <f t="shared" si="6"/>
        <v>0</v>
      </c>
      <c r="Q25" s="21">
        <f t="shared" si="6"/>
        <v>0</v>
      </c>
      <c r="R25" s="727">
        <f t="shared" si="0"/>
        <v>0</v>
      </c>
      <c r="S25" s="63">
        <f t="shared" si="0"/>
        <v>0</v>
      </c>
    </row>
    <row r="26" spans="1:25" ht="19.5" customHeight="1" x14ac:dyDescent="0.2">
      <c r="A26" s="459" t="s">
        <v>47</v>
      </c>
      <c r="B26" s="261">
        <f>SUM(B8:B19)</f>
        <v>3093.9346417559882</v>
      </c>
      <c r="C26" s="259">
        <f t="shared" ref="C26:Q26" si="7">SUM(C8:C19)</f>
        <v>32837.024590001005</v>
      </c>
      <c r="D26" s="259">
        <f t="shared" si="7"/>
        <v>-2600.0406386641512</v>
      </c>
      <c r="E26" s="259">
        <f t="shared" si="7"/>
        <v>-27603.091224999996</v>
      </c>
      <c r="F26" s="259">
        <f t="shared" si="7"/>
        <v>493.89400309183702</v>
      </c>
      <c r="G26" s="259">
        <f t="shared" si="7"/>
        <v>5233.9333650010085</v>
      </c>
      <c r="H26" s="259">
        <f t="shared" si="7"/>
        <v>604.1531839999999</v>
      </c>
      <c r="I26" s="259">
        <f t="shared" si="7"/>
        <v>6466.2581629999995</v>
      </c>
      <c r="J26" s="259">
        <f t="shared" si="7"/>
        <v>-36.923553999999996</v>
      </c>
      <c r="K26" s="259">
        <f t="shared" si="7"/>
        <v>-392.64240799999999</v>
      </c>
      <c r="L26" s="259">
        <f t="shared" si="7"/>
        <v>567.22962999999993</v>
      </c>
      <c r="M26" s="259">
        <f t="shared" si="7"/>
        <v>6073.6157549999998</v>
      </c>
      <c r="N26" s="259">
        <f t="shared" si="7"/>
        <v>14.437813999999999</v>
      </c>
      <c r="O26" s="259">
        <f t="shared" si="7"/>
        <v>155.89310089999995</v>
      </c>
      <c r="P26" s="259">
        <f t="shared" si="7"/>
        <v>-8.342187091836939</v>
      </c>
      <c r="Q26" s="260">
        <f t="shared" si="7"/>
        <v>-95.52773166100495</v>
      </c>
      <c r="R26" s="729">
        <f t="shared" si="0"/>
        <v>1067.2192599999998</v>
      </c>
      <c r="S26" s="730">
        <f t="shared" si="0"/>
        <v>11367.914489240004</v>
      </c>
    </row>
    <row r="27" spans="1:25" ht="5.25" customHeight="1" x14ac:dyDescent="0.2">
      <c r="B27" s="142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1"/>
      <c r="R27" s="476"/>
    </row>
    <row r="29" spans="1:25" ht="24.75" customHeight="1" x14ac:dyDescent="0.2">
      <c r="A29" s="908"/>
      <c r="B29" s="908"/>
      <c r="C29" s="908"/>
      <c r="D29" s="908"/>
      <c r="E29" s="908"/>
      <c r="F29" s="908"/>
      <c r="G29" s="908"/>
      <c r="H29" s="908"/>
      <c r="I29" s="908"/>
      <c r="J29" s="908"/>
      <c r="K29" s="908"/>
      <c r="L29" s="908"/>
      <c r="M29" s="908"/>
      <c r="N29" s="908"/>
      <c r="O29" s="908"/>
      <c r="P29" s="908"/>
      <c r="Q29" s="908"/>
      <c r="R29" s="908"/>
      <c r="S29" s="908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100" zoomScaleSheetLayoutView="100" workbookViewId="0">
      <selection activeCell="A2" sqref="A2:Q2"/>
    </sheetView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18" ht="14.25" customHeight="1" x14ac:dyDescent="0.2">
      <c r="P1" s="932" t="s">
        <v>72</v>
      </c>
      <c r="Q1" s="932"/>
    </row>
    <row r="2" spans="1:18" ht="15" customHeight="1" x14ac:dyDescent="0.25">
      <c r="A2" s="1077" t="s">
        <v>53</v>
      </c>
      <c r="B2" s="1077"/>
      <c r="C2" s="1077"/>
      <c r="D2" s="1077"/>
      <c r="E2" s="1077"/>
      <c r="F2" s="1077"/>
      <c r="G2" s="1077"/>
      <c r="H2" s="1077"/>
      <c r="I2" s="1077"/>
      <c r="J2" s="1077"/>
      <c r="K2" s="1077"/>
      <c r="L2" s="1077"/>
      <c r="M2" s="1077"/>
      <c r="N2" s="1077"/>
      <c r="O2" s="1077"/>
      <c r="P2" s="1077"/>
      <c r="Q2" s="1077"/>
    </row>
    <row r="3" spans="1:18" ht="15" customHeight="1" x14ac:dyDescent="0.25">
      <c r="A3" s="1080">
        <f>T!G55</f>
        <v>2014</v>
      </c>
      <c r="B3" s="1080"/>
      <c r="C3" s="1080"/>
      <c r="D3" s="1080"/>
      <c r="E3" s="1080"/>
      <c r="F3" s="1080"/>
      <c r="G3" s="1080"/>
      <c r="H3" s="1080"/>
      <c r="I3" s="1080"/>
      <c r="J3" s="1080"/>
      <c r="K3" s="1080"/>
      <c r="L3" s="1080"/>
      <c r="M3" s="1080"/>
      <c r="N3" s="1080"/>
      <c r="O3" s="1080"/>
      <c r="P3" s="1080"/>
      <c r="Q3" s="1080"/>
    </row>
    <row r="4" spans="1:18" ht="9.9499999999999993" customHeight="1" x14ac:dyDescent="0.25">
      <c r="A4" s="296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</row>
    <row r="5" spans="1:18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1078" t="s">
        <v>104</v>
      </c>
      <c r="Q5" s="147"/>
    </row>
    <row r="6" spans="1:18" ht="15" customHeight="1" thickBot="1" x14ac:dyDescent="0.25">
      <c r="A6" s="486" t="s">
        <v>250</v>
      </c>
      <c r="B6" s="490" t="s">
        <v>13</v>
      </c>
      <c r="C6" s="451" t="s">
        <v>73</v>
      </c>
      <c r="D6" s="451" t="s">
        <v>74</v>
      </c>
      <c r="E6" s="451" t="s">
        <v>75</v>
      </c>
      <c r="F6" s="451" t="s">
        <v>76</v>
      </c>
      <c r="G6" s="451" t="s">
        <v>77</v>
      </c>
      <c r="H6" s="451" t="s">
        <v>78</v>
      </c>
      <c r="I6" s="451" t="s">
        <v>79</v>
      </c>
      <c r="J6" s="451" t="s">
        <v>80</v>
      </c>
      <c r="K6" s="451" t="s">
        <v>81</v>
      </c>
      <c r="L6" s="451" t="s">
        <v>82</v>
      </c>
      <c r="M6" s="466" t="s">
        <v>83</v>
      </c>
      <c r="N6" s="478" t="s">
        <v>2</v>
      </c>
      <c r="O6" s="144"/>
      <c r="P6" s="1079"/>
      <c r="Q6" s="466" t="s">
        <v>105</v>
      </c>
      <c r="R6" s="43"/>
    </row>
    <row r="7" spans="1:18" ht="15" customHeight="1" x14ac:dyDescent="0.2">
      <c r="A7" s="487" t="s">
        <v>6</v>
      </c>
      <c r="B7" s="491">
        <v>282</v>
      </c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2"/>
      <c r="N7" s="483">
        <f>SUM(B7:M7)</f>
        <v>282</v>
      </c>
      <c r="O7" s="145"/>
      <c r="P7" s="484">
        <f>'2'!D8</f>
        <v>1609</v>
      </c>
      <c r="Q7" s="485">
        <f>N7/P7</f>
        <v>0.1752641392169049</v>
      </c>
    </row>
    <row r="8" spans="1:18" ht="15" customHeight="1" x14ac:dyDescent="0.2">
      <c r="A8" s="488" t="s">
        <v>7</v>
      </c>
      <c r="B8" s="492">
        <v>1183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  <c r="N8" s="143">
        <f t="shared" ref="N8:N10" si="0">SUM(B8:M8)</f>
        <v>1183</v>
      </c>
      <c r="O8" s="145"/>
      <c r="P8" s="484">
        <f>'2'!D9</f>
        <v>6963</v>
      </c>
      <c r="Q8" s="146">
        <f t="shared" ref="Q8:Q10" si="1">N8/P8</f>
        <v>0.16989803245727417</v>
      </c>
    </row>
    <row r="9" spans="1:18" ht="15" customHeight="1" x14ac:dyDescent="0.2">
      <c r="A9" s="488" t="s">
        <v>8</v>
      </c>
      <c r="B9" s="492">
        <v>10508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1"/>
      <c r="N9" s="143">
        <f t="shared" si="0"/>
        <v>10508</v>
      </c>
      <c r="O9" s="145"/>
      <c r="P9" s="484">
        <f>'2'!D10</f>
        <v>200215</v>
      </c>
      <c r="Q9" s="146">
        <f t="shared" si="1"/>
        <v>5.2483580151337313E-2</v>
      </c>
    </row>
    <row r="10" spans="1:18" ht="15" customHeight="1" x14ac:dyDescent="0.2">
      <c r="A10" s="488" t="s">
        <v>9</v>
      </c>
      <c r="B10" s="492">
        <v>28400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1"/>
      <c r="N10" s="143">
        <f t="shared" si="0"/>
        <v>28400</v>
      </c>
      <c r="O10" s="145"/>
      <c r="P10" s="484">
        <f>'2'!D11</f>
        <v>2648607</v>
      </c>
      <c r="Q10" s="146">
        <f t="shared" si="1"/>
        <v>1.0722617587282674E-2</v>
      </c>
    </row>
    <row r="11" spans="1:18" ht="15" customHeight="1" x14ac:dyDescent="0.2">
      <c r="A11" s="489" t="s">
        <v>2</v>
      </c>
      <c r="B11" s="493">
        <f>SUM(B7:B10)</f>
        <v>40373</v>
      </c>
      <c r="C11" s="254">
        <f t="shared" ref="C11:M11" si="2">SUM(C7:C10)</f>
        <v>0</v>
      </c>
      <c r="D11" s="254">
        <f t="shared" si="2"/>
        <v>0</v>
      </c>
      <c r="E11" s="254">
        <f t="shared" si="2"/>
        <v>0</v>
      </c>
      <c r="F11" s="254">
        <f t="shared" si="2"/>
        <v>0</v>
      </c>
      <c r="G11" s="254">
        <f t="shared" si="2"/>
        <v>0</v>
      </c>
      <c r="H11" s="254">
        <f t="shared" si="2"/>
        <v>0</v>
      </c>
      <c r="I11" s="254">
        <f t="shared" si="2"/>
        <v>0</v>
      </c>
      <c r="J11" s="254">
        <f t="shared" si="2"/>
        <v>0</v>
      </c>
      <c r="K11" s="254">
        <f t="shared" si="2"/>
        <v>0</v>
      </c>
      <c r="L11" s="254">
        <f t="shared" si="2"/>
        <v>0</v>
      </c>
      <c r="M11" s="255">
        <f t="shared" si="2"/>
        <v>0</v>
      </c>
      <c r="N11" s="256">
        <f>SUM(B11:M11)</f>
        <v>40373</v>
      </c>
      <c r="P11" s="257">
        <f>SUM(P7:P10)</f>
        <v>2857394</v>
      </c>
      <c r="Q11" s="258">
        <f>N11/P11</f>
        <v>1.4129308033823828E-2</v>
      </c>
    </row>
    <row r="12" spans="1:18" ht="3" customHeight="1" x14ac:dyDescent="0.2">
      <c r="B12" s="494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2"/>
      <c r="P12" s="153"/>
    </row>
    <row r="45" spans="1:1" x14ac:dyDescent="0.2">
      <c r="A45" s="40" t="s">
        <v>106</v>
      </c>
    </row>
  </sheetData>
  <mergeCells count="4">
    <mergeCell ref="P1:Q1"/>
    <mergeCell ref="A2:Q2"/>
    <mergeCell ref="P5:P6"/>
    <mergeCell ref="A3:Q3"/>
  </mergeCells>
  <pageMargins left="0.49" right="0.14000000000000001" top="0.52" bottom="0.21" header="0.36" footer="0.18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/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82" t="s">
        <v>122</v>
      </c>
      <c r="S1" s="1082"/>
    </row>
    <row r="2" spans="1:19" ht="8.2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621"/>
      <c r="S2" s="621"/>
    </row>
    <row r="3" spans="1:19" ht="15.75" x14ac:dyDescent="0.25">
      <c r="A3" s="1077" t="s">
        <v>123</v>
      </c>
      <c r="B3" s="1077"/>
      <c r="C3" s="1077"/>
      <c r="D3" s="1077"/>
      <c r="E3" s="1077"/>
      <c r="F3" s="1077"/>
      <c r="G3" s="1077"/>
      <c r="H3" s="1077"/>
      <c r="I3" s="1077"/>
      <c r="J3" s="1077"/>
      <c r="K3" s="1077"/>
      <c r="L3" s="1077"/>
      <c r="M3" s="1077"/>
      <c r="N3" s="1077"/>
      <c r="O3" s="1077"/>
      <c r="P3" s="1077"/>
      <c r="Q3" s="1077"/>
      <c r="R3" s="1077"/>
      <c r="S3" s="1077"/>
    </row>
    <row r="4" spans="1:19" ht="16.5" customHeight="1" x14ac:dyDescent="0.2">
      <c r="A4" s="1089">
        <f>T!G55</f>
        <v>2014</v>
      </c>
      <c r="B4" s="1089"/>
      <c r="C4" s="1089"/>
      <c r="D4" s="1089"/>
      <c r="E4" s="1089"/>
      <c r="F4" s="1089"/>
      <c r="G4" s="1089"/>
      <c r="H4" s="1089"/>
      <c r="I4" s="1089"/>
      <c r="J4" s="1089"/>
      <c r="K4" s="1089"/>
      <c r="L4" s="1089"/>
      <c r="M4" s="1089"/>
      <c r="N4" s="1089"/>
      <c r="O4" s="1089"/>
      <c r="P4" s="1089"/>
      <c r="Q4" s="1089"/>
      <c r="R4" s="1089"/>
      <c r="S4" s="1089"/>
    </row>
    <row r="5" spans="1:19" ht="9.75" customHeight="1" x14ac:dyDescent="0.2">
      <c r="A5" s="285"/>
      <c r="B5" s="285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ht="3.75" customHeight="1" x14ac:dyDescent="0.2">
      <c r="A6" s="183"/>
      <c r="B6" s="183"/>
      <c r="C6" s="498"/>
      <c r="D6" s="499"/>
      <c r="E6" s="158"/>
      <c r="F6" s="103"/>
      <c r="G6" s="158"/>
      <c r="H6" s="103"/>
      <c r="I6" s="158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pans="1:19" ht="12.95" customHeight="1" x14ac:dyDescent="0.2">
      <c r="A7" s="187"/>
      <c r="B7" s="187"/>
      <c r="C7" s="1083" t="s">
        <v>128</v>
      </c>
      <c r="D7" s="1084"/>
      <c r="E7" s="1085" t="s">
        <v>125</v>
      </c>
      <c r="F7" s="1086"/>
      <c r="G7" s="1085" t="s">
        <v>126</v>
      </c>
      <c r="H7" s="1086"/>
      <c r="I7" s="1087" t="s">
        <v>84</v>
      </c>
      <c r="J7" s="1088"/>
      <c r="K7" s="1088"/>
      <c r="L7" s="103"/>
      <c r="M7" s="103"/>
      <c r="N7" s="103"/>
      <c r="O7" s="103"/>
      <c r="P7" s="103"/>
      <c r="Q7" s="103"/>
      <c r="R7" s="103"/>
      <c r="S7" s="103"/>
    </row>
    <row r="8" spans="1:19" ht="15" customHeight="1" x14ac:dyDescent="0.2">
      <c r="A8" s="167"/>
      <c r="B8" s="167"/>
      <c r="C8" s="500" t="s">
        <v>127</v>
      </c>
      <c r="D8" s="501" t="s">
        <v>83</v>
      </c>
      <c r="E8" s="168" t="s">
        <v>127</v>
      </c>
      <c r="F8" s="169" t="str">
        <f>T!I53</f>
        <v>Leden</v>
      </c>
      <c r="G8" s="168" t="s">
        <v>127</v>
      </c>
      <c r="H8" s="170" t="str">
        <f>T!I53</f>
        <v>Leden</v>
      </c>
      <c r="I8" s="298" t="s">
        <v>288</v>
      </c>
      <c r="J8" s="298" t="s">
        <v>244</v>
      </c>
      <c r="K8" s="622" t="s">
        <v>86</v>
      </c>
      <c r="L8" s="103"/>
      <c r="M8" s="103"/>
      <c r="N8" s="103"/>
      <c r="O8" s="103"/>
      <c r="P8" s="103"/>
      <c r="Q8" s="103"/>
      <c r="R8" s="103"/>
      <c r="S8" s="103"/>
    </row>
    <row r="9" spans="1:19" ht="12.95" customHeight="1" thickBot="1" x14ac:dyDescent="0.25">
      <c r="A9" s="895" t="s">
        <v>243</v>
      </c>
      <c r="B9" s="495"/>
      <c r="C9" s="502" t="s">
        <v>87</v>
      </c>
      <c r="D9" s="503" t="s">
        <v>16</v>
      </c>
      <c r="E9" s="432" t="s">
        <v>87</v>
      </c>
      <c r="F9" s="620" t="s">
        <v>16</v>
      </c>
      <c r="G9" s="432" t="s">
        <v>87</v>
      </c>
      <c r="H9" s="620" t="s">
        <v>16</v>
      </c>
      <c r="I9" s="433" t="s">
        <v>14</v>
      </c>
      <c r="J9" s="433" t="s">
        <v>14</v>
      </c>
      <c r="K9" s="620" t="s">
        <v>14</v>
      </c>
      <c r="L9" s="103"/>
      <c r="M9" s="103"/>
      <c r="N9" s="43"/>
      <c r="O9" s="43" t="s">
        <v>130</v>
      </c>
      <c r="P9" s="43" t="s">
        <v>125</v>
      </c>
      <c r="Q9" s="43" t="s">
        <v>126</v>
      </c>
      <c r="R9" s="103"/>
      <c r="S9" s="103"/>
    </row>
    <row r="10" spans="1:19" ht="20.100000000000001" customHeight="1" x14ac:dyDescent="0.2">
      <c r="A10" s="136" t="s">
        <v>30</v>
      </c>
      <c r="B10" s="496"/>
      <c r="C10" s="504">
        <v>1190</v>
      </c>
      <c r="D10" s="338">
        <v>12639.958000000001</v>
      </c>
      <c r="E10" s="124">
        <f>'7'!B8</f>
        <v>1067.2189823894366</v>
      </c>
      <c r="F10" s="847">
        <f>'7'!C8</f>
        <v>11367.915214608951</v>
      </c>
      <c r="G10" s="176">
        <f>'7'!G8</f>
        <v>1189.2153494121144</v>
      </c>
      <c r="H10" s="848">
        <f>'7'!H8</f>
        <v>12667.408926479648</v>
      </c>
      <c r="I10" s="120">
        <f>'7'!L8</f>
        <v>0.7</v>
      </c>
      <c r="J10" s="120">
        <v>-2</v>
      </c>
      <c r="K10" s="120">
        <f>I10-J10</f>
        <v>2.7</v>
      </c>
      <c r="N10" s="40" t="str">
        <f t="shared" ref="N10:N21" si="0">A10</f>
        <v>leden</v>
      </c>
      <c r="O10" s="182">
        <f t="shared" ref="O10:O21" si="1">C10</f>
        <v>1190</v>
      </c>
      <c r="P10" s="182">
        <f t="shared" ref="P10:P21" si="2">E10</f>
        <v>1067.2189823894366</v>
      </c>
      <c r="Q10" s="182">
        <f t="shared" ref="Q10:Q21" si="3">G10</f>
        <v>1189.2153494121144</v>
      </c>
    </row>
    <row r="11" spans="1:19" ht="20.100000000000001" customHeight="1" x14ac:dyDescent="0.2">
      <c r="A11" s="136" t="s">
        <v>31</v>
      </c>
      <c r="B11" s="496">
        <v>2</v>
      </c>
      <c r="C11" s="504">
        <v>1060</v>
      </c>
      <c r="D11" s="338">
        <v>11250.02</v>
      </c>
      <c r="E11" s="124">
        <v>895.1</v>
      </c>
      <c r="F11" s="123">
        <v>9504.2999999999993</v>
      </c>
      <c r="G11" s="176">
        <v>1019.7</v>
      </c>
      <c r="H11" s="177">
        <v>10827.4</v>
      </c>
      <c r="I11" s="120">
        <v>2.2999999999999998</v>
      </c>
      <c r="J11" s="121">
        <v>-0.7</v>
      </c>
      <c r="K11" s="120">
        <f t="shared" ref="K11:K28" si="4">I11-J11</f>
        <v>3</v>
      </c>
      <c r="N11" s="40" t="str">
        <f t="shared" si="0"/>
        <v>únor</v>
      </c>
      <c r="O11" s="182">
        <f t="shared" si="1"/>
        <v>1060</v>
      </c>
      <c r="P11" s="182">
        <f t="shared" si="2"/>
        <v>895.1</v>
      </c>
      <c r="Q11" s="182">
        <f t="shared" si="3"/>
        <v>1019.7</v>
      </c>
    </row>
    <row r="12" spans="1:19" ht="20.100000000000001" customHeight="1" x14ac:dyDescent="0.2">
      <c r="A12" s="185" t="s">
        <v>32</v>
      </c>
      <c r="B12" s="497"/>
      <c r="C12" s="505">
        <v>940.00000000000057</v>
      </c>
      <c r="D12" s="339">
        <v>9979.9800000000068</v>
      </c>
      <c r="E12" s="124">
        <v>940.00000000000057</v>
      </c>
      <c r="F12" s="123">
        <v>9979.9800000000068</v>
      </c>
      <c r="G12" s="176">
        <v>940.00000000000057</v>
      </c>
      <c r="H12" s="177">
        <v>9979.9800000000068</v>
      </c>
      <c r="I12" s="125">
        <v>3.3</v>
      </c>
      <c r="J12" s="120">
        <v>3.3</v>
      </c>
      <c r="K12" s="125">
        <f t="shared" si="4"/>
        <v>0</v>
      </c>
      <c r="N12" s="40" t="str">
        <f t="shared" si="0"/>
        <v>březen</v>
      </c>
      <c r="O12" s="182">
        <f t="shared" si="1"/>
        <v>940.00000000000057</v>
      </c>
      <c r="P12" s="182">
        <f t="shared" si="2"/>
        <v>940.00000000000057</v>
      </c>
      <c r="Q12" s="182">
        <f t="shared" si="3"/>
        <v>940.00000000000057</v>
      </c>
    </row>
    <row r="13" spans="1:19" ht="20.100000000000001" customHeight="1" x14ac:dyDescent="0.2">
      <c r="A13" s="184" t="s">
        <v>33</v>
      </c>
      <c r="B13" s="496"/>
      <c r="C13" s="504">
        <v>670.00000000000011</v>
      </c>
      <c r="D13" s="338">
        <v>7110.0400000000009</v>
      </c>
      <c r="E13" s="119">
        <v>670.00000000000011</v>
      </c>
      <c r="F13" s="118">
        <v>7110.0400000000009</v>
      </c>
      <c r="G13" s="174">
        <v>670.00000000000011</v>
      </c>
      <c r="H13" s="175">
        <v>7110.0400000000009</v>
      </c>
      <c r="I13" s="120">
        <v>7.6</v>
      </c>
      <c r="J13" s="115">
        <v>7.6</v>
      </c>
      <c r="K13" s="120">
        <f t="shared" si="4"/>
        <v>0</v>
      </c>
      <c r="N13" s="40" t="str">
        <f t="shared" si="0"/>
        <v>duben</v>
      </c>
      <c r="O13" s="182">
        <f t="shared" si="1"/>
        <v>670.00000000000011</v>
      </c>
      <c r="P13" s="182">
        <f t="shared" si="2"/>
        <v>670.00000000000011</v>
      </c>
      <c r="Q13" s="182">
        <f t="shared" si="3"/>
        <v>670.00000000000011</v>
      </c>
    </row>
    <row r="14" spans="1:19" ht="20.100000000000001" customHeight="1" x14ac:dyDescent="0.2">
      <c r="A14" s="136" t="s">
        <v>34</v>
      </c>
      <c r="B14" s="496"/>
      <c r="C14" s="504">
        <v>399.99999999999972</v>
      </c>
      <c r="D14" s="338">
        <v>4249.9999999999973</v>
      </c>
      <c r="E14" s="124">
        <v>399.99999999999972</v>
      </c>
      <c r="F14" s="123">
        <v>4249.9999999999973</v>
      </c>
      <c r="G14" s="176">
        <v>399.99999999999972</v>
      </c>
      <c r="H14" s="177">
        <v>4249.9999999999973</v>
      </c>
      <c r="I14" s="120">
        <v>13</v>
      </c>
      <c r="J14" s="121">
        <v>13</v>
      </c>
      <c r="K14" s="120">
        <f t="shared" si="4"/>
        <v>0</v>
      </c>
      <c r="N14" s="40" t="str">
        <f t="shared" si="0"/>
        <v>květen</v>
      </c>
      <c r="O14" s="182">
        <f t="shared" si="1"/>
        <v>399.99999999999972</v>
      </c>
      <c r="P14" s="182">
        <f t="shared" si="2"/>
        <v>399.99999999999972</v>
      </c>
      <c r="Q14" s="182">
        <f t="shared" si="3"/>
        <v>399.99999999999972</v>
      </c>
    </row>
    <row r="15" spans="1:19" ht="20.100000000000001" customHeight="1" x14ac:dyDescent="0.2">
      <c r="A15" s="185" t="s">
        <v>35</v>
      </c>
      <c r="B15" s="497"/>
      <c r="C15" s="505">
        <v>320</v>
      </c>
      <c r="D15" s="339">
        <v>3400</v>
      </c>
      <c r="E15" s="127">
        <v>320</v>
      </c>
      <c r="F15" s="128">
        <v>3400</v>
      </c>
      <c r="G15" s="178">
        <v>320</v>
      </c>
      <c r="H15" s="179">
        <v>3400</v>
      </c>
      <c r="I15" s="125">
        <v>15.8</v>
      </c>
      <c r="J15" s="126">
        <v>15.8</v>
      </c>
      <c r="K15" s="125">
        <f t="shared" si="4"/>
        <v>0</v>
      </c>
      <c r="N15" s="40" t="str">
        <f t="shared" si="0"/>
        <v>červen</v>
      </c>
      <c r="O15" s="182">
        <f t="shared" si="1"/>
        <v>320</v>
      </c>
      <c r="P15" s="182">
        <f t="shared" si="2"/>
        <v>320</v>
      </c>
      <c r="Q15" s="182">
        <f t="shared" si="3"/>
        <v>320</v>
      </c>
    </row>
    <row r="16" spans="1:19" ht="20.100000000000001" customHeight="1" x14ac:dyDescent="0.2">
      <c r="A16" s="184" t="s">
        <v>36</v>
      </c>
      <c r="B16" s="496"/>
      <c r="C16" s="504">
        <v>289.99999999999994</v>
      </c>
      <c r="D16" s="338">
        <v>3080.0319999999992</v>
      </c>
      <c r="E16" s="119">
        <v>289.99999999999994</v>
      </c>
      <c r="F16" s="118">
        <v>3080.0319999999992</v>
      </c>
      <c r="G16" s="174">
        <v>289.99999999999994</v>
      </c>
      <c r="H16" s="175">
        <v>3080.0319999999992</v>
      </c>
      <c r="I16" s="120">
        <v>17.5</v>
      </c>
      <c r="J16" s="121">
        <v>17.5</v>
      </c>
      <c r="K16" s="120">
        <f t="shared" si="4"/>
        <v>0</v>
      </c>
      <c r="N16" s="40" t="str">
        <f t="shared" si="0"/>
        <v>červenec</v>
      </c>
      <c r="O16" s="182">
        <f t="shared" si="1"/>
        <v>289.99999999999994</v>
      </c>
      <c r="P16" s="182">
        <f t="shared" si="2"/>
        <v>289.99999999999994</v>
      </c>
      <c r="Q16" s="182">
        <f t="shared" si="3"/>
        <v>289.99999999999994</v>
      </c>
    </row>
    <row r="17" spans="1:22" ht="20.100000000000001" customHeight="1" x14ac:dyDescent="0.2">
      <c r="A17" s="136" t="s">
        <v>37</v>
      </c>
      <c r="B17" s="496"/>
      <c r="C17" s="504">
        <v>289.99999999999994</v>
      </c>
      <c r="D17" s="338">
        <v>3080.0319999999992</v>
      </c>
      <c r="E17" s="124">
        <v>289.99999999999994</v>
      </c>
      <c r="F17" s="123">
        <v>3080.0319999999992</v>
      </c>
      <c r="G17" s="176">
        <v>289.99999999999994</v>
      </c>
      <c r="H17" s="177">
        <v>3080.0319999999992</v>
      </c>
      <c r="I17" s="120">
        <v>17.2</v>
      </c>
      <c r="J17" s="121">
        <v>17.2</v>
      </c>
      <c r="K17" s="120">
        <f t="shared" si="4"/>
        <v>0</v>
      </c>
      <c r="N17" s="40" t="str">
        <f t="shared" si="0"/>
        <v>srpen</v>
      </c>
      <c r="O17" s="182">
        <f t="shared" si="1"/>
        <v>289.99999999999994</v>
      </c>
      <c r="P17" s="182">
        <f t="shared" si="2"/>
        <v>289.99999999999994</v>
      </c>
      <c r="Q17" s="182">
        <f t="shared" si="3"/>
        <v>289.99999999999994</v>
      </c>
    </row>
    <row r="18" spans="1:22" ht="20.100000000000001" customHeight="1" x14ac:dyDescent="0.2">
      <c r="A18" s="185" t="s">
        <v>38</v>
      </c>
      <c r="B18" s="497"/>
      <c r="C18" s="505">
        <v>390</v>
      </c>
      <c r="D18" s="339">
        <v>4139.9669999999996</v>
      </c>
      <c r="E18" s="124">
        <v>390</v>
      </c>
      <c r="F18" s="123">
        <v>4139.9669999999996</v>
      </c>
      <c r="G18" s="178">
        <v>390</v>
      </c>
      <c r="H18" s="129">
        <v>4139.9669999999996</v>
      </c>
      <c r="I18" s="125">
        <v>13</v>
      </c>
      <c r="J18" s="120">
        <v>13</v>
      </c>
      <c r="K18" s="125">
        <f t="shared" si="4"/>
        <v>0</v>
      </c>
      <c r="N18" s="40" t="str">
        <f t="shared" si="0"/>
        <v>září</v>
      </c>
      <c r="O18" s="182">
        <f t="shared" si="1"/>
        <v>390</v>
      </c>
      <c r="P18" s="182">
        <f t="shared" si="2"/>
        <v>390</v>
      </c>
      <c r="Q18" s="182">
        <f t="shared" si="3"/>
        <v>390</v>
      </c>
    </row>
    <row r="19" spans="1:22" ht="20.100000000000001" customHeight="1" x14ac:dyDescent="0.2">
      <c r="A19" s="184" t="s">
        <v>39</v>
      </c>
      <c r="B19" s="496"/>
      <c r="C19" s="506">
        <v>670.00000000000023</v>
      </c>
      <c r="D19" s="337">
        <v>7110.0065000000022</v>
      </c>
      <c r="E19" s="119">
        <v>670.00000000000023</v>
      </c>
      <c r="F19" s="118">
        <v>7110.0065000000022</v>
      </c>
      <c r="G19" s="176">
        <v>670.00000000000023</v>
      </c>
      <c r="H19" s="117">
        <v>7110.0065000000022</v>
      </c>
      <c r="I19" s="120">
        <v>8</v>
      </c>
      <c r="J19" s="115">
        <v>8</v>
      </c>
      <c r="K19" s="120">
        <f t="shared" si="4"/>
        <v>0</v>
      </c>
      <c r="N19" s="40" t="str">
        <f t="shared" si="0"/>
        <v>říjen</v>
      </c>
      <c r="O19" s="182">
        <f t="shared" si="1"/>
        <v>670.00000000000023</v>
      </c>
      <c r="P19" s="182">
        <f t="shared" si="2"/>
        <v>670.00000000000023</v>
      </c>
      <c r="Q19" s="182">
        <f t="shared" si="3"/>
        <v>670.00000000000023</v>
      </c>
    </row>
    <row r="20" spans="1:22" ht="20.100000000000001" customHeight="1" x14ac:dyDescent="0.2">
      <c r="A20" s="136" t="s">
        <v>40</v>
      </c>
      <c r="B20" s="496"/>
      <c r="C20" s="504">
        <v>960</v>
      </c>
      <c r="D20" s="338">
        <v>10200</v>
      </c>
      <c r="E20" s="124">
        <v>960</v>
      </c>
      <c r="F20" s="123">
        <v>10200</v>
      </c>
      <c r="G20" s="176">
        <v>960</v>
      </c>
      <c r="H20" s="122">
        <v>10200</v>
      </c>
      <c r="I20" s="120">
        <v>2.6</v>
      </c>
      <c r="J20" s="121">
        <v>2.6</v>
      </c>
      <c r="K20" s="120">
        <f t="shared" si="4"/>
        <v>0</v>
      </c>
      <c r="N20" s="40" t="str">
        <f t="shared" si="0"/>
        <v>listopad</v>
      </c>
      <c r="O20" s="182">
        <f t="shared" si="1"/>
        <v>960</v>
      </c>
      <c r="P20" s="182">
        <f t="shared" si="2"/>
        <v>960</v>
      </c>
      <c r="Q20" s="182">
        <f t="shared" si="3"/>
        <v>960</v>
      </c>
    </row>
    <row r="21" spans="1:22" ht="20.100000000000001" customHeight="1" x14ac:dyDescent="0.2">
      <c r="A21" s="185" t="s">
        <v>41</v>
      </c>
      <c r="B21" s="497"/>
      <c r="C21" s="505">
        <v>1160</v>
      </c>
      <c r="D21" s="339">
        <v>12320</v>
      </c>
      <c r="E21" s="124">
        <v>1160</v>
      </c>
      <c r="F21" s="123">
        <v>12320</v>
      </c>
      <c r="G21" s="178">
        <v>1160</v>
      </c>
      <c r="H21" s="129">
        <v>12320</v>
      </c>
      <c r="I21" s="125">
        <v>-0.4</v>
      </c>
      <c r="J21" s="125">
        <v>-0.4</v>
      </c>
      <c r="K21" s="125">
        <f t="shared" si="4"/>
        <v>0</v>
      </c>
      <c r="N21" s="40" t="str">
        <f t="shared" si="0"/>
        <v>prosinec</v>
      </c>
      <c r="O21" s="182">
        <f t="shared" si="1"/>
        <v>1160</v>
      </c>
      <c r="P21" s="182">
        <f t="shared" si="2"/>
        <v>1160</v>
      </c>
      <c r="Q21" s="182">
        <f t="shared" si="3"/>
        <v>1160</v>
      </c>
      <c r="R21" s="165"/>
      <c r="S21" s="165"/>
      <c r="T21" s="165"/>
      <c r="V21" s="165"/>
    </row>
    <row r="22" spans="1:22" ht="20.100000000000001" customHeight="1" x14ac:dyDescent="0.2">
      <c r="A22" s="184" t="s">
        <v>88</v>
      </c>
      <c r="B22" s="496"/>
      <c r="C22" s="507">
        <f>SUM(C10:C12)</f>
        <v>3190.0000000000005</v>
      </c>
      <c r="D22" s="508">
        <f t="shared" ref="D22:H22" si="5">SUM(D10:D12)</f>
        <v>33869.958000000013</v>
      </c>
      <c r="E22" s="130">
        <f t="shared" si="5"/>
        <v>2902.3189823894372</v>
      </c>
      <c r="F22" s="131">
        <f t="shared" si="5"/>
        <v>30852.195214608957</v>
      </c>
      <c r="G22" s="180">
        <f>SUM(G10:G12)</f>
        <v>3148.9153494121151</v>
      </c>
      <c r="H22" s="180">
        <f t="shared" si="5"/>
        <v>33474.788926479654</v>
      </c>
      <c r="I22" s="120">
        <f>AVERAGE(I10:I12)</f>
        <v>2.1</v>
      </c>
      <c r="J22" s="120">
        <f>AVERAGE(J10:J12)</f>
        <v>0.19999999999999987</v>
      </c>
      <c r="K22" s="120">
        <f t="shared" si="4"/>
        <v>1.9000000000000001</v>
      </c>
    </row>
    <row r="23" spans="1:22" ht="20.100000000000001" customHeight="1" x14ac:dyDescent="0.2">
      <c r="A23" s="136" t="s">
        <v>89</v>
      </c>
      <c r="B23" s="496"/>
      <c r="C23" s="509">
        <f>SUM(C13:C15)</f>
        <v>1389.9999999999998</v>
      </c>
      <c r="D23" s="510">
        <f t="shared" ref="D23:G23" si="6">SUM(D13:D15)</f>
        <v>14760.039999999997</v>
      </c>
      <c r="E23" s="132">
        <f t="shared" si="6"/>
        <v>1389.9999999999998</v>
      </c>
      <c r="F23" s="133">
        <f t="shared" si="6"/>
        <v>14760.039999999997</v>
      </c>
      <c r="G23" s="181">
        <f t="shared" si="6"/>
        <v>1389.9999999999998</v>
      </c>
      <c r="H23" s="181">
        <f>SUM(H13:H15)</f>
        <v>14760.039999999997</v>
      </c>
      <c r="I23" s="120">
        <f>AVERAGE(I13:I15)</f>
        <v>12.133333333333335</v>
      </c>
      <c r="J23" s="120">
        <f>AVERAGE(J13:J15)</f>
        <v>12.133333333333335</v>
      </c>
      <c r="K23" s="120">
        <f t="shared" si="4"/>
        <v>0</v>
      </c>
    </row>
    <row r="24" spans="1:22" ht="20.100000000000001" customHeight="1" x14ac:dyDescent="0.2">
      <c r="A24" s="136" t="s">
        <v>90</v>
      </c>
      <c r="B24" s="496"/>
      <c r="C24" s="509">
        <f>SUM(C16:C18)</f>
        <v>969.99999999999989</v>
      </c>
      <c r="D24" s="510">
        <f t="shared" ref="D24:H24" si="7">SUM(D16:D18)</f>
        <v>10300.030999999999</v>
      </c>
      <c r="E24" s="132">
        <f t="shared" si="7"/>
        <v>969.99999999999989</v>
      </c>
      <c r="F24" s="133">
        <f t="shared" si="7"/>
        <v>10300.030999999999</v>
      </c>
      <c r="G24" s="181">
        <f t="shared" si="7"/>
        <v>969.99999999999989</v>
      </c>
      <c r="H24" s="181">
        <f t="shared" si="7"/>
        <v>10300.030999999999</v>
      </c>
      <c r="I24" s="120">
        <f>AVERAGE(I16:I18)</f>
        <v>15.9</v>
      </c>
      <c r="J24" s="120">
        <f>AVERAGE(J16:J18)</f>
        <v>15.9</v>
      </c>
      <c r="K24" s="120">
        <f t="shared" si="4"/>
        <v>0</v>
      </c>
    </row>
    <row r="25" spans="1:22" ht="20.100000000000001" customHeight="1" x14ac:dyDescent="0.2">
      <c r="A25" s="185" t="s">
        <v>91</v>
      </c>
      <c r="B25" s="497"/>
      <c r="C25" s="509">
        <f>SUM(C19:C21)</f>
        <v>2790</v>
      </c>
      <c r="D25" s="510">
        <f t="shared" ref="D25:H25" si="8">SUM(D19:D21)</f>
        <v>29630.006500000003</v>
      </c>
      <c r="E25" s="132">
        <f t="shared" si="8"/>
        <v>2790</v>
      </c>
      <c r="F25" s="133">
        <f t="shared" si="8"/>
        <v>29630.006500000003</v>
      </c>
      <c r="G25" s="181">
        <f t="shared" si="8"/>
        <v>2790</v>
      </c>
      <c r="H25" s="181">
        <f t="shared" si="8"/>
        <v>29630.006500000003</v>
      </c>
      <c r="I25" s="125">
        <f>AVERAGE(I19:I21)</f>
        <v>3.4</v>
      </c>
      <c r="J25" s="125">
        <f>AVERAGE(J19:J21)</f>
        <v>3.4</v>
      </c>
      <c r="K25" s="125">
        <f t="shared" si="4"/>
        <v>0</v>
      </c>
    </row>
    <row r="26" spans="1:22" ht="20.100000000000001" customHeight="1" x14ac:dyDescent="0.2">
      <c r="A26" s="136" t="s">
        <v>92</v>
      </c>
      <c r="B26" s="496"/>
      <c r="C26" s="507">
        <f>SUM(C10:C15)</f>
        <v>4580</v>
      </c>
      <c r="D26" s="508">
        <f t="shared" ref="D26:H26" si="9">SUM(D10:D15)</f>
        <v>48629.998000000014</v>
      </c>
      <c r="E26" s="130">
        <f t="shared" si="9"/>
        <v>4292.3189823894372</v>
      </c>
      <c r="F26" s="131">
        <f t="shared" si="9"/>
        <v>45612.235214608954</v>
      </c>
      <c r="G26" s="180">
        <f t="shared" si="9"/>
        <v>4538.9153494121147</v>
      </c>
      <c r="H26" s="180">
        <f t="shared" si="9"/>
        <v>48234.828926479655</v>
      </c>
      <c r="I26" s="120">
        <f>AVERAGE(I10:I15)</f>
        <v>7.1166666666666671</v>
      </c>
      <c r="J26" s="120">
        <f>AVERAGE(J10:J15)</f>
        <v>6.166666666666667</v>
      </c>
      <c r="K26" s="120">
        <f t="shared" si="4"/>
        <v>0.95000000000000018</v>
      </c>
    </row>
    <row r="27" spans="1:22" ht="20.100000000000001" customHeight="1" x14ac:dyDescent="0.2">
      <c r="A27" s="185" t="s">
        <v>93</v>
      </c>
      <c r="B27" s="497"/>
      <c r="C27" s="511">
        <f>SUM(C16:C21)</f>
        <v>3760</v>
      </c>
      <c r="D27" s="512">
        <f t="shared" ref="D27:H27" si="10">SUM(D16:D21)</f>
        <v>39930.037500000006</v>
      </c>
      <c r="E27" s="134">
        <f t="shared" si="10"/>
        <v>3760</v>
      </c>
      <c r="F27" s="135">
        <f t="shared" si="10"/>
        <v>39930.037500000006</v>
      </c>
      <c r="G27" s="326">
        <f t="shared" si="10"/>
        <v>3760</v>
      </c>
      <c r="H27" s="326">
        <f t="shared" si="10"/>
        <v>39930.037500000006</v>
      </c>
      <c r="I27" s="125">
        <f>AVERAGE(I16:I21)</f>
        <v>9.65</v>
      </c>
      <c r="J27" s="125">
        <f>AVERAGE(J16:J21)</f>
        <v>9.65</v>
      </c>
      <c r="K27" s="125">
        <f t="shared" si="4"/>
        <v>0</v>
      </c>
    </row>
    <row r="28" spans="1:22" ht="20.100000000000001" customHeight="1" x14ac:dyDescent="0.2">
      <c r="A28" s="184" t="s">
        <v>47</v>
      </c>
      <c r="B28" s="496"/>
      <c r="C28" s="507">
        <f>SUM(C10:C21)</f>
        <v>8340</v>
      </c>
      <c r="D28" s="508">
        <f t="shared" ref="D28:H28" si="11">SUM(D10:D21)</f>
        <v>88560.035500000013</v>
      </c>
      <c r="E28" s="130">
        <f t="shared" si="11"/>
        <v>8052.3189823894372</v>
      </c>
      <c r="F28" s="131">
        <f t="shared" si="11"/>
        <v>85542.27271460896</v>
      </c>
      <c r="G28" s="180">
        <f t="shared" si="11"/>
        <v>8298.9153494121147</v>
      </c>
      <c r="H28" s="180">
        <f t="shared" si="11"/>
        <v>88164.866426479653</v>
      </c>
      <c r="I28" s="120">
        <f>AVERAGE(I10:I21)</f>
        <v>8.3833333333333329</v>
      </c>
      <c r="J28" s="120">
        <f>AVERAGE(J10:J21)</f>
        <v>7.9083333333333323</v>
      </c>
      <c r="K28" s="120">
        <f t="shared" si="4"/>
        <v>0.47500000000000053</v>
      </c>
    </row>
    <row r="29" spans="1:22" ht="3.75" customHeight="1" x14ac:dyDescent="0.2">
      <c r="A29" s="136"/>
      <c r="B29" s="136"/>
      <c r="C29" s="513"/>
      <c r="D29" s="123"/>
      <c r="E29" s="172"/>
      <c r="F29" s="123"/>
      <c r="G29" s="122"/>
      <c r="H29" s="138"/>
      <c r="I29" s="173"/>
      <c r="J29" s="137"/>
      <c r="K29" s="171"/>
    </row>
    <row r="32" spans="1:22" x14ac:dyDescent="0.2">
      <c r="A32" s="1081" t="s">
        <v>287</v>
      </c>
      <c r="B32" s="1081"/>
      <c r="C32" s="1081"/>
      <c r="D32" s="1081"/>
      <c r="E32" s="1081"/>
      <c r="F32" s="139"/>
      <c r="G32" s="139"/>
      <c r="H32" s="139"/>
      <c r="I32" s="139"/>
    </row>
    <row r="33" spans="1:9" x14ac:dyDescent="0.2">
      <c r="A33" s="327" t="s">
        <v>129</v>
      </c>
      <c r="B33" s="139"/>
      <c r="C33" s="139"/>
      <c r="D33" s="139"/>
      <c r="E33" s="139"/>
      <c r="F33" s="139"/>
      <c r="G33" s="139"/>
      <c r="H33" s="139"/>
      <c r="I33" s="139"/>
    </row>
    <row r="52" spans="4:7" x14ac:dyDescent="0.2">
      <c r="E52" s="40"/>
      <c r="F52" s="40"/>
      <c r="G52" s="40"/>
    </row>
    <row r="53" spans="4:7" x14ac:dyDescent="0.2">
      <c r="D53" s="40"/>
      <c r="E53" s="182"/>
      <c r="F53" s="182"/>
      <c r="G53" s="182"/>
    </row>
    <row r="64" spans="4:7" s="139" customFormat="1" x14ac:dyDescent="0.2"/>
    <row r="65" spans="2:2" s="139" customFormat="1" x14ac:dyDescent="0.2">
      <c r="B65" s="327"/>
    </row>
    <row r="66" spans="2:2" s="139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9"/>
    <col min="22" max="16384" width="9.140625" style="45"/>
  </cols>
  <sheetData>
    <row r="1" spans="1:22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82" t="s">
        <v>131</v>
      </c>
      <c r="O1" s="1082"/>
      <c r="T1" s="190">
        <v>2013</v>
      </c>
      <c r="U1" s="190">
        <v>2014</v>
      </c>
      <c r="V1" s="190">
        <v>2014</v>
      </c>
    </row>
    <row r="2" spans="1:22" ht="15.75" x14ac:dyDescent="0.25">
      <c r="A2" s="1077" t="s">
        <v>360</v>
      </c>
      <c r="B2" s="1077"/>
      <c r="C2" s="1077"/>
      <c r="D2" s="1077"/>
      <c r="E2" s="1077"/>
      <c r="F2" s="1077"/>
      <c r="G2" s="1077"/>
      <c r="H2" s="1077"/>
      <c r="I2" s="1077"/>
      <c r="J2" s="1077"/>
      <c r="K2" s="1077"/>
      <c r="L2" s="1077"/>
      <c r="M2" s="1077"/>
      <c r="N2" s="1077"/>
      <c r="O2" s="1077"/>
      <c r="P2" s="188"/>
      <c r="Q2" s="188"/>
      <c r="S2" s="191">
        <v>41640</v>
      </c>
      <c r="T2" s="192">
        <v>32.376295432485961</v>
      </c>
      <c r="U2" s="193">
        <v>29.819936957415216</v>
      </c>
      <c r="V2" s="893">
        <v>1</v>
      </c>
    </row>
    <row r="3" spans="1:22" ht="12" customHeight="1" x14ac:dyDescent="0.25">
      <c r="A3" s="197"/>
      <c r="B3" s="85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88"/>
      <c r="Q3" s="188"/>
      <c r="S3" s="191">
        <v>41641</v>
      </c>
      <c r="T3" s="192">
        <v>35.792506502084485</v>
      </c>
      <c r="U3" s="193">
        <v>32.181140578438225</v>
      </c>
      <c r="V3" s="893">
        <v>1.7</v>
      </c>
    </row>
    <row r="4" spans="1:22" ht="15.75" x14ac:dyDescent="0.25">
      <c r="A4" s="197"/>
      <c r="B4" s="85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88"/>
      <c r="Q4" s="188"/>
      <c r="S4" s="191">
        <v>41642</v>
      </c>
      <c r="T4" s="192">
        <v>35.209607794422446</v>
      </c>
      <c r="U4" s="193">
        <v>30.611301271536977</v>
      </c>
      <c r="V4" s="893">
        <v>2.4</v>
      </c>
    </row>
    <row r="5" spans="1:22" ht="15.75" x14ac:dyDescent="0.25">
      <c r="A5" s="197"/>
      <c r="B5" s="85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88"/>
      <c r="Q5" s="188"/>
      <c r="S5" s="191">
        <v>41643</v>
      </c>
      <c r="T5" s="192">
        <v>30.841863278235987</v>
      </c>
      <c r="U5" s="193">
        <v>28.224276360862738</v>
      </c>
      <c r="V5" s="893">
        <v>2.9</v>
      </c>
    </row>
    <row r="6" spans="1:22" ht="15.75" x14ac:dyDescent="0.25">
      <c r="A6" s="197"/>
      <c r="B6" s="85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88"/>
      <c r="Q6" s="188"/>
      <c r="S6" s="191">
        <v>41644</v>
      </c>
      <c r="T6" s="192">
        <v>28.424361807589285</v>
      </c>
      <c r="U6" s="193">
        <v>28.323624258618796</v>
      </c>
      <c r="V6" s="893">
        <v>4.9000000000000004</v>
      </c>
    </row>
    <row r="7" spans="1:22" ht="15.75" x14ac:dyDescent="0.25">
      <c r="A7" s="197"/>
      <c r="B7" s="85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88"/>
      <c r="Q7" s="188"/>
      <c r="S7" s="191">
        <v>41645</v>
      </c>
      <c r="T7" s="192">
        <v>30.507914817663032</v>
      </c>
      <c r="U7" s="193">
        <v>31.17152473981665</v>
      </c>
      <c r="V7" s="893">
        <v>3</v>
      </c>
    </row>
    <row r="8" spans="1:22" ht="15.75" x14ac:dyDescent="0.25">
      <c r="A8" s="197"/>
      <c r="B8" s="85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88"/>
      <c r="Q8" s="188"/>
      <c r="S8" s="191">
        <v>41646</v>
      </c>
      <c r="T8" s="192">
        <v>35.326757943273172</v>
      </c>
      <c r="U8" s="193">
        <v>30.816836681936199</v>
      </c>
      <c r="V8" s="893">
        <v>4.5</v>
      </c>
    </row>
    <row r="9" spans="1:22" ht="15.75" x14ac:dyDescent="0.25">
      <c r="A9" s="197"/>
      <c r="B9" s="85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88"/>
      <c r="Q9" s="188"/>
      <c r="S9" s="191">
        <v>41647</v>
      </c>
      <c r="T9" s="192">
        <v>36.448220056594238</v>
      </c>
      <c r="U9" s="193">
        <v>30.577419431284607</v>
      </c>
      <c r="V9" s="893">
        <v>4.3</v>
      </c>
    </row>
    <row r="10" spans="1:22" ht="15.75" x14ac:dyDescent="0.25">
      <c r="A10" s="197"/>
      <c r="B10" s="85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88"/>
      <c r="Q10" s="188"/>
      <c r="S10" s="191">
        <v>41648</v>
      </c>
      <c r="T10" s="192">
        <v>34.966380795434823</v>
      </c>
      <c r="U10" s="193">
        <v>30.77791814439302</v>
      </c>
      <c r="V10" s="893">
        <v>4.4000000000000004</v>
      </c>
    </row>
    <row r="11" spans="1:22" ht="15.75" x14ac:dyDescent="0.25">
      <c r="A11" s="197"/>
      <c r="B11" s="85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88"/>
      <c r="Q11" s="188"/>
      <c r="S11" s="191">
        <v>41649</v>
      </c>
      <c r="T11" s="192">
        <v>35.419162691591474</v>
      </c>
      <c r="U11" s="193">
        <v>30.132613917439219</v>
      </c>
      <c r="V11" s="893">
        <v>3.9</v>
      </c>
    </row>
    <row r="12" spans="1:22" ht="15.75" x14ac:dyDescent="0.25">
      <c r="A12" s="197"/>
      <c r="B12" s="85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88"/>
      <c r="Q12" s="188"/>
      <c r="S12" s="191">
        <v>41650</v>
      </c>
      <c r="T12" s="192">
        <v>38.147470159524033</v>
      </c>
      <c r="U12" s="193">
        <v>28.231570981800594</v>
      </c>
      <c r="V12" s="893">
        <v>3.1</v>
      </c>
    </row>
    <row r="13" spans="1:22" ht="15.75" x14ac:dyDescent="0.25">
      <c r="A13" s="197"/>
      <c r="B13" s="85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88"/>
      <c r="Q13" s="188"/>
      <c r="S13" s="191">
        <v>41651</v>
      </c>
      <c r="T13" s="192">
        <v>37.430222073026869</v>
      </c>
      <c r="U13" s="193">
        <v>31.152940276994567</v>
      </c>
      <c r="V13" s="893">
        <v>0.3</v>
      </c>
    </row>
    <row r="14" spans="1:22" ht="15.75" x14ac:dyDescent="0.25">
      <c r="A14" s="197"/>
      <c r="B14" s="85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88"/>
      <c r="Q14" s="188"/>
      <c r="S14" s="191">
        <v>41652</v>
      </c>
      <c r="T14" s="192">
        <v>39.764526902436685</v>
      </c>
      <c r="U14" s="193">
        <v>35.425663245407186</v>
      </c>
      <c r="V14" s="893">
        <v>-0.9</v>
      </c>
    </row>
    <row r="15" spans="1:22" ht="15.75" x14ac:dyDescent="0.25">
      <c r="A15" s="197"/>
      <c r="B15" s="85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88"/>
      <c r="Q15" s="188"/>
      <c r="S15" s="191">
        <v>41653</v>
      </c>
      <c r="T15" s="192">
        <v>43.228484796037641</v>
      </c>
      <c r="U15" s="193">
        <v>34.838520341589764</v>
      </c>
      <c r="V15" s="893">
        <v>1.5</v>
      </c>
    </row>
    <row r="16" spans="1:22" ht="15.75" x14ac:dyDescent="0.25">
      <c r="A16" s="197"/>
      <c r="B16" s="85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88"/>
      <c r="Q16" s="188"/>
      <c r="S16" s="191">
        <v>41654</v>
      </c>
      <c r="T16" s="192">
        <v>42.739632761468386</v>
      </c>
      <c r="U16" s="193">
        <v>34.682102113843577</v>
      </c>
      <c r="V16" s="893">
        <v>1.1000000000000001</v>
      </c>
    </row>
    <row r="17" spans="1:22" ht="15.75" x14ac:dyDescent="0.25">
      <c r="A17" s="197"/>
      <c r="B17" s="85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88"/>
      <c r="Q17" s="188"/>
      <c r="S17" s="191">
        <v>41655</v>
      </c>
      <c r="T17" s="192">
        <v>42.229186102215856</v>
      </c>
      <c r="U17" s="193">
        <v>34.384923936924864</v>
      </c>
      <c r="V17" s="893">
        <v>1.3</v>
      </c>
    </row>
    <row r="18" spans="1:22" ht="15.75" x14ac:dyDescent="0.25">
      <c r="A18" s="197"/>
      <c r="B18" s="85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88"/>
      <c r="Q18" s="188"/>
      <c r="S18" s="191">
        <v>41656</v>
      </c>
      <c r="T18" s="192">
        <v>43.46672791714839</v>
      </c>
      <c r="U18" s="193">
        <v>32.004779962782685</v>
      </c>
      <c r="V18" s="893">
        <v>2.7</v>
      </c>
    </row>
    <row r="19" spans="1:22" ht="15.75" x14ac:dyDescent="0.25">
      <c r="A19" s="197"/>
      <c r="B19" s="85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88"/>
      <c r="Q19" s="188"/>
      <c r="S19" s="191">
        <v>41657</v>
      </c>
      <c r="T19" s="192">
        <v>44.767544892732943</v>
      </c>
      <c r="U19" s="193">
        <v>28.838252436416095</v>
      </c>
      <c r="V19" s="893">
        <v>2.9</v>
      </c>
    </row>
    <row r="20" spans="1:22" ht="15.75" x14ac:dyDescent="0.25">
      <c r="A20" s="197"/>
      <c r="B20" s="85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88"/>
      <c r="Q20" s="188"/>
      <c r="S20" s="191">
        <v>41658</v>
      </c>
      <c r="T20" s="192">
        <v>41.826982651881188</v>
      </c>
      <c r="U20" s="193">
        <v>26.914539897812865</v>
      </c>
      <c r="V20" s="893">
        <v>6.3</v>
      </c>
    </row>
    <row r="21" spans="1:22" ht="15.75" x14ac:dyDescent="0.25">
      <c r="A21" s="197"/>
      <c r="B21" s="85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88"/>
      <c r="Q21" s="188"/>
      <c r="S21" s="191">
        <v>41659</v>
      </c>
      <c r="T21" s="192">
        <v>41.464349132190755</v>
      </c>
      <c r="U21" s="193">
        <v>30.805382238471903</v>
      </c>
      <c r="V21" s="893">
        <v>5.9</v>
      </c>
    </row>
    <row r="22" spans="1:22" ht="15.75" x14ac:dyDescent="0.25">
      <c r="A22" s="197"/>
      <c r="B22" s="85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88"/>
      <c r="Q22" s="188"/>
      <c r="S22" s="191">
        <v>41660</v>
      </c>
      <c r="T22" s="192">
        <v>44.137077149352343</v>
      </c>
      <c r="U22" s="193">
        <v>34.2686523637948</v>
      </c>
      <c r="V22" s="893">
        <v>0.7</v>
      </c>
    </row>
    <row r="23" spans="1:22" ht="15.75" x14ac:dyDescent="0.25">
      <c r="A23" s="197"/>
      <c r="B23" s="85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88"/>
      <c r="Q23" s="188"/>
      <c r="S23" s="191">
        <v>41661</v>
      </c>
      <c r="T23" s="192">
        <v>45.15446933381191</v>
      </c>
      <c r="U23" s="193">
        <v>36.969258318739719</v>
      </c>
      <c r="V23" s="893">
        <v>-1.2</v>
      </c>
    </row>
    <row r="24" spans="1:22" ht="15.75" x14ac:dyDescent="0.25">
      <c r="A24" s="1090" t="s">
        <v>376</v>
      </c>
      <c r="B24" s="1090"/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88"/>
      <c r="Q24" s="188"/>
      <c r="S24" s="191">
        <v>41662</v>
      </c>
      <c r="T24" s="192">
        <v>45.557512675689587</v>
      </c>
      <c r="U24" s="193">
        <v>39.515937993420224</v>
      </c>
      <c r="V24" s="893">
        <v>-2.6</v>
      </c>
    </row>
    <row r="25" spans="1:22" ht="9.9499999999999993" customHeight="1" x14ac:dyDescent="0.25">
      <c r="C25" s="610"/>
      <c r="D25" s="200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200"/>
      <c r="P25" s="188"/>
      <c r="Q25" s="188"/>
      <c r="S25" s="191">
        <v>41663</v>
      </c>
      <c r="T25" s="192">
        <v>45.236732872485952</v>
      </c>
      <c r="U25" s="193">
        <v>39.912823833141239</v>
      </c>
      <c r="V25" s="893">
        <v>-2.4</v>
      </c>
    </row>
    <row r="26" spans="1:22" ht="15" customHeight="1" thickBot="1" x14ac:dyDescent="0.3">
      <c r="A26" s="285"/>
      <c r="B26" s="285"/>
      <c r="C26" s="611"/>
      <c r="D26" s="607" t="s">
        <v>13</v>
      </c>
      <c r="E26" s="514" t="s">
        <v>73</v>
      </c>
      <c r="F26" s="514" t="s">
        <v>74</v>
      </c>
      <c r="G26" s="514" t="s">
        <v>75</v>
      </c>
      <c r="H26" s="514" t="s">
        <v>76</v>
      </c>
      <c r="I26" s="514" t="s">
        <v>77</v>
      </c>
      <c r="J26" s="514" t="s">
        <v>78</v>
      </c>
      <c r="K26" s="514" t="s">
        <v>79</v>
      </c>
      <c r="L26" s="514" t="s">
        <v>80</v>
      </c>
      <c r="M26" s="514" t="s">
        <v>81</v>
      </c>
      <c r="N26" s="514" t="s">
        <v>82</v>
      </c>
      <c r="O26" s="549" t="s">
        <v>83</v>
      </c>
      <c r="P26" s="188"/>
      <c r="Q26" s="188"/>
      <c r="S26" s="191">
        <v>41664</v>
      </c>
      <c r="T26" s="192">
        <v>47.333075975303558</v>
      </c>
      <c r="U26" s="193">
        <v>41.907181763192099</v>
      </c>
      <c r="V26" s="893">
        <v>-8</v>
      </c>
    </row>
    <row r="27" spans="1:22" ht="15" customHeight="1" x14ac:dyDescent="0.25">
      <c r="A27" s="1093">
        <v>2014</v>
      </c>
      <c r="B27" s="1091" t="s">
        <v>377</v>
      </c>
      <c r="C27" s="870" t="s">
        <v>52</v>
      </c>
      <c r="D27" s="608">
        <v>34.426418786756003</v>
      </c>
      <c r="E27" s="849">
        <v>37.857142857142854</v>
      </c>
      <c r="F27" s="849">
        <v>30.32258064516131</v>
      </c>
      <c r="G27" s="849">
        <v>22.333333333333336</v>
      </c>
      <c r="H27" s="849">
        <v>12.903225806451603</v>
      </c>
      <c r="I27" s="849">
        <v>10.666666666666666</v>
      </c>
      <c r="J27" s="849">
        <v>9.3548387096774182</v>
      </c>
      <c r="K27" s="849">
        <v>9.3548387096774182</v>
      </c>
      <c r="L27" s="849">
        <v>13</v>
      </c>
      <c r="M27" s="849">
        <v>21.612903225806459</v>
      </c>
      <c r="N27" s="849">
        <v>32.000999999999998</v>
      </c>
      <c r="O27" s="850">
        <v>37.41935483870968</v>
      </c>
      <c r="P27" s="188"/>
      <c r="Q27" s="188"/>
      <c r="S27" s="191">
        <v>41665</v>
      </c>
      <c r="T27" s="192">
        <v>46.197935598637272</v>
      </c>
      <c r="U27" s="193">
        <v>43.863809054503498</v>
      </c>
      <c r="V27" s="893">
        <v>-7.8</v>
      </c>
    </row>
    <row r="28" spans="1:22" ht="15" customHeight="1" x14ac:dyDescent="0.2">
      <c r="A28" s="1094"/>
      <c r="B28" s="1092"/>
      <c r="C28" s="871" t="s">
        <v>16</v>
      </c>
      <c r="D28" s="609">
        <v>366.70693212454802</v>
      </c>
      <c r="E28" s="851">
        <v>401.78642857142859</v>
      </c>
      <c r="F28" s="851">
        <v>321.93483870967765</v>
      </c>
      <c r="G28" s="851">
        <v>237.00133333333335</v>
      </c>
      <c r="H28" s="851">
        <v>137.0967741935483</v>
      </c>
      <c r="I28" s="851">
        <v>113.33333333333333</v>
      </c>
      <c r="J28" s="851">
        <v>99.355870967741907</v>
      </c>
      <c r="K28" s="851">
        <v>99.355870967741907</v>
      </c>
      <c r="L28" s="851">
        <v>137.99889999999999</v>
      </c>
      <c r="M28" s="851">
        <v>229.35504838709684</v>
      </c>
      <c r="N28" s="851">
        <v>340.012</v>
      </c>
      <c r="O28" s="852">
        <v>397.41935483870969</v>
      </c>
      <c r="S28" s="191">
        <v>41666</v>
      </c>
      <c r="T28" s="192">
        <v>44.240454059983492</v>
      </c>
      <c r="U28" s="193">
        <v>44.959295144984566</v>
      </c>
      <c r="V28" s="893">
        <v>-4.0999999999999996</v>
      </c>
    </row>
    <row r="29" spans="1:22" ht="15" customHeight="1" x14ac:dyDescent="0.2">
      <c r="A29" s="1094"/>
      <c r="B29" s="1096" t="s">
        <v>256</v>
      </c>
      <c r="C29" s="868" t="s">
        <v>133</v>
      </c>
      <c r="D29" s="608">
        <v>1.5321804729824582</v>
      </c>
      <c r="E29" s="849">
        <v>1.51</v>
      </c>
      <c r="F29" s="849">
        <v>1.42</v>
      </c>
      <c r="G29" s="849">
        <v>1.25</v>
      </c>
      <c r="H29" s="849">
        <v>0.61</v>
      </c>
      <c r="I29" s="849">
        <v>0.25</v>
      </c>
      <c r="J29" s="849">
        <v>0.11</v>
      </c>
      <c r="K29" s="849">
        <v>0.15</v>
      </c>
      <c r="L29" s="849">
        <v>0.74</v>
      </c>
      <c r="M29" s="849">
        <v>1.19</v>
      </c>
      <c r="N29" s="849">
        <v>1.35</v>
      </c>
      <c r="O29" s="850">
        <v>1.48</v>
      </c>
      <c r="S29" s="191">
        <v>41667</v>
      </c>
      <c r="T29" s="192">
        <v>43.061164286209376</v>
      </c>
      <c r="U29" s="193">
        <v>42.900737261999915</v>
      </c>
      <c r="V29" s="893">
        <v>-3.2</v>
      </c>
    </row>
    <row r="30" spans="1:22" ht="15" customHeight="1" x14ac:dyDescent="0.2">
      <c r="A30" s="1095"/>
      <c r="B30" s="1097"/>
      <c r="C30" s="869" t="s">
        <v>132</v>
      </c>
      <c r="D30" s="609">
        <v>16.320640841064211</v>
      </c>
      <c r="E30" s="851">
        <v>16.05</v>
      </c>
      <c r="F30" s="851">
        <v>15.1</v>
      </c>
      <c r="G30" s="851">
        <v>13.26</v>
      </c>
      <c r="H30" s="851">
        <v>6.48</v>
      </c>
      <c r="I30" s="851">
        <v>2.65</v>
      </c>
      <c r="J30" s="851">
        <v>1.17</v>
      </c>
      <c r="K30" s="851">
        <v>1.59</v>
      </c>
      <c r="L30" s="851">
        <v>7.85</v>
      </c>
      <c r="M30" s="851">
        <v>12.62</v>
      </c>
      <c r="N30" s="851">
        <v>14.34</v>
      </c>
      <c r="O30" s="852">
        <v>15.72</v>
      </c>
      <c r="S30" s="191">
        <v>41668</v>
      </c>
      <c r="T30" s="192">
        <v>39.625087100576323</v>
      </c>
      <c r="U30" s="193">
        <v>43.300079571630462</v>
      </c>
      <c r="V30" s="893">
        <v>-3.5</v>
      </c>
    </row>
    <row r="31" spans="1:22" ht="15" customHeight="1" x14ac:dyDescent="0.2">
      <c r="A31" s="1098">
        <v>2013</v>
      </c>
      <c r="B31" s="1100" t="s">
        <v>377</v>
      </c>
      <c r="C31" s="881" t="s">
        <v>378</v>
      </c>
      <c r="D31" s="874">
        <v>39.317732617197706</v>
      </c>
      <c r="E31" s="875">
        <v>37.781356660528338</v>
      </c>
      <c r="F31" s="875">
        <v>35.108955246361376</v>
      </c>
      <c r="G31" s="875">
        <v>21.708055662267224</v>
      </c>
      <c r="H31" s="875">
        <v>13.112667378940438</v>
      </c>
      <c r="I31" s="875">
        <v>11.00161306513394</v>
      </c>
      <c r="J31" s="875">
        <v>9.1936834853972833</v>
      </c>
      <c r="K31" s="875">
        <v>9.2600264605768423</v>
      </c>
      <c r="L31" s="875">
        <v>13.246628382076077</v>
      </c>
      <c r="M31" s="875">
        <v>20.665613811594834</v>
      </c>
      <c r="N31" s="875">
        <v>29.600560436271987</v>
      </c>
      <c r="O31" s="876">
        <v>33.099730738711536</v>
      </c>
      <c r="S31" s="191">
        <v>41669</v>
      </c>
      <c r="T31" s="192">
        <v>34.588826245394074</v>
      </c>
      <c r="U31" s="193">
        <v>42.101394085754599</v>
      </c>
      <c r="V31" s="893">
        <v>-2</v>
      </c>
    </row>
    <row r="32" spans="1:22" ht="15" customHeight="1" x14ac:dyDescent="0.2">
      <c r="A32" s="1098"/>
      <c r="B32" s="1101"/>
      <c r="C32" s="872" t="s">
        <v>16</v>
      </c>
      <c r="D32" s="878">
        <v>416.15311503962795</v>
      </c>
      <c r="E32" s="879">
        <v>400.23555499853717</v>
      </c>
      <c r="F32" s="879">
        <v>371.60898135734965</v>
      </c>
      <c r="G32" s="879">
        <v>229.7664621469776</v>
      </c>
      <c r="H32" s="879">
        <v>139.34438243578634</v>
      </c>
      <c r="I32" s="879">
        <v>117.65345044115539</v>
      </c>
      <c r="J32" s="879">
        <v>98.685182405924138</v>
      </c>
      <c r="K32" s="879">
        <v>99.236740369534644</v>
      </c>
      <c r="L32" s="879">
        <v>141.49753037920746</v>
      </c>
      <c r="M32" s="879">
        <v>219.8642345338082</v>
      </c>
      <c r="N32" s="879">
        <v>314.87954330865608</v>
      </c>
      <c r="O32" s="880">
        <v>353.43293377669806</v>
      </c>
      <c r="S32" s="191">
        <v>41670</v>
      </c>
      <c r="T32" s="192">
        <v>33.340177327647375</v>
      </c>
      <c r="U32" s="193">
        <v>37.604545224489804</v>
      </c>
      <c r="V32" s="893">
        <v>-0.4</v>
      </c>
    </row>
    <row r="33" spans="1:23" ht="15" customHeight="1" x14ac:dyDescent="0.2">
      <c r="A33" s="1098"/>
      <c r="B33" s="1102" t="s">
        <v>256</v>
      </c>
      <c r="C33" s="873" t="s">
        <v>379</v>
      </c>
      <c r="D33" s="874">
        <v>1.0754797910519782</v>
      </c>
      <c r="E33" s="875">
        <v>1.0507245392076279</v>
      </c>
      <c r="F33" s="875">
        <v>1.3058642960259048</v>
      </c>
      <c r="G33" s="875">
        <v>1.5188402486761607</v>
      </c>
      <c r="H33" s="875">
        <v>0.50672127490178276</v>
      </c>
      <c r="I33" s="875">
        <v>0.25986132587672439</v>
      </c>
      <c r="J33" s="875">
        <v>0.12885305116589621</v>
      </c>
      <c r="K33" s="875">
        <v>0.19900000000000001</v>
      </c>
      <c r="L33" s="875">
        <v>0.82599999999999996</v>
      </c>
      <c r="M33" s="875">
        <v>0.65930565304663047</v>
      </c>
      <c r="N33" s="875">
        <v>1.337</v>
      </c>
      <c r="O33" s="876">
        <v>1.0980000000000001</v>
      </c>
      <c r="S33" s="191">
        <v>41671</v>
      </c>
      <c r="T33" s="192">
        <v>32.074435860112878</v>
      </c>
      <c r="U33" s="193">
        <v>39.285714285714285</v>
      </c>
    </row>
    <row r="34" spans="1:23" ht="15" customHeight="1" x14ac:dyDescent="0.2">
      <c r="A34" s="1099"/>
      <c r="B34" s="1103"/>
      <c r="C34" s="877" t="s">
        <v>132</v>
      </c>
      <c r="D34" s="878">
        <v>11.383308300410558</v>
      </c>
      <c r="E34" s="879">
        <v>11.130850406096007</v>
      </c>
      <c r="F34" s="879">
        <v>13.821790054856587</v>
      </c>
      <c r="G34" s="879">
        <v>16.076012728087957</v>
      </c>
      <c r="H34" s="879">
        <v>5.384774971998775</v>
      </c>
      <c r="I34" s="879">
        <v>2.779008991190866</v>
      </c>
      <c r="J34" s="879">
        <v>1.3831086512147299</v>
      </c>
      <c r="K34" s="879">
        <v>2.1326830000000001</v>
      </c>
      <c r="L34" s="879">
        <v>8.8233320000000006</v>
      </c>
      <c r="M34" s="879">
        <v>7.0144187733284058</v>
      </c>
      <c r="N34" s="879">
        <v>14.222471200000001</v>
      </c>
      <c r="O34" s="880">
        <v>11.724224400000001</v>
      </c>
      <c r="S34" s="191">
        <v>41672</v>
      </c>
      <c r="T34" s="192">
        <v>31.529226019077406</v>
      </c>
      <c r="U34" s="193">
        <v>39.285714285714285</v>
      </c>
    </row>
    <row r="35" spans="1:23" ht="8.25" customHeight="1" x14ac:dyDescent="0.2">
      <c r="A35" s="136"/>
      <c r="B35" s="136"/>
      <c r="C35" s="612"/>
      <c r="D35" s="515"/>
      <c r="E35" s="121"/>
      <c r="F35" s="198"/>
      <c r="G35" s="198"/>
      <c r="H35" s="198"/>
      <c r="I35" s="198"/>
      <c r="J35" s="199"/>
      <c r="K35" s="199"/>
      <c r="L35" s="199"/>
      <c r="M35" s="199"/>
      <c r="N35" s="199"/>
      <c r="O35" s="195"/>
      <c r="S35" s="191">
        <v>41673</v>
      </c>
      <c r="T35" s="192">
        <v>34.359734702619313</v>
      </c>
      <c r="U35" s="193">
        <v>39.285714285714285</v>
      </c>
    </row>
    <row r="36" spans="1:23" ht="7.5" customHeight="1" x14ac:dyDescent="0.2">
      <c r="S36" s="191">
        <v>41674</v>
      </c>
      <c r="T36" s="192">
        <v>36.833715479143692</v>
      </c>
      <c r="U36" s="193">
        <v>39.285714285714285</v>
      </c>
    </row>
    <row r="37" spans="1:23" ht="12.95" customHeight="1" x14ac:dyDescent="0.2">
      <c r="A37" s="1081" t="s">
        <v>171</v>
      </c>
      <c r="B37" s="1081"/>
      <c r="C37" s="1081"/>
      <c r="D37" s="1081"/>
      <c r="E37" s="1081"/>
      <c r="F37" s="122"/>
      <c r="G37" s="122"/>
      <c r="H37" s="122"/>
      <c r="I37" s="122"/>
      <c r="J37" s="177"/>
      <c r="K37" s="177"/>
      <c r="S37" s="191">
        <v>41675</v>
      </c>
      <c r="T37" s="192">
        <v>35.587070377006597</v>
      </c>
      <c r="U37" s="193">
        <v>39.285714285714285</v>
      </c>
    </row>
    <row r="38" spans="1:23" ht="12.95" customHeight="1" x14ac:dyDescent="0.2">
      <c r="F38" s="122"/>
      <c r="G38" s="122"/>
      <c r="H38" s="122"/>
      <c r="I38" s="122"/>
      <c r="J38" s="177"/>
      <c r="K38" s="177"/>
      <c r="S38" s="191">
        <v>41676</v>
      </c>
      <c r="T38" s="192">
        <v>36.952359126253477</v>
      </c>
      <c r="U38" s="193">
        <v>39.285714285714285</v>
      </c>
    </row>
    <row r="39" spans="1:23" ht="12.95" customHeight="1" x14ac:dyDescent="0.2">
      <c r="A39" s="136"/>
      <c r="B39" s="136"/>
      <c r="C39" s="186"/>
      <c r="D39" s="186"/>
      <c r="E39" s="186"/>
      <c r="F39" s="122"/>
      <c r="G39" s="122"/>
      <c r="H39" s="122"/>
      <c r="I39" s="122"/>
      <c r="J39" s="177"/>
      <c r="K39" s="177"/>
      <c r="S39" s="191">
        <v>41677</v>
      </c>
      <c r="T39" s="192">
        <v>38.576383800200304</v>
      </c>
      <c r="U39" s="193">
        <v>39.285714285714285</v>
      </c>
    </row>
    <row r="40" spans="1:23" ht="12.95" customHeight="1" x14ac:dyDescent="0.2">
      <c r="A40" s="136"/>
      <c r="B40" s="136"/>
      <c r="C40" s="186"/>
      <c r="D40" s="186"/>
      <c r="E40" s="892"/>
      <c r="F40" s="892"/>
      <c r="G40" s="892"/>
      <c r="H40" s="892"/>
      <c r="I40" s="892"/>
      <c r="J40" s="892"/>
      <c r="K40" s="892"/>
      <c r="L40" s="892"/>
      <c r="M40" s="892"/>
      <c r="N40" s="892"/>
      <c r="O40" s="892"/>
      <c r="S40" s="191">
        <v>41678</v>
      </c>
      <c r="T40" s="192">
        <v>38.789977948433275</v>
      </c>
      <c r="U40" s="193">
        <v>39.285714285714285</v>
      </c>
    </row>
    <row r="41" spans="1:23" ht="12.95" customHeight="1" x14ac:dyDescent="0.2">
      <c r="A41" s="136"/>
      <c r="B41" s="136"/>
      <c r="C41" s="186"/>
      <c r="D41" s="186"/>
      <c r="E41" s="186"/>
      <c r="F41" s="122"/>
      <c r="G41" s="122"/>
      <c r="H41" s="122"/>
      <c r="I41" s="122"/>
      <c r="J41" s="177"/>
      <c r="K41" s="122"/>
      <c r="S41" s="191">
        <v>41679</v>
      </c>
      <c r="T41" s="192">
        <v>37.172357621995594</v>
      </c>
      <c r="U41" s="193">
        <v>39.285714285714285</v>
      </c>
    </row>
    <row r="42" spans="1:23" ht="12.95" customHeight="1" x14ac:dyDescent="0.2">
      <c r="A42" s="136"/>
      <c r="B42" s="136"/>
      <c r="C42" s="186"/>
      <c r="D42" s="186"/>
      <c r="E42" s="186"/>
      <c r="F42" s="122"/>
      <c r="G42" s="122"/>
      <c r="H42" s="122"/>
      <c r="I42" s="122"/>
      <c r="J42" s="177"/>
      <c r="K42" s="122"/>
      <c r="S42" s="191">
        <v>41680</v>
      </c>
      <c r="T42" s="192">
        <v>38.555048623082321</v>
      </c>
      <c r="U42" s="193">
        <v>39.285714285714285</v>
      </c>
    </row>
    <row r="43" spans="1:23" ht="12.95" customHeight="1" x14ac:dyDescent="0.2">
      <c r="A43" s="136"/>
      <c r="B43" s="136"/>
      <c r="C43" s="186"/>
      <c r="D43" s="186"/>
      <c r="E43" s="186"/>
      <c r="F43" s="122"/>
      <c r="G43" s="122"/>
      <c r="H43" s="122"/>
      <c r="I43" s="122"/>
      <c r="J43" s="177"/>
      <c r="K43" s="122"/>
      <c r="S43" s="191">
        <v>41681</v>
      </c>
      <c r="T43" s="192">
        <v>43.474095240881937</v>
      </c>
      <c r="U43" s="193">
        <v>39.285714285714285</v>
      </c>
    </row>
    <row r="44" spans="1:23" ht="12.95" customHeight="1" x14ac:dyDescent="0.2">
      <c r="A44" s="136"/>
      <c r="B44" s="136"/>
      <c r="C44" s="186"/>
      <c r="D44" s="186"/>
      <c r="E44" s="186"/>
      <c r="F44" s="122"/>
      <c r="G44" s="122"/>
      <c r="H44" s="122"/>
      <c r="I44" s="122"/>
      <c r="J44" s="177"/>
      <c r="K44" s="122"/>
      <c r="S44" s="191">
        <v>41682</v>
      </c>
      <c r="T44" s="192">
        <v>42.480833650560129</v>
      </c>
      <c r="U44" s="193">
        <v>39.285714285714285</v>
      </c>
    </row>
    <row r="45" spans="1:23" ht="12.95" customHeight="1" x14ac:dyDescent="0.2">
      <c r="A45" s="136"/>
      <c r="B45" s="136"/>
      <c r="C45" s="186"/>
      <c r="D45" s="186"/>
      <c r="E45" s="186"/>
      <c r="F45" s="122"/>
      <c r="G45" s="122"/>
      <c r="H45" s="122"/>
      <c r="I45" s="122"/>
      <c r="J45" s="177"/>
      <c r="K45" s="122"/>
      <c r="N45" s="165"/>
      <c r="O45" s="165"/>
      <c r="P45" s="165"/>
      <c r="Q45" s="165"/>
      <c r="R45" s="165"/>
      <c r="S45" s="191">
        <v>41683</v>
      </c>
      <c r="T45" s="192">
        <v>41.749483609260437</v>
      </c>
      <c r="U45" s="193">
        <v>39.285714285714285</v>
      </c>
      <c r="V45" s="165"/>
      <c r="W45" s="165"/>
    </row>
    <row r="46" spans="1:23" ht="12.95" customHeight="1" x14ac:dyDescent="0.2">
      <c r="A46" s="136"/>
      <c r="B46" s="136"/>
      <c r="C46" s="186"/>
      <c r="D46" s="186"/>
      <c r="E46" s="186"/>
      <c r="F46" s="181"/>
      <c r="G46" s="181"/>
      <c r="H46" s="181"/>
      <c r="I46" s="181"/>
      <c r="J46" s="181"/>
      <c r="K46" s="181"/>
      <c r="S46" s="191">
        <v>41684</v>
      </c>
      <c r="T46" s="192">
        <v>40.527117178046403</v>
      </c>
      <c r="U46" s="193">
        <v>39.285714285714285</v>
      </c>
    </row>
    <row r="47" spans="1:23" ht="12.95" customHeight="1" x14ac:dyDescent="0.2">
      <c r="A47" s="136"/>
      <c r="B47" s="136"/>
      <c r="C47" s="186"/>
      <c r="D47" s="186"/>
      <c r="E47" s="186"/>
      <c r="F47" s="181"/>
      <c r="G47" s="181"/>
      <c r="H47" s="181"/>
      <c r="I47" s="181"/>
      <c r="J47" s="181"/>
      <c r="K47" s="181"/>
      <c r="S47" s="191">
        <v>41685</v>
      </c>
      <c r="T47" s="192">
        <v>37.803645574420706</v>
      </c>
      <c r="U47" s="193">
        <v>39.285714285714285</v>
      </c>
    </row>
    <row r="48" spans="1:23" ht="12.95" customHeight="1" x14ac:dyDescent="0.2">
      <c r="A48" s="136"/>
      <c r="B48" s="136"/>
      <c r="C48" s="186"/>
      <c r="D48" s="186"/>
      <c r="E48" s="186"/>
      <c r="F48" s="181"/>
      <c r="G48" s="181"/>
      <c r="H48" s="181"/>
      <c r="I48" s="181"/>
      <c r="J48" s="181"/>
      <c r="K48" s="181"/>
      <c r="S48" s="191">
        <v>41686</v>
      </c>
      <c r="T48" s="192">
        <v>34.401893634093</v>
      </c>
      <c r="U48" s="193">
        <v>39.285714285714285</v>
      </c>
    </row>
    <row r="49" spans="1:21" ht="12.95" customHeight="1" x14ac:dyDescent="0.2">
      <c r="A49" s="136"/>
      <c r="B49" s="136"/>
      <c r="C49" s="186"/>
      <c r="D49" s="186"/>
      <c r="E49" s="186"/>
      <c r="F49" s="181"/>
      <c r="G49" s="181"/>
      <c r="H49" s="181"/>
      <c r="I49" s="181"/>
      <c r="J49" s="181"/>
      <c r="K49" s="181"/>
      <c r="S49" s="191">
        <v>41687</v>
      </c>
      <c r="T49" s="192">
        <v>35.14140659100638</v>
      </c>
      <c r="U49" s="193">
        <v>39.285714285714285</v>
      </c>
    </row>
    <row r="50" spans="1:21" ht="12.95" customHeight="1" x14ac:dyDescent="0.2">
      <c r="A50" s="136"/>
      <c r="B50" s="136"/>
      <c r="C50" s="186"/>
      <c r="D50" s="186"/>
      <c r="E50" s="186"/>
      <c r="F50" s="181"/>
      <c r="G50" s="181"/>
      <c r="H50" s="181"/>
      <c r="I50" s="181"/>
      <c r="J50" s="181"/>
      <c r="K50" s="181"/>
      <c r="S50" s="191">
        <v>41688</v>
      </c>
      <c r="T50" s="192">
        <v>38.758684753399223</v>
      </c>
      <c r="U50" s="193">
        <v>39.285714285714285</v>
      </c>
    </row>
    <row r="51" spans="1:21" ht="12.95" customHeight="1" x14ac:dyDescent="0.2">
      <c r="A51" s="136"/>
      <c r="B51" s="136"/>
      <c r="C51" s="186"/>
      <c r="D51" s="186"/>
      <c r="E51" s="186"/>
      <c r="F51" s="181"/>
      <c r="G51" s="181"/>
      <c r="H51" s="181"/>
      <c r="I51" s="181"/>
      <c r="J51" s="181"/>
      <c r="K51" s="181"/>
      <c r="S51" s="191">
        <v>41689</v>
      </c>
      <c r="T51" s="192">
        <v>39.327491459839678</v>
      </c>
      <c r="U51" s="193">
        <v>39.285714285714285</v>
      </c>
    </row>
    <row r="52" spans="1:21" ht="12.95" customHeight="1" x14ac:dyDescent="0.2">
      <c r="A52" s="136"/>
      <c r="B52" s="136"/>
      <c r="C52" s="186"/>
      <c r="D52" s="186"/>
      <c r="E52" s="186"/>
      <c r="F52" s="181"/>
      <c r="G52" s="181"/>
      <c r="H52" s="181"/>
      <c r="I52" s="181"/>
      <c r="J52" s="181"/>
      <c r="K52" s="181"/>
      <c r="S52" s="191">
        <v>41690</v>
      </c>
      <c r="T52" s="192">
        <v>40.591161710413452</v>
      </c>
      <c r="U52" s="193">
        <v>39.285714285714285</v>
      </c>
    </row>
    <row r="53" spans="1:21" ht="9" customHeight="1" x14ac:dyDescent="0.2">
      <c r="A53" s="136"/>
      <c r="B53" s="136"/>
      <c r="C53" s="137"/>
      <c r="D53" s="137"/>
      <c r="E53" s="137"/>
      <c r="F53" s="122"/>
      <c r="G53" s="122"/>
      <c r="H53" s="138"/>
      <c r="I53" s="122"/>
      <c r="J53" s="122"/>
      <c r="K53" s="138"/>
      <c r="S53" s="191">
        <v>41691</v>
      </c>
      <c r="T53" s="192">
        <v>42.629062421407866</v>
      </c>
      <c r="U53" s="193">
        <v>39.285714285714285</v>
      </c>
    </row>
    <row r="54" spans="1:21" x14ac:dyDescent="0.2">
      <c r="A54" s="187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S54" s="191">
        <v>41692</v>
      </c>
      <c r="T54" s="192">
        <v>43.266005575993482</v>
      </c>
      <c r="U54" s="193">
        <v>39.285714285714285</v>
      </c>
    </row>
    <row r="55" spans="1:21" x14ac:dyDescent="0.2">
      <c r="S55" s="191">
        <v>41693</v>
      </c>
      <c r="T55" s="192">
        <v>38.173908445580146</v>
      </c>
      <c r="U55" s="193">
        <v>39.285714285714285</v>
      </c>
    </row>
    <row r="56" spans="1:21" x14ac:dyDescent="0.2">
      <c r="S56" s="191">
        <v>41694</v>
      </c>
      <c r="T56" s="192">
        <v>35.520927378968842</v>
      </c>
      <c r="U56" s="193">
        <v>39.285714285714285</v>
      </c>
    </row>
    <row r="57" spans="1:21" x14ac:dyDescent="0.2">
      <c r="S57" s="191">
        <v>41695</v>
      </c>
      <c r="T57" s="192">
        <v>36.54129587396362</v>
      </c>
      <c r="U57" s="193">
        <v>39.285714285714285</v>
      </c>
    </row>
    <row r="58" spans="1:21" x14ac:dyDescent="0.2">
      <c r="S58" s="191">
        <v>41696</v>
      </c>
      <c r="T58" s="192">
        <v>35.921843895446038</v>
      </c>
      <c r="U58" s="193">
        <v>39.285714285714285</v>
      </c>
    </row>
    <row r="59" spans="1:21" x14ac:dyDescent="0.2">
      <c r="D59" s="40"/>
      <c r="E59" s="40"/>
      <c r="F59" s="40"/>
      <c r="G59" s="40"/>
      <c r="S59" s="191">
        <v>41697</v>
      </c>
      <c r="T59" s="192">
        <v>36.257587250406431</v>
      </c>
      <c r="U59" s="193">
        <v>39.285714285714285</v>
      </c>
    </row>
    <row r="60" spans="1:21" x14ac:dyDescent="0.2">
      <c r="D60" s="40"/>
      <c r="E60" s="182"/>
      <c r="F60" s="182"/>
      <c r="G60" s="182"/>
      <c r="S60" s="191">
        <v>41698</v>
      </c>
      <c r="T60" s="192">
        <v>34.882232693180924</v>
      </c>
      <c r="U60" s="193">
        <v>39.285714285714285</v>
      </c>
    </row>
    <row r="61" spans="1:21" x14ac:dyDescent="0.2">
      <c r="D61" s="40"/>
      <c r="E61" s="182"/>
      <c r="F61" s="182"/>
      <c r="G61" s="182"/>
      <c r="S61" s="191">
        <v>41699</v>
      </c>
      <c r="T61" s="192">
        <v>35.558469591855633</v>
      </c>
      <c r="U61" s="193">
        <v>30.322580645161292</v>
      </c>
    </row>
    <row r="62" spans="1:21" x14ac:dyDescent="0.2">
      <c r="D62" s="40"/>
      <c r="E62" s="182"/>
      <c r="F62" s="182"/>
      <c r="G62" s="182"/>
      <c r="S62" s="191">
        <v>41700</v>
      </c>
      <c r="T62" s="192">
        <v>31.278658060079607</v>
      </c>
      <c r="U62" s="193">
        <v>30.322580645161292</v>
      </c>
    </row>
    <row r="63" spans="1:21" x14ac:dyDescent="0.2">
      <c r="D63" s="40"/>
      <c r="E63" s="182"/>
      <c r="F63" s="182"/>
      <c r="G63" s="182"/>
      <c r="S63" s="191">
        <v>41701</v>
      </c>
      <c r="T63" s="192">
        <v>33.478339153753986</v>
      </c>
      <c r="U63" s="193">
        <v>30.322580645161292</v>
      </c>
    </row>
    <row r="64" spans="1:21" x14ac:dyDescent="0.2">
      <c r="D64" s="40"/>
      <c r="E64" s="182"/>
      <c r="F64" s="182"/>
      <c r="G64" s="182"/>
      <c r="S64" s="191">
        <v>41702</v>
      </c>
      <c r="T64" s="192">
        <v>33.949564362741206</v>
      </c>
      <c r="U64" s="193">
        <v>30.322580645161292</v>
      </c>
    </row>
    <row r="65" spans="1:21" x14ac:dyDescent="0.2">
      <c r="D65" s="40"/>
      <c r="E65" s="182"/>
      <c r="F65" s="182"/>
      <c r="G65" s="182"/>
      <c r="S65" s="191">
        <v>41703</v>
      </c>
      <c r="T65" s="192">
        <v>31.967764045510638</v>
      </c>
      <c r="U65" s="193">
        <v>30.322580645161292</v>
      </c>
    </row>
    <row r="66" spans="1:21" x14ac:dyDescent="0.2">
      <c r="D66" s="40"/>
      <c r="E66" s="182"/>
      <c r="F66" s="182"/>
      <c r="G66" s="182"/>
      <c r="S66" s="191">
        <v>41704</v>
      </c>
      <c r="T66" s="192">
        <v>29.165530527664316</v>
      </c>
      <c r="U66" s="193">
        <v>30.322580645161292</v>
      </c>
    </row>
    <row r="67" spans="1:21" x14ac:dyDescent="0.2">
      <c r="G67" s="196"/>
      <c r="H67" s="139"/>
      <c r="I67" s="139"/>
      <c r="J67" s="139"/>
      <c r="K67" s="139"/>
      <c r="L67" s="139"/>
      <c r="M67" s="139"/>
      <c r="N67" s="139"/>
      <c r="O67" s="139"/>
      <c r="S67" s="191">
        <v>41705</v>
      </c>
      <c r="T67" s="192">
        <v>28.262922237819403</v>
      </c>
      <c r="U67" s="193">
        <v>30.322580645161292</v>
      </c>
    </row>
    <row r="68" spans="1:21" x14ac:dyDescent="0.2">
      <c r="D68" s="40"/>
      <c r="E68" s="182"/>
      <c r="F68" s="182"/>
      <c r="G68" s="182"/>
      <c r="S68" s="191">
        <v>41706</v>
      </c>
      <c r="T68" s="192">
        <v>27.793654143840126</v>
      </c>
      <c r="U68" s="193">
        <v>30.322580645161292</v>
      </c>
    </row>
    <row r="69" spans="1:21" x14ac:dyDescent="0.2">
      <c r="A69" s="40"/>
      <c r="B69" s="40"/>
      <c r="D69" s="40"/>
      <c r="E69" s="182"/>
      <c r="F69" s="182"/>
      <c r="G69" s="182"/>
      <c r="S69" s="191">
        <v>41707</v>
      </c>
      <c r="T69" s="192">
        <v>26.80895795266321</v>
      </c>
      <c r="U69" s="193">
        <v>30.322580645161292</v>
      </c>
    </row>
    <row r="70" spans="1:21" x14ac:dyDescent="0.2">
      <c r="D70" s="40"/>
      <c r="E70" s="182"/>
      <c r="F70" s="182"/>
      <c r="G70" s="182"/>
      <c r="S70" s="191">
        <v>41708</v>
      </c>
      <c r="T70" s="192">
        <v>26.167573629763012</v>
      </c>
      <c r="U70" s="193">
        <v>30.322580645161292</v>
      </c>
    </row>
    <row r="71" spans="1:21" x14ac:dyDescent="0.2">
      <c r="D71" s="40"/>
      <c r="E71" s="182"/>
      <c r="F71" s="182"/>
      <c r="G71" s="182"/>
      <c r="S71" s="191">
        <v>41709</v>
      </c>
      <c r="T71" s="192">
        <v>34.32015723417782</v>
      </c>
      <c r="U71" s="193">
        <v>30.322580645161292</v>
      </c>
    </row>
    <row r="72" spans="1:21" x14ac:dyDescent="0.2">
      <c r="S72" s="191">
        <v>41710</v>
      </c>
      <c r="T72" s="192">
        <v>37.176960256302088</v>
      </c>
      <c r="U72" s="193">
        <v>30.322580645161292</v>
      </c>
    </row>
    <row r="73" spans="1:21" x14ac:dyDescent="0.2">
      <c r="S73" s="191">
        <v>41711</v>
      </c>
      <c r="T73" s="192">
        <v>39.186936211753988</v>
      </c>
      <c r="U73" s="193">
        <v>30.322580645161292</v>
      </c>
    </row>
    <row r="74" spans="1:21" x14ac:dyDescent="0.2">
      <c r="S74" s="191">
        <v>41712</v>
      </c>
      <c r="T74" s="192">
        <v>41.266862110290468</v>
      </c>
      <c r="U74" s="193">
        <v>30.322580645161292</v>
      </c>
    </row>
    <row r="75" spans="1:21" x14ac:dyDescent="0.2">
      <c r="S75" s="191">
        <v>41713</v>
      </c>
      <c r="T75" s="192">
        <v>41.025815148477811</v>
      </c>
      <c r="U75" s="193">
        <v>30.322580645161292</v>
      </c>
    </row>
    <row r="76" spans="1:21" x14ac:dyDescent="0.2">
      <c r="E76" s="40"/>
      <c r="F76" s="40"/>
      <c r="G76" s="40"/>
      <c r="S76" s="191">
        <v>41714</v>
      </c>
      <c r="T76" s="192">
        <v>36.272552312087498</v>
      </c>
      <c r="U76" s="193">
        <v>30.322580645161292</v>
      </c>
    </row>
    <row r="77" spans="1:21" x14ac:dyDescent="0.2">
      <c r="D77" s="40"/>
      <c r="E77" s="182"/>
      <c r="F77" s="182"/>
      <c r="G77" s="182"/>
      <c r="S77" s="191">
        <v>41715</v>
      </c>
      <c r="T77" s="192">
        <v>35.70709868520494</v>
      </c>
      <c r="U77" s="193">
        <v>30.322580645161292</v>
      </c>
    </row>
    <row r="78" spans="1:21" x14ac:dyDescent="0.2">
      <c r="S78" s="191">
        <v>41716</v>
      </c>
      <c r="T78" s="192">
        <v>38.485967028117493</v>
      </c>
      <c r="U78" s="193">
        <v>30.322580645161292</v>
      </c>
    </row>
    <row r="79" spans="1:21" x14ac:dyDescent="0.2">
      <c r="S79" s="191">
        <v>41717</v>
      </c>
      <c r="T79" s="192">
        <v>36.89669189540772</v>
      </c>
      <c r="U79" s="193">
        <v>30.322580645161292</v>
      </c>
    </row>
    <row r="80" spans="1:21" x14ac:dyDescent="0.2">
      <c r="S80" s="191">
        <v>41718</v>
      </c>
      <c r="T80" s="192">
        <v>31.612717960092887</v>
      </c>
      <c r="U80" s="193">
        <v>30.322580645161292</v>
      </c>
    </row>
    <row r="81" spans="19:21" x14ac:dyDescent="0.2">
      <c r="S81" s="191">
        <v>41719</v>
      </c>
      <c r="T81" s="192">
        <v>35.967153740022255</v>
      </c>
      <c r="U81" s="193">
        <v>30.322580645161292</v>
      </c>
    </row>
    <row r="82" spans="19:21" x14ac:dyDescent="0.2">
      <c r="S82" s="191">
        <v>41720</v>
      </c>
      <c r="T82" s="192">
        <v>37.700433237279242</v>
      </c>
      <c r="U82" s="193">
        <v>30.322580645161292</v>
      </c>
    </row>
    <row r="83" spans="19:21" x14ac:dyDescent="0.2">
      <c r="S83" s="191">
        <v>41721</v>
      </c>
      <c r="T83" s="192">
        <v>37.236320948216381</v>
      </c>
      <c r="U83" s="193">
        <v>30.322580645161292</v>
      </c>
    </row>
    <row r="84" spans="19:21" x14ac:dyDescent="0.2">
      <c r="S84" s="191">
        <v>41722</v>
      </c>
      <c r="T84" s="192">
        <v>39.010228853414553</v>
      </c>
      <c r="U84" s="193">
        <v>30.322580645161292</v>
      </c>
    </row>
    <row r="85" spans="19:21" x14ac:dyDescent="0.2">
      <c r="S85" s="191">
        <v>41723</v>
      </c>
      <c r="T85" s="192">
        <v>43.322352867004689</v>
      </c>
      <c r="U85" s="193">
        <v>30.322580645161292</v>
      </c>
    </row>
    <row r="86" spans="19:21" x14ac:dyDescent="0.2">
      <c r="S86" s="191">
        <v>41724</v>
      </c>
      <c r="T86" s="192">
        <v>42.959626924181293</v>
      </c>
      <c r="U86" s="193">
        <v>30.322580645161292</v>
      </c>
    </row>
    <row r="87" spans="19:21" x14ac:dyDescent="0.2">
      <c r="S87" s="191">
        <v>41725</v>
      </c>
      <c r="T87" s="192">
        <v>41.318426959879439</v>
      </c>
      <c r="U87" s="193">
        <v>30.322580645161292</v>
      </c>
    </row>
    <row r="88" spans="19:21" x14ac:dyDescent="0.2">
      <c r="S88" s="191">
        <v>41726</v>
      </c>
      <c r="T88" s="192">
        <v>38.56413179335371</v>
      </c>
      <c r="U88" s="193">
        <v>30.322580645161292</v>
      </c>
    </row>
    <row r="89" spans="19:21" x14ac:dyDescent="0.2">
      <c r="S89" s="191">
        <v>41727</v>
      </c>
      <c r="T89" s="192">
        <v>34.957454563354212</v>
      </c>
      <c r="U89" s="193">
        <v>30.322580645161292</v>
      </c>
    </row>
    <row r="90" spans="19:21" x14ac:dyDescent="0.2">
      <c r="S90" s="191">
        <v>41728</v>
      </c>
      <c r="T90" s="192">
        <v>28.848655211597073</v>
      </c>
      <c r="U90" s="193">
        <v>30.322580645161292</v>
      </c>
    </row>
    <row r="91" spans="19:21" x14ac:dyDescent="0.2">
      <c r="S91" s="191">
        <v>41729</v>
      </c>
      <c r="T91" s="192">
        <v>32.111634991295944</v>
      </c>
      <c r="U91" s="193">
        <v>30.322580645161292</v>
      </c>
    </row>
    <row r="92" spans="19:21" x14ac:dyDescent="0.2">
      <c r="S92" s="191">
        <v>41730</v>
      </c>
      <c r="T92" s="192">
        <v>33.360804983100081</v>
      </c>
      <c r="U92" s="193">
        <v>22.333333333333332</v>
      </c>
    </row>
    <row r="93" spans="19:21" x14ac:dyDescent="0.2">
      <c r="S93" s="191">
        <v>41731</v>
      </c>
      <c r="T93" s="192">
        <v>36.490666984500358</v>
      </c>
      <c r="U93" s="193">
        <v>22.333333333333332</v>
      </c>
    </row>
    <row r="94" spans="19:21" x14ac:dyDescent="0.2">
      <c r="S94" s="191">
        <v>41732</v>
      </c>
      <c r="T94" s="192">
        <v>37.489697791741754</v>
      </c>
      <c r="U94" s="193">
        <v>22.333333333333332</v>
      </c>
    </row>
    <row r="95" spans="19:21" x14ac:dyDescent="0.2">
      <c r="S95" s="191">
        <v>41733</v>
      </c>
      <c r="T95" s="192">
        <v>36.083571783551591</v>
      </c>
      <c r="U95" s="193">
        <v>22.333333333333332</v>
      </c>
    </row>
    <row r="96" spans="19:21" x14ac:dyDescent="0.2">
      <c r="S96" s="191">
        <v>41734</v>
      </c>
      <c r="T96" s="192">
        <v>35.336347571489163</v>
      </c>
      <c r="U96" s="193">
        <v>22.333333333333332</v>
      </c>
    </row>
    <row r="97" spans="19:21" x14ac:dyDescent="0.2">
      <c r="S97" s="191">
        <v>41735</v>
      </c>
      <c r="T97" s="192">
        <v>31.221146644872771</v>
      </c>
      <c r="U97" s="193">
        <v>22.333333333333332</v>
      </c>
    </row>
    <row r="98" spans="19:21" x14ac:dyDescent="0.2">
      <c r="S98" s="191">
        <v>41736</v>
      </c>
      <c r="T98" s="192">
        <v>31.847231273364137</v>
      </c>
      <c r="U98" s="193">
        <v>22.333333333333332</v>
      </c>
    </row>
    <row r="99" spans="19:21" x14ac:dyDescent="0.2">
      <c r="S99" s="191">
        <v>41737</v>
      </c>
      <c r="T99" s="192">
        <v>31.129128031884452</v>
      </c>
      <c r="U99" s="193">
        <v>22.333333333333332</v>
      </c>
    </row>
    <row r="100" spans="19:21" x14ac:dyDescent="0.2">
      <c r="S100" s="191">
        <v>41738</v>
      </c>
      <c r="T100" s="192">
        <v>29.83781437086407</v>
      </c>
      <c r="U100" s="193">
        <v>22.333333333333332</v>
      </c>
    </row>
    <row r="101" spans="19:21" x14ac:dyDescent="0.2">
      <c r="S101" s="191">
        <v>41739</v>
      </c>
      <c r="T101" s="192">
        <v>28.022414868460636</v>
      </c>
      <c r="U101" s="193">
        <v>22.333333333333332</v>
      </c>
    </row>
    <row r="102" spans="19:21" x14ac:dyDescent="0.2">
      <c r="S102" s="191">
        <v>41740</v>
      </c>
      <c r="T102" s="192">
        <v>25.04704119906652</v>
      </c>
      <c r="U102" s="193">
        <v>22.333333333333332</v>
      </c>
    </row>
    <row r="103" spans="19:21" x14ac:dyDescent="0.2">
      <c r="S103" s="191">
        <v>41741</v>
      </c>
      <c r="T103" s="192">
        <v>23.004874080727706</v>
      </c>
      <c r="U103" s="193">
        <v>22.333333333333332</v>
      </c>
    </row>
    <row r="104" spans="19:21" x14ac:dyDescent="0.2">
      <c r="S104" s="191">
        <v>41742</v>
      </c>
      <c r="T104" s="192">
        <v>20.113472334622344</v>
      </c>
      <c r="U104" s="193">
        <v>22.333333333333332</v>
      </c>
    </row>
    <row r="105" spans="19:21" x14ac:dyDescent="0.2">
      <c r="S105" s="191">
        <v>41743</v>
      </c>
      <c r="T105" s="192">
        <v>18.796225764527328</v>
      </c>
      <c r="U105" s="193">
        <v>22.333333333333332</v>
      </c>
    </row>
    <row r="106" spans="19:21" x14ac:dyDescent="0.2">
      <c r="S106" s="191">
        <v>41744</v>
      </c>
      <c r="T106" s="192">
        <v>18.589464436624269</v>
      </c>
      <c r="U106" s="193">
        <v>22.333333333333332</v>
      </c>
    </row>
    <row r="107" spans="19:21" x14ac:dyDescent="0.2">
      <c r="S107" s="191">
        <v>41745</v>
      </c>
      <c r="T107" s="192">
        <v>17.460078554281083</v>
      </c>
      <c r="U107" s="193">
        <v>22.333333333333332</v>
      </c>
    </row>
    <row r="108" spans="19:21" x14ac:dyDescent="0.2">
      <c r="S108" s="191">
        <v>41746</v>
      </c>
      <c r="T108" s="192">
        <v>15.497005729827366</v>
      </c>
      <c r="U108" s="193">
        <v>22.333333333333332</v>
      </c>
    </row>
    <row r="109" spans="19:21" x14ac:dyDescent="0.2">
      <c r="S109" s="191">
        <v>41747</v>
      </c>
      <c r="T109" s="192">
        <v>13.897705978883575</v>
      </c>
      <c r="U109" s="193">
        <v>22.333333333333332</v>
      </c>
    </row>
    <row r="110" spans="19:21" x14ac:dyDescent="0.2">
      <c r="S110" s="191">
        <v>41748</v>
      </c>
      <c r="T110" s="192">
        <v>15.680692522183872</v>
      </c>
      <c r="U110" s="193">
        <v>22.333333333333332</v>
      </c>
    </row>
    <row r="111" spans="19:21" x14ac:dyDescent="0.2">
      <c r="S111" s="191">
        <v>41749</v>
      </c>
      <c r="T111" s="192">
        <v>16.575698839281795</v>
      </c>
      <c r="U111" s="193">
        <v>22.333333333333332</v>
      </c>
    </row>
    <row r="112" spans="19:21" x14ac:dyDescent="0.2">
      <c r="S112" s="191">
        <v>41750</v>
      </c>
      <c r="T112" s="192">
        <v>14.705951209634947</v>
      </c>
      <c r="U112" s="193">
        <v>22.333333333333332</v>
      </c>
    </row>
    <row r="113" spans="19:21" x14ac:dyDescent="0.2">
      <c r="S113" s="191">
        <v>41751</v>
      </c>
      <c r="T113" s="192">
        <v>15.291341857786144</v>
      </c>
      <c r="U113" s="193">
        <v>22.333333333333332</v>
      </c>
    </row>
    <row r="114" spans="19:21" x14ac:dyDescent="0.2">
      <c r="S114" s="191">
        <v>41752</v>
      </c>
      <c r="T114" s="192">
        <v>14.912484489012929</v>
      </c>
      <c r="U114" s="193">
        <v>22.333333333333332</v>
      </c>
    </row>
    <row r="115" spans="19:21" x14ac:dyDescent="0.2">
      <c r="S115" s="191">
        <v>41753</v>
      </c>
      <c r="T115" s="192">
        <v>14.147416719041093</v>
      </c>
      <c r="U115" s="193">
        <v>22.333333333333332</v>
      </c>
    </row>
    <row r="116" spans="19:21" x14ac:dyDescent="0.2">
      <c r="S116" s="191">
        <v>41754</v>
      </c>
      <c r="T116" s="192">
        <v>12.779843316125593</v>
      </c>
      <c r="U116" s="193">
        <v>22.333333333333332</v>
      </c>
    </row>
    <row r="117" spans="19:21" x14ac:dyDescent="0.2">
      <c r="S117" s="191">
        <v>41755</v>
      </c>
      <c r="T117" s="192">
        <v>11.421683819626759</v>
      </c>
      <c r="U117" s="193">
        <v>22.333333333333332</v>
      </c>
    </row>
    <row r="118" spans="19:21" x14ac:dyDescent="0.2">
      <c r="S118" s="191">
        <v>41756</v>
      </c>
      <c r="T118" s="192">
        <v>10.42954707499324</v>
      </c>
      <c r="U118" s="193">
        <v>22.333333333333332</v>
      </c>
    </row>
    <row r="119" spans="19:21" x14ac:dyDescent="0.2">
      <c r="S119" s="191">
        <v>41757</v>
      </c>
      <c r="T119" s="192">
        <v>13.422121192975668</v>
      </c>
      <c r="U119" s="193">
        <v>22.333333333333332</v>
      </c>
    </row>
    <row r="120" spans="19:21" x14ac:dyDescent="0.2">
      <c r="S120" s="191">
        <v>41758</v>
      </c>
      <c r="T120" s="192">
        <v>14.823369507315329</v>
      </c>
      <c r="U120" s="193">
        <v>22.333333333333332</v>
      </c>
    </row>
    <row r="121" spans="19:21" x14ac:dyDescent="0.2">
      <c r="S121" s="191">
        <v>41759</v>
      </c>
      <c r="T121" s="192">
        <v>13.826826937650269</v>
      </c>
      <c r="U121" s="193">
        <v>22.333333333333332</v>
      </c>
    </row>
    <row r="122" spans="19:21" x14ac:dyDescent="0.2">
      <c r="S122" s="191">
        <v>41760</v>
      </c>
      <c r="T122" s="192">
        <v>13.57582023834579</v>
      </c>
      <c r="U122" s="193">
        <v>12.903225806451612</v>
      </c>
    </row>
    <row r="123" spans="19:21" x14ac:dyDescent="0.2">
      <c r="S123" s="191">
        <v>41761</v>
      </c>
      <c r="T123" s="192">
        <v>14.447092989723075</v>
      </c>
      <c r="U123" s="193">
        <v>12.903225806451612</v>
      </c>
    </row>
    <row r="124" spans="19:21" x14ac:dyDescent="0.2">
      <c r="S124" s="191">
        <v>41762</v>
      </c>
      <c r="T124" s="192">
        <v>15.286116394850133</v>
      </c>
      <c r="U124" s="193">
        <v>12.903225806451612</v>
      </c>
    </row>
    <row r="125" spans="19:21" x14ac:dyDescent="0.2">
      <c r="S125" s="191">
        <v>41763</v>
      </c>
      <c r="T125" s="192">
        <v>12.215478894734922</v>
      </c>
      <c r="U125" s="193">
        <v>12.903225806451612</v>
      </c>
    </row>
    <row r="126" spans="19:21" x14ac:dyDescent="0.2">
      <c r="S126" s="191">
        <v>41764</v>
      </c>
      <c r="T126" s="192">
        <v>11.902507562817934</v>
      </c>
      <c r="U126" s="193">
        <v>12.903225806451612</v>
      </c>
    </row>
    <row r="127" spans="19:21" x14ac:dyDescent="0.2">
      <c r="S127" s="191">
        <v>41765</v>
      </c>
      <c r="T127" s="192">
        <v>13.077481581888684</v>
      </c>
      <c r="U127" s="193">
        <v>12.903225806451612</v>
      </c>
    </row>
    <row r="128" spans="19:21" x14ac:dyDescent="0.2">
      <c r="S128" s="191">
        <v>41766</v>
      </c>
      <c r="T128" s="192">
        <v>11.894463558509816</v>
      </c>
      <c r="U128" s="193">
        <v>12.903225806451612</v>
      </c>
    </row>
    <row r="129" spans="19:21" x14ac:dyDescent="0.2">
      <c r="S129" s="191">
        <v>41767</v>
      </c>
      <c r="T129" s="192">
        <v>10.627637447193049</v>
      </c>
      <c r="U129" s="193">
        <v>12.903225806451612</v>
      </c>
    </row>
    <row r="130" spans="19:21" x14ac:dyDescent="0.2">
      <c r="S130" s="191">
        <v>41768</v>
      </c>
      <c r="T130" s="192">
        <v>11.270549768864042</v>
      </c>
      <c r="U130" s="193">
        <v>12.903225806451612</v>
      </c>
    </row>
    <row r="131" spans="19:21" x14ac:dyDescent="0.2">
      <c r="S131" s="191">
        <v>41769</v>
      </c>
      <c r="T131" s="192">
        <v>11.317436448762766</v>
      </c>
      <c r="U131" s="193">
        <v>12.903225806451612</v>
      </c>
    </row>
    <row r="132" spans="19:21" x14ac:dyDescent="0.2">
      <c r="S132" s="191">
        <v>41770</v>
      </c>
      <c r="T132" s="192">
        <v>10.920243828521263</v>
      </c>
      <c r="U132" s="193">
        <v>12.903225806451612</v>
      </c>
    </row>
    <row r="133" spans="19:21" x14ac:dyDescent="0.2">
      <c r="S133" s="191">
        <v>41771</v>
      </c>
      <c r="T133" s="192">
        <v>11.84651988047897</v>
      </c>
      <c r="U133" s="193">
        <v>12.903225806451612</v>
      </c>
    </row>
    <row r="134" spans="19:21" x14ac:dyDescent="0.2">
      <c r="S134" s="191">
        <v>41772</v>
      </c>
      <c r="T134" s="192">
        <v>14.529756235108058</v>
      </c>
      <c r="U134" s="193">
        <v>12.903225806451612</v>
      </c>
    </row>
    <row r="135" spans="19:21" x14ac:dyDescent="0.2">
      <c r="S135" s="191">
        <v>41773</v>
      </c>
      <c r="T135" s="192">
        <v>13.424991924207488</v>
      </c>
      <c r="U135" s="193">
        <v>12.903225806451612</v>
      </c>
    </row>
    <row r="136" spans="19:21" x14ac:dyDescent="0.2">
      <c r="S136" s="191">
        <v>41774</v>
      </c>
      <c r="T136" s="192">
        <v>12.131548394807739</v>
      </c>
      <c r="U136" s="193">
        <v>12.903225806451612</v>
      </c>
    </row>
    <row r="137" spans="19:21" x14ac:dyDescent="0.2">
      <c r="S137" s="191">
        <v>41775</v>
      </c>
      <c r="T137" s="192">
        <v>11.361394807106883</v>
      </c>
      <c r="U137" s="193">
        <v>12.903225806451612</v>
      </c>
    </row>
    <row r="138" spans="19:21" x14ac:dyDescent="0.2">
      <c r="S138" s="191">
        <v>41776</v>
      </c>
      <c r="T138" s="192">
        <v>10.781411928785438</v>
      </c>
      <c r="U138" s="193">
        <v>12.903225806451612</v>
      </c>
    </row>
    <row r="139" spans="19:21" x14ac:dyDescent="0.2">
      <c r="S139" s="191">
        <v>41777</v>
      </c>
      <c r="T139" s="192">
        <v>9.6166525686911211</v>
      </c>
      <c r="U139" s="193">
        <v>12.903225806451612</v>
      </c>
    </row>
    <row r="140" spans="19:21" x14ac:dyDescent="0.2">
      <c r="S140" s="191">
        <v>41778</v>
      </c>
      <c r="T140" s="192">
        <v>9.3875639686718522</v>
      </c>
      <c r="U140" s="193">
        <v>12.903225806451612</v>
      </c>
    </row>
    <row r="141" spans="19:21" x14ac:dyDescent="0.2">
      <c r="S141" s="191">
        <v>41779</v>
      </c>
      <c r="T141" s="192">
        <v>11.812810659461487</v>
      </c>
      <c r="U141" s="193">
        <v>12.903225806451612</v>
      </c>
    </row>
    <row r="142" spans="19:21" x14ac:dyDescent="0.2">
      <c r="S142" s="191">
        <v>41780</v>
      </c>
      <c r="T142" s="192">
        <v>12.000011584499992</v>
      </c>
      <c r="U142" s="193">
        <v>12.903225806451612</v>
      </c>
    </row>
    <row r="143" spans="19:21" x14ac:dyDescent="0.2">
      <c r="S143" s="191">
        <v>41781</v>
      </c>
      <c r="T143" s="192">
        <v>13.191102289322005</v>
      </c>
      <c r="U143" s="193">
        <v>12.903225806451612</v>
      </c>
    </row>
    <row r="144" spans="19:21" x14ac:dyDescent="0.2">
      <c r="S144" s="191">
        <v>41782</v>
      </c>
      <c r="T144" s="192">
        <v>14.310451695861637</v>
      </c>
      <c r="U144" s="193">
        <v>12.903225806451612</v>
      </c>
    </row>
    <row r="145" spans="19:21" x14ac:dyDescent="0.2">
      <c r="S145" s="191">
        <v>41783</v>
      </c>
      <c r="T145" s="192">
        <v>14.698271961590322</v>
      </c>
      <c r="U145" s="193">
        <v>12.903225806451612</v>
      </c>
    </row>
    <row r="146" spans="19:21" x14ac:dyDescent="0.2">
      <c r="S146" s="191">
        <v>41784</v>
      </c>
      <c r="T146" s="192">
        <v>13.800481215488524</v>
      </c>
      <c r="U146" s="193">
        <v>12.903225806451612</v>
      </c>
    </row>
    <row r="147" spans="19:21" x14ac:dyDescent="0.2">
      <c r="S147" s="191">
        <v>41785</v>
      </c>
      <c r="T147" s="192">
        <v>15.615287894376772</v>
      </c>
      <c r="U147" s="193">
        <v>12.903225806451612</v>
      </c>
    </row>
    <row r="148" spans="19:21" x14ac:dyDescent="0.2">
      <c r="S148" s="191">
        <v>41786</v>
      </c>
      <c r="T148" s="192">
        <v>18.750183875948821</v>
      </c>
      <c r="U148" s="193">
        <v>12.903225806451612</v>
      </c>
    </row>
    <row r="149" spans="19:21" x14ac:dyDescent="0.2">
      <c r="S149" s="191">
        <v>41787</v>
      </c>
      <c r="T149" s="192">
        <v>16.36606586327466</v>
      </c>
      <c r="U149" s="193">
        <v>12.903225806451612</v>
      </c>
    </row>
    <row r="150" spans="19:21" x14ac:dyDescent="0.2">
      <c r="S150" s="191">
        <v>41788</v>
      </c>
      <c r="T150" s="192">
        <v>14.502160331150305</v>
      </c>
      <c r="U150" s="193">
        <v>12.903225806451612</v>
      </c>
    </row>
    <row r="151" spans="19:21" x14ac:dyDescent="0.2">
      <c r="S151" s="191">
        <v>41789</v>
      </c>
      <c r="T151" s="192">
        <v>16.585757747376693</v>
      </c>
      <c r="U151" s="193">
        <v>12.903225806451612</v>
      </c>
    </row>
    <row r="152" spans="19:21" x14ac:dyDescent="0.2">
      <c r="S152" s="191">
        <v>41790</v>
      </c>
      <c r="T152" s="192">
        <v>15.247435206733263</v>
      </c>
      <c r="U152" s="193">
        <v>12.903225806451612</v>
      </c>
    </row>
    <row r="153" spans="19:21" x14ac:dyDescent="0.2">
      <c r="S153" s="191">
        <v>41791</v>
      </c>
      <c r="T153" s="192">
        <v>14.068377173461583</v>
      </c>
      <c r="U153" s="193">
        <v>10.666666666666666</v>
      </c>
    </row>
    <row r="154" spans="19:21" x14ac:dyDescent="0.2">
      <c r="S154" s="191">
        <v>41792</v>
      </c>
      <c r="T154" s="192">
        <v>14.284241674771865</v>
      </c>
      <c r="U154" s="193">
        <v>10.666666666666666</v>
      </c>
    </row>
    <row r="155" spans="19:21" x14ac:dyDescent="0.2">
      <c r="S155" s="191">
        <v>41793</v>
      </c>
      <c r="T155" s="192">
        <v>17.66743373647363</v>
      </c>
      <c r="U155" s="193">
        <v>10.666666666666666</v>
      </c>
    </row>
    <row r="156" spans="19:21" x14ac:dyDescent="0.2">
      <c r="S156" s="191">
        <v>41794</v>
      </c>
      <c r="T156" s="192">
        <v>15.870449743344443</v>
      </c>
      <c r="U156" s="193">
        <v>10.666666666666666</v>
      </c>
    </row>
    <row r="157" spans="19:21" x14ac:dyDescent="0.2">
      <c r="S157" s="191">
        <v>41795</v>
      </c>
      <c r="T157" s="192">
        <v>14.467313304269437</v>
      </c>
      <c r="U157" s="193">
        <v>10.666666666666666</v>
      </c>
    </row>
    <row r="158" spans="19:21" x14ac:dyDescent="0.2">
      <c r="S158" s="191">
        <v>41796</v>
      </c>
      <c r="T158" s="192">
        <v>13.276741789377349</v>
      </c>
      <c r="U158" s="193">
        <v>10.666666666666666</v>
      </c>
    </row>
    <row r="159" spans="19:21" x14ac:dyDescent="0.2">
      <c r="S159" s="191">
        <v>41797</v>
      </c>
      <c r="T159" s="192">
        <v>11.323699215841078</v>
      </c>
      <c r="U159" s="193">
        <v>10.666666666666666</v>
      </c>
    </row>
    <row r="160" spans="19:21" x14ac:dyDescent="0.2">
      <c r="S160" s="191">
        <v>41798</v>
      </c>
      <c r="T160" s="192">
        <v>9.1972719331247426</v>
      </c>
      <c r="U160" s="193">
        <v>10.666666666666666</v>
      </c>
    </row>
    <row r="161" spans="19:21" x14ac:dyDescent="0.2">
      <c r="S161" s="191">
        <v>41799</v>
      </c>
      <c r="T161" s="192">
        <v>9.082296078931769</v>
      </c>
      <c r="U161" s="193">
        <v>10.666666666666666</v>
      </c>
    </row>
    <row r="162" spans="19:21" x14ac:dyDescent="0.2">
      <c r="S162" s="191">
        <v>41800</v>
      </c>
      <c r="T162" s="192">
        <v>11.077870615533209</v>
      </c>
      <c r="U162" s="193">
        <v>10.666666666666666</v>
      </c>
    </row>
    <row r="163" spans="19:21" x14ac:dyDescent="0.2">
      <c r="S163" s="191">
        <v>41801</v>
      </c>
      <c r="T163" s="192">
        <v>11.485041881629501</v>
      </c>
      <c r="U163" s="193">
        <v>10.666666666666666</v>
      </c>
    </row>
    <row r="164" spans="19:21" x14ac:dyDescent="0.2">
      <c r="S164" s="191">
        <v>41802</v>
      </c>
      <c r="T164" s="192">
        <v>11.284161953165373</v>
      </c>
      <c r="U164" s="193">
        <v>10.666666666666666</v>
      </c>
    </row>
    <row r="165" spans="19:21" x14ac:dyDescent="0.2">
      <c r="S165" s="191">
        <v>41803</v>
      </c>
      <c r="T165" s="192">
        <v>11.009914575465428</v>
      </c>
      <c r="U165" s="193">
        <v>10.666666666666666</v>
      </c>
    </row>
    <row r="166" spans="19:21" x14ac:dyDescent="0.2">
      <c r="S166" s="191">
        <v>41804</v>
      </c>
      <c r="T166" s="192">
        <v>10.914252480759151</v>
      </c>
      <c r="U166" s="193">
        <v>10.666666666666666</v>
      </c>
    </row>
    <row r="167" spans="19:21" x14ac:dyDescent="0.2">
      <c r="S167" s="191">
        <v>41805</v>
      </c>
      <c r="T167" s="192">
        <v>8.3492748152354501</v>
      </c>
      <c r="U167" s="193">
        <v>10.666666666666666</v>
      </c>
    </row>
    <row r="168" spans="19:21" x14ac:dyDescent="0.2">
      <c r="S168" s="191">
        <v>41806</v>
      </c>
      <c r="T168" s="192">
        <v>8.6967634867514789</v>
      </c>
      <c r="U168" s="193">
        <v>10.666666666666666</v>
      </c>
    </row>
    <row r="169" spans="19:21" x14ac:dyDescent="0.2">
      <c r="S169" s="191">
        <v>41807</v>
      </c>
      <c r="T169" s="192">
        <v>9.9735798696523172</v>
      </c>
      <c r="U169" s="193">
        <v>10.666666666666666</v>
      </c>
    </row>
    <row r="170" spans="19:21" x14ac:dyDescent="0.2">
      <c r="S170" s="191">
        <v>41808</v>
      </c>
      <c r="T170" s="192">
        <v>10.103961992824432</v>
      </c>
      <c r="U170" s="193">
        <v>10.666666666666666</v>
      </c>
    </row>
    <row r="171" spans="19:21" x14ac:dyDescent="0.2">
      <c r="S171" s="191">
        <v>41809</v>
      </c>
      <c r="T171" s="192">
        <v>10.037119450293975</v>
      </c>
      <c r="U171" s="193">
        <v>10.666666666666666</v>
      </c>
    </row>
    <row r="172" spans="19:21" x14ac:dyDescent="0.2">
      <c r="S172" s="191">
        <v>41810</v>
      </c>
      <c r="T172" s="192">
        <v>9.0887843843037945</v>
      </c>
      <c r="U172" s="193">
        <v>10.666666666666666</v>
      </c>
    </row>
    <row r="173" spans="19:21" x14ac:dyDescent="0.2">
      <c r="S173" s="191">
        <v>41811</v>
      </c>
      <c r="T173" s="192">
        <v>9.3746597053455751</v>
      </c>
      <c r="U173" s="193">
        <v>10.666666666666666</v>
      </c>
    </row>
    <row r="174" spans="19:21" x14ac:dyDescent="0.2">
      <c r="S174" s="191">
        <v>41812</v>
      </c>
      <c r="T174" s="192">
        <v>7.7458241669498982</v>
      </c>
      <c r="U174" s="193">
        <v>10.666666666666666</v>
      </c>
    </row>
    <row r="175" spans="19:21" x14ac:dyDescent="0.2">
      <c r="S175" s="191">
        <v>41813</v>
      </c>
      <c r="T175" s="192">
        <v>8.1297757922353568</v>
      </c>
      <c r="U175" s="193">
        <v>10.666666666666666</v>
      </c>
    </row>
    <row r="176" spans="19:21" x14ac:dyDescent="0.2">
      <c r="S176" s="191">
        <v>41814</v>
      </c>
      <c r="T176" s="192">
        <v>10.301124084948322</v>
      </c>
      <c r="U176" s="193">
        <v>10.666666666666666</v>
      </c>
    </row>
    <row r="177" spans="19:21" x14ac:dyDescent="0.2">
      <c r="S177" s="191">
        <v>41815</v>
      </c>
      <c r="T177" s="192">
        <v>11.159673566529838</v>
      </c>
      <c r="U177" s="193">
        <v>10.666666666666666</v>
      </c>
    </row>
    <row r="178" spans="19:21" x14ac:dyDescent="0.2">
      <c r="S178" s="191">
        <v>41816</v>
      </c>
      <c r="T178" s="192">
        <v>11.523325667442599</v>
      </c>
      <c r="U178" s="193">
        <v>10.666666666666666</v>
      </c>
    </row>
    <row r="179" spans="19:21" x14ac:dyDescent="0.2">
      <c r="S179" s="191">
        <v>41817</v>
      </c>
      <c r="T179" s="192">
        <v>11.956529342802954</v>
      </c>
      <c r="U179" s="193">
        <v>10.666666666666666</v>
      </c>
    </row>
    <row r="180" spans="19:21" x14ac:dyDescent="0.2">
      <c r="S180" s="191">
        <v>41818</v>
      </c>
      <c r="T180" s="192">
        <v>10.727958066388608</v>
      </c>
      <c r="U180" s="193">
        <v>10.666666666666666</v>
      </c>
    </row>
    <row r="181" spans="19:21" x14ac:dyDescent="0.2">
      <c r="S181" s="191">
        <v>41819</v>
      </c>
      <c r="T181" s="192">
        <v>8.7011637294438344</v>
      </c>
      <c r="U181" s="193">
        <v>10.666666666666666</v>
      </c>
    </row>
    <row r="182" spans="19:21" x14ac:dyDescent="0.2">
      <c r="S182" s="191">
        <v>41820</v>
      </c>
      <c r="T182" s="192">
        <v>9.166807676721163</v>
      </c>
      <c r="U182" s="193">
        <v>10.666666666666666</v>
      </c>
    </row>
    <row r="183" spans="19:21" x14ac:dyDescent="0.2">
      <c r="S183" s="191">
        <v>41821</v>
      </c>
      <c r="T183" s="192">
        <v>10.197688824880153</v>
      </c>
      <c r="U183" s="193">
        <v>9.3548387096774199</v>
      </c>
    </row>
    <row r="184" spans="19:21" x14ac:dyDescent="0.2">
      <c r="S184" s="191">
        <v>41822</v>
      </c>
      <c r="T184" s="192">
        <v>10.35518262767286</v>
      </c>
      <c r="U184" s="193">
        <v>9.3548387096774199</v>
      </c>
    </row>
    <row r="185" spans="19:21" x14ac:dyDescent="0.2">
      <c r="S185" s="191">
        <v>41823</v>
      </c>
      <c r="T185" s="192">
        <v>10.446758288928217</v>
      </c>
      <c r="U185" s="193">
        <v>9.3548387096774199</v>
      </c>
    </row>
    <row r="186" spans="19:21" x14ac:dyDescent="0.2">
      <c r="S186" s="191">
        <v>41824</v>
      </c>
      <c r="T186" s="192">
        <v>9.6374044485080379</v>
      </c>
      <c r="U186" s="193">
        <v>9.3548387096774199</v>
      </c>
    </row>
    <row r="187" spans="19:21" x14ac:dyDescent="0.2">
      <c r="S187" s="191">
        <v>41825</v>
      </c>
      <c r="T187" s="192">
        <v>7.8120173009830189</v>
      </c>
      <c r="U187" s="193">
        <v>9.3548387096774199</v>
      </c>
    </row>
    <row r="188" spans="19:21" x14ac:dyDescent="0.2">
      <c r="S188" s="191">
        <v>41826</v>
      </c>
      <c r="T188" s="192">
        <v>7.4339891096651831</v>
      </c>
      <c r="U188" s="193">
        <v>9.3548387096774199</v>
      </c>
    </row>
    <row r="189" spans="19:21" x14ac:dyDescent="0.2">
      <c r="S189" s="191">
        <v>41827</v>
      </c>
      <c r="T189" s="192">
        <v>8.0506001555965589</v>
      </c>
      <c r="U189" s="193">
        <v>9.3548387096774199</v>
      </c>
    </row>
    <row r="190" spans="19:21" x14ac:dyDescent="0.2">
      <c r="S190" s="191">
        <v>41828</v>
      </c>
      <c r="T190" s="192">
        <v>9.4232119863739445</v>
      </c>
      <c r="U190" s="193">
        <v>9.3548387096774199</v>
      </c>
    </row>
    <row r="191" spans="19:21" x14ac:dyDescent="0.2">
      <c r="S191" s="191">
        <v>41829</v>
      </c>
      <c r="T191" s="192">
        <v>9.7452175407334831</v>
      </c>
      <c r="U191" s="193">
        <v>9.3548387096774199</v>
      </c>
    </row>
    <row r="192" spans="19:21" x14ac:dyDescent="0.2">
      <c r="S192" s="191">
        <v>41830</v>
      </c>
      <c r="T192" s="192">
        <v>10.311378027591699</v>
      </c>
      <c r="U192" s="193">
        <v>9.3548387096774199</v>
      </c>
    </row>
    <row r="193" spans="19:21" x14ac:dyDescent="0.2">
      <c r="S193" s="191">
        <v>41831</v>
      </c>
      <c r="T193" s="192">
        <v>10.735025507987054</v>
      </c>
      <c r="U193" s="193">
        <v>9.3548387096774199</v>
      </c>
    </row>
    <row r="194" spans="19:21" x14ac:dyDescent="0.2">
      <c r="S194" s="191">
        <v>41832</v>
      </c>
      <c r="T194" s="192">
        <v>10.319713779857</v>
      </c>
      <c r="U194" s="193">
        <v>9.3548387096774199</v>
      </c>
    </row>
    <row r="195" spans="19:21" x14ac:dyDescent="0.2">
      <c r="S195" s="191">
        <v>41833</v>
      </c>
      <c r="T195" s="192">
        <v>7.8976934672655528</v>
      </c>
      <c r="U195" s="193">
        <v>9.3548387096774199</v>
      </c>
    </row>
    <row r="196" spans="19:21" x14ac:dyDescent="0.2">
      <c r="S196" s="191">
        <v>41834</v>
      </c>
      <c r="T196" s="192">
        <v>8.0366633004582884</v>
      </c>
      <c r="U196" s="193">
        <v>9.3548387096774199</v>
      </c>
    </row>
    <row r="197" spans="19:21" x14ac:dyDescent="0.2">
      <c r="S197" s="191">
        <v>41835</v>
      </c>
      <c r="T197" s="192">
        <v>10.124178094193812</v>
      </c>
      <c r="U197" s="193">
        <v>9.3548387096774199</v>
      </c>
    </row>
    <row r="198" spans="19:21" x14ac:dyDescent="0.2">
      <c r="S198" s="191">
        <v>41836</v>
      </c>
      <c r="T198" s="192">
        <v>10.333047875951873</v>
      </c>
      <c r="U198" s="193">
        <v>9.3548387096774199</v>
      </c>
    </row>
    <row r="199" spans="19:21" x14ac:dyDescent="0.2">
      <c r="S199" s="191">
        <v>41837</v>
      </c>
      <c r="T199" s="192">
        <v>9.5299186981362247</v>
      </c>
      <c r="U199" s="193">
        <v>9.3548387096774199</v>
      </c>
    </row>
    <row r="200" spans="19:21" x14ac:dyDescent="0.2">
      <c r="S200" s="191">
        <v>41838</v>
      </c>
      <c r="T200" s="192">
        <v>9.9143342680701192</v>
      </c>
      <c r="U200" s="193">
        <v>9.3548387096774199</v>
      </c>
    </row>
    <row r="201" spans="19:21" x14ac:dyDescent="0.2">
      <c r="S201" s="191">
        <v>41839</v>
      </c>
      <c r="T201" s="192">
        <v>9.5670326144316231</v>
      </c>
      <c r="U201" s="193">
        <v>9.3548387096774199</v>
      </c>
    </row>
    <row r="202" spans="19:21" x14ac:dyDescent="0.2">
      <c r="S202" s="191">
        <v>41840</v>
      </c>
      <c r="T202" s="192">
        <v>7.3932422284174146</v>
      </c>
      <c r="U202" s="193">
        <v>9.3548387096774199</v>
      </c>
    </row>
    <row r="203" spans="19:21" x14ac:dyDescent="0.2">
      <c r="S203" s="191">
        <v>41841</v>
      </c>
      <c r="T203" s="192">
        <v>7.6510962622076732</v>
      </c>
      <c r="U203" s="193">
        <v>9.3548387096774199</v>
      </c>
    </row>
    <row r="204" spans="19:21" x14ac:dyDescent="0.2">
      <c r="S204" s="191">
        <v>41842</v>
      </c>
      <c r="T204" s="192">
        <v>8.9743593246862208</v>
      </c>
      <c r="U204" s="193">
        <v>9.3548387096774199</v>
      </c>
    </row>
    <row r="205" spans="19:21" x14ac:dyDescent="0.2">
      <c r="S205" s="191">
        <v>41843</v>
      </c>
      <c r="T205" s="192">
        <v>9.6955652649745243</v>
      </c>
      <c r="U205" s="193">
        <v>9.3548387096774199</v>
      </c>
    </row>
    <row r="206" spans="19:21" x14ac:dyDescent="0.2">
      <c r="S206" s="191">
        <v>41844</v>
      </c>
      <c r="T206" s="192">
        <v>9.6034357299622037</v>
      </c>
      <c r="U206" s="193">
        <v>9.3548387096774199</v>
      </c>
    </row>
    <row r="207" spans="19:21" x14ac:dyDescent="0.2">
      <c r="S207" s="191">
        <v>41845</v>
      </c>
      <c r="T207" s="192">
        <v>9.8178210718424541</v>
      </c>
      <c r="U207" s="193">
        <v>9.3548387096774199</v>
      </c>
    </row>
    <row r="208" spans="19:21" x14ac:dyDescent="0.2">
      <c r="S208" s="191">
        <v>41846</v>
      </c>
      <c r="T208" s="192">
        <v>9.4571478942961189</v>
      </c>
      <c r="U208" s="193">
        <v>9.3548387096774199</v>
      </c>
    </row>
    <row r="209" spans="19:21" x14ac:dyDescent="0.2">
      <c r="S209" s="191">
        <v>41847</v>
      </c>
      <c r="T209" s="192">
        <v>7.6470809488644225</v>
      </c>
      <c r="U209" s="193">
        <v>9.3548387096774199</v>
      </c>
    </row>
    <row r="210" spans="19:21" x14ac:dyDescent="0.2">
      <c r="S210" s="191">
        <v>41848</v>
      </c>
      <c r="T210" s="192">
        <v>7.0816624292609269</v>
      </c>
      <c r="U210" s="193">
        <v>9.3548387096774199</v>
      </c>
    </row>
    <row r="211" spans="19:21" x14ac:dyDescent="0.2">
      <c r="S211" s="191">
        <v>41849</v>
      </c>
      <c r="T211" s="192">
        <v>9.4793112382084015</v>
      </c>
      <c r="U211" s="193">
        <v>9.3548387096774199</v>
      </c>
    </row>
    <row r="212" spans="19:21" x14ac:dyDescent="0.2">
      <c r="S212" s="191">
        <v>41850</v>
      </c>
      <c r="T212" s="192">
        <v>9.7753229683819356</v>
      </c>
      <c r="U212" s="193">
        <v>9.3548387096774199</v>
      </c>
    </row>
    <row r="213" spans="19:21" x14ac:dyDescent="0.2">
      <c r="S213" s="191">
        <v>41851</v>
      </c>
      <c r="T213" s="192">
        <v>8.5590867689287684</v>
      </c>
      <c r="U213" s="193">
        <v>9.3548387096774199</v>
      </c>
    </row>
    <row r="214" spans="19:21" x14ac:dyDescent="0.2">
      <c r="S214" s="191">
        <v>41852</v>
      </c>
      <c r="T214" s="192">
        <v>8.2807029217647496</v>
      </c>
      <c r="U214" s="193">
        <v>9.3548387096774199</v>
      </c>
    </row>
    <row r="215" spans="19:21" x14ac:dyDescent="0.2">
      <c r="S215" s="191">
        <v>41853</v>
      </c>
      <c r="T215" s="192">
        <v>8.4084686876064421</v>
      </c>
      <c r="U215" s="193">
        <v>9.3548387096774199</v>
      </c>
    </row>
    <row r="216" spans="19:21" x14ac:dyDescent="0.2">
      <c r="S216" s="191">
        <v>41854</v>
      </c>
      <c r="T216" s="192">
        <v>6.5623641371807562</v>
      </c>
      <c r="U216" s="193">
        <v>9.3548387096774199</v>
      </c>
    </row>
    <row r="217" spans="19:21" x14ac:dyDescent="0.2">
      <c r="S217" s="191">
        <v>41855</v>
      </c>
      <c r="T217" s="192">
        <v>6.2877609571113462</v>
      </c>
      <c r="U217" s="193">
        <v>9.3548387096774199</v>
      </c>
    </row>
    <row r="218" spans="19:21" x14ac:dyDescent="0.2">
      <c r="S218" s="191">
        <v>41856</v>
      </c>
      <c r="T218" s="192">
        <v>9.5441483121432835</v>
      </c>
      <c r="U218" s="193">
        <v>9.3548387096774199</v>
      </c>
    </row>
    <row r="219" spans="19:21" x14ac:dyDescent="0.2">
      <c r="S219" s="191">
        <v>41857</v>
      </c>
      <c r="T219" s="192">
        <v>9.2751240275451838</v>
      </c>
      <c r="U219" s="193">
        <v>9.3548387096774199</v>
      </c>
    </row>
    <row r="220" spans="19:21" x14ac:dyDescent="0.2">
      <c r="S220" s="191">
        <v>41858</v>
      </c>
      <c r="T220" s="192">
        <v>8.467033897663292</v>
      </c>
      <c r="U220" s="193">
        <v>9.3548387096774199</v>
      </c>
    </row>
    <row r="221" spans="19:21" x14ac:dyDescent="0.2">
      <c r="S221" s="191">
        <v>41859</v>
      </c>
      <c r="T221" s="192">
        <v>8.5828489523279838</v>
      </c>
      <c r="U221" s="193">
        <v>9.3548387096774199</v>
      </c>
    </row>
    <row r="222" spans="19:21" x14ac:dyDescent="0.2">
      <c r="S222" s="191">
        <v>41860</v>
      </c>
      <c r="T222" s="192">
        <v>8.5615359487364504</v>
      </c>
      <c r="U222" s="193">
        <v>9.3548387096774199</v>
      </c>
    </row>
    <row r="223" spans="19:21" x14ac:dyDescent="0.2">
      <c r="S223" s="191">
        <v>41861</v>
      </c>
      <c r="T223" s="192">
        <v>7.8591707951331689</v>
      </c>
      <c r="U223" s="193">
        <v>9.3548387096774199</v>
      </c>
    </row>
    <row r="224" spans="19:21" x14ac:dyDescent="0.2">
      <c r="S224" s="191">
        <v>41862</v>
      </c>
      <c r="T224" s="192">
        <v>7.7858396919393806</v>
      </c>
      <c r="U224" s="193">
        <v>9.3548387096774199</v>
      </c>
    </row>
    <row r="225" spans="19:21" x14ac:dyDescent="0.2">
      <c r="S225" s="191">
        <v>41863</v>
      </c>
      <c r="T225" s="192">
        <v>10.257862448189519</v>
      </c>
      <c r="U225" s="193">
        <v>9.3548387096774199</v>
      </c>
    </row>
    <row r="226" spans="19:21" x14ac:dyDescent="0.2">
      <c r="S226" s="191">
        <v>41864</v>
      </c>
      <c r="T226" s="192">
        <v>10.835711831250009</v>
      </c>
      <c r="U226" s="193">
        <v>9.3548387096774199</v>
      </c>
    </row>
    <row r="227" spans="19:21" x14ac:dyDescent="0.2">
      <c r="S227" s="191">
        <v>41865</v>
      </c>
      <c r="T227" s="192">
        <v>10.130151626754522</v>
      </c>
      <c r="U227" s="193">
        <v>9.3548387096774199</v>
      </c>
    </row>
    <row r="228" spans="19:21" x14ac:dyDescent="0.2">
      <c r="S228" s="191">
        <v>41866</v>
      </c>
      <c r="T228" s="192">
        <v>9.876577415096337</v>
      </c>
      <c r="U228" s="193">
        <v>9.3548387096774199</v>
      </c>
    </row>
    <row r="229" spans="19:21" x14ac:dyDescent="0.2">
      <c r="S229" s="191">
        <v>41867</v>
      </c>
      <c r="T229" s="192">
        <v>9.3885460669349818</v>
      </c>
      <c r="U229" s="193">
        <v>9.3548387096774199</v>
      </c>
    </row>
    <row r="230" spans="19:21" x14ac:dyDescent="0.2">
      <c r="S230" s="191">
        <v>41868</v>
      </c>
      <c r="T230" s="192">
        <v>7.7080056810002953</v>
      </c>
      <c r="U230" s="193">
        <v>9.3548387096774199</v>
      </c>
    </row>
    <row r="231" spans="19:21" x14ac:dyDescent="0.2">
      <c r="S231" s="191">
        <v>41869</v>
      </c>
      <c r="T231" s="192">
        <v>7.8964010065914723</v>
      </c>
      <c r="U231" s="193">
        <v>9.3548387096774199</v>
      </c>
    </row>
    <row r="232" spans="19:21" x14ac:dyDescent="0.2">
      <c r="S232" s="191">
        <v>41870</v>
      </c>
      <c r="T232" s="192">
        <v>9.5761881946423859</v>
      </c>
      <c r="U232" s="193">
        <v>9.3548387096774199</v>
      </c>
    </row>
    <row r="233" spans="19:21" x14ac:dyDescent="0.2">
      <c r="S233" s="191">
        <v>41871</v>
      </c>
      <c r="T233" s="192">
        <v>9.9530221333140965</v>
      </c>
      <c r="U233" s="193">
        <v>9.3548387096774199</v>
      </c>
    </row>
    <row r="234" spans="19:21" x14ac:dyDescent="0.2">
      <c r="S234" s="191">
        <v>41872</v>
      </c>
      <c r="T234" s="192">
        <v>10.157482423771004</v>
      </c>
      <c r="U234" s="193">
        <v>9.3548387096774199</v>
      </c>
    </row>
    <row r="235" spans="19:21" x14ac:dyDescent="0.2">
      <c r="S235" s="191">
        <v>41873</v>
      </c>
      <c r="T235" s="192">
        <v>10.38733173861492</v>
      </c>
      <c r="U235" s="193">
        <v>9.3548387096774199</v>
      </c>
    </row>
    <row r="236" spans="19:21" x14ac:dyDescent="0.2">
      <c r="S236" s="191">
        <v>41874</v>
      </c>
      <c r="T236" s="192">
        <v>10.739253650810847</v>
      </c>
      <c r="U236" s="193">
        <v>9.3548387096774199</v>
      </c>
    </row>
    <row r="237" spans="19:21" x14ac:dyDescent="0.2">
      <c r="S237" s="191">
        <v>41875</v>
      </c>
      <c r="T237" s="192">
        <v>8.2797564131916648</v>
      </c>
      <c r="U237" s="193">
        <v>9.3548387096774199</v>
      </c>
    </row>
    <row r="238" spans="19:21" x14ac:dyDescent="0.2">
      <c r="S238" s="191">
        <v>41876</v>
      </c>
      <c r="T238" s="192">
        <v>8.8038562591344931</v>
      </c>
      <c r="U238" s="193">
        <v>9.3548387096774199</v>
      </c>
    </row>
    <row r="239" spans="19:21" x14ac:dyDescent="0.2">
      <c r="S239" s="191">
        <v>41877</v>
      </c>
      <c r="T239" s="192">
        <v>10.716568032593223</v>
      </c>
      <c r="U239" s="193">
        <v>9.3548387096774199</v>
      </c>
    </row>
    <row r="240" spans="19:21" x14ac:dyDescent="0.2">
      <c r="S240" s="191">
        <v>41878</v>
      </c>
      <c r="T240" s="192">
        <v>11.891044515703925</v>
      </c>
      <c r="U240" s="193">
        <v>9.3548387096774199</v>
      </c>
    </row>
    <row r="241" spans="19:21" x14ac:dyDescent="0.2">
      <c r="S241" s="191">
        <v>41879</v>
      </c>
      <c r="T241" s="192">
        <v>11.407070458020502</v>
      </c>
      <c r="U241" s="193">
        <v>9.3548387096774199</v>
      </c>
    </row>
    <row r="242" spans="19:21" x14ac:dyDescent="0.2">
      <c r="S242" s="191">
        <v>41880</v>
      </c>
      <c r="T242" s="192">
        <v>10.979219211020785</v>
      </c>
      <c r="U242" s="193">
        <v>9.3548387096774199</v>
      </c>
    </row>
    <row r="243" spans="19:21" x14ac:dyDescent="0.2">
      <c r="S243" s="191">
        <v>41881</v>
      </c>
      <c r="T243" s="192">
        <v>10.105809845174944</v>
      </c>
      <c r="U243" s="193">
        <v>9.3548387096774199</v>
      </c>
    </row>
    <row r="244" spans="19:21" x14ac:dyDescent="0.2">
      <c r="S244" s="191">
        <v>41882</v>
      </c>
      <c r="T244" s="192">
        <v>8.3579629969201505</v>
      </c>
      <c r="U244" s="193">
        <v>9.3548387096774199</v>
      </c>
    </row>
    <row r="245" spans="19:21" x14ac:dyDescent="0.2">
      <c r="S245" s="191">
        <v>41883</v>
      </c>
      <c r="T245" s="192">
        <v>9.321230379561591</v>
      </c>
      <c r="U245" s="193">
        <v>13</v>
      </c>
    </row>
    <row r="246" spans="19:21" x14ac:dyDescent="0.2">
      <c r="S246" s="191">
        <v>41884</v>
      </c>
      <c r="T246" s="192">
        <v>11.074084936543541</v>
      </c>
      <c r="U246" s="193">
        <v>13</v>
      </c>
    </row>
    <row r="247" spans="19:21" x14ac:dyDescent="0.2">
      <c r="S247" s="191">
        <v>41885</v>
      </c>
      <c r="T247" s="192">
        <v>11.277445388442352</v>
      </c>
      <c r="U247" s="193">
        <v>13</v>
      </c>
    </row>
    <row r="248" spans="19:21" x14ac:dyDescent="0.2">
      <c r="S248" s="191">
        <v>41886</v>
      </c>
      <c r="T248" s="192">
        <v>10.901427832902877</v>
      </c>
      <c r="U248" s="193">
        <v>13</v>
      </c>
    </row>
    <row r="249" spans="19:21" x14ac:dyDescent="0.2">
      <c r="S249" s="191">
        <v>41887</v>
      </c>
      <c r="T249" s="192">
        <v>10.488118217900798</v>
      </c>
      <c r="U249" s="193">
        <v>13</v>
      </c>
    </row>
    <row r="250" spans="19:21" x14ac:dyDescent="0.2">
      <c r="S250" s="191">
        <v>41888</v>
      </c>
      <c r="T250" s="192">
        <v>9.8220781830163553</v>
      </c>
      <c r="U250" s="193">
        <v>13</v>
      </c>
    </row>
    <row r="251" spans="19:21" x14ac:dyDescent="0.2">
      <c r="S251" s="191">
        <v>41889</v>
      </c>
      <c r="T251" s="192">
        <v>8.3020871754706249</v>
      </c>
      <c r="U251" s="193">
        <v>13</v>
      </c>
    </row>
    <row r="252" spans="19:21" x14ac:dyDescent="0.2">
      <c r="S252" s="191">
        <v>41890</v>
      </c>
      <c r="T252" s="192">
        <v>8.6994096216541124</v>
      </c>
      <c r="U252" s="193">
        <v>13</v>
      </c>
    </row>
    <row r="253" spans="19:21" x14ac:dyDescent="0.2">
      <c r="S253" s="191">
        <v>41891</v>
      </c>
      <c r="T253" s="192">
        <v>10.994553613545166</v>
      </c>
      <c r="U253" s="193">
        <v>13</v>
      </c>
    </row>
    <row r="254" spans="19:21" x14ac:dyDescent="0.2">
      <c r="S254" s="191">
        <v>41892</v>
      </c>
      <c r="T254" s="192">
        <v>11.449404446210222</v>
      </c>
      <c r="U254" s="193">
        <v>13</v>
      </c>
    </row>
    <row r="255" spans="19:21" x14ac:dyDescent="0.2">
      <c r="S255" s="191">
        <v>41893</v>
      </c>
      <c r="T255" s="192">
        <v>11.803792730950788</v>
      </c>
      <c r="U255" s="193">
        <v>13</v>
      </c>
    </row>
    <row r="256" spans="19:21" x14ac:dyDescent="0.2">
      <c r="S256" s="191">
        <v>41894</v>
      </c>
      <c r="T256" s="192">
        <v>12.027683907931356</v>
      </c>
      <c r="U256" s="193">
        <v>13</v>
      </c>
    </row>
    <row r="257" spans="19:21" x14ac:dyDescent="0.2">
      <c r="S257" s="191">
        <v>41895</v>
      </c>
      <c r="T257" s="192">
        <v>11.8698425792668</v>
      </c>
      <c r="U257" s="193">
        <v>13</v>
      </c>
    </row>
    <row r="258" spans="19:21" x14ac:dyDescent="0.2">
      <c r="S258" s="191">
        <v>41896</v>
      </c>
      <c r="T258" s="192">
        <v>10.219853742962538</v>
      </c>
      <c r="U258" s="193">
        <v>13</v>
      </c>
    </row>
    <row r="259" spans="19:21" x14ac:dyDescent="0.2">
      <c r="S259" s="191">
        <v>41897</v>
      </c>
      <c r="T259" s="192">
        <v>10.465337784338264</v>
      </c>
      <c r="U259" s="193">
        <v>13</v>
      </c>
    </row>
    <row r="260" spans="19:21" x14ac:dyDescent="0.2">
      <c r="S260" s="191">
        <v>41898</v>
      </c>
      <c r="T260" s="192">
        <v>12.822403008892556</v>
      </c>
      <c r="U260" s="193">
        <v>13</v>
      </c>
    </row>
    <row r="261" spans="19:21" x14ac:dyDescent="0.2">
      <c r="S261" s="191">
        <v>41899</v>
      </c>
      <c r="T261" s="192">
        <v>14.863979637976268</v>
      </c>
      <c r="U261" s="193">
        <v>13</v>
      </c>
    </row>
    <row r="262" spans="19:21" x14ac:dyDescent="0.2">
      <c r="S262" s="191">
        <v>41900</v>
      </c>
      <c r="T262" s="192">
        <v>16.668941151943304</v>
      </c>
      <c r="U262" s="193">
        <v>13</v>
      </c>
    </row>
    <row r="263" spans="19:21" x14ac:dyDescent="0.2">
      <c r="S263" s="191">
        <v>41901</v>
      </c>
      <c r="T263" s="192">
        <v>16.574970034187078</v>
      </c>
      <c r="U263" s="193">
        <v>13</v>
      </c>
    </row>
    <row r="264" spans="19:21" x14ac:dyDescent="0.2">
      <c r="S264" s="191">
        <v>41902</v>
      </c>
      <c r="T264" s="192">
        <v>16.52681782588613</v>
      </c>
      <c r="U264" s="193">
        <v>13</v>
      </c>
    </row>
    <row r="265" spans="19:21" x14ac:dyDescent="0.2">
      <c r="S265" s="191">
        <v>41903</v>
      </c>
      <c r="T265" s="192">
        <v>14.005210377468993</v>
      </c>
      <c r="U265" s="193">
        <v>13</v>
      </c>
    </row>
    <row r="266" spans="19:21" x14ac:dyDescent="0.2">
      <c r="S266" s="191">
        <v>41904</v>
      </c>
      <c r="T266" s="192">
        <v>13.755440758882731</v>
      </c>
      <c r="U266" s="193">
        <v>13</v>
      </c>
    </row>
    <row r="267" spans="19:21" x14ac:dyDescent="0.2">
      <c r="S267" s="191">
        <v>41905</v>
      </c>
      <c r="T267" s="192">
        <v>15.565888016731199</v>
      </c>
      <c r="U267" s="193">
        <v>13</v>
      </c>
    </row>
    <row r="268" spans="19:21" x14ac:dyDescent="0.2">
      <c r="S268" s="191">
        <v>41906</v>
      </c>
      <c r="T268" s="192">
        <v>15.919456304363468</v>
      </c>
      <c r="U268" s="193">
        <v>13</v>
      </c>
    </row>
    <row r="269" spans="19:21" x14ac:dyDescent="0.2">
      <c r="S269" s="191">
        <v>41907</v>
      </c>
      <c r="T269" s="192">
        <v>15.572670719760639</v>
      </c>
      <c r="U269" s="193">
        <v>13</v>
      </c>
    </row>
    <row r="270" spans="19:21" x14ac:dyDescent="0.2">
      <c r="S270" s="191">
        <v>41908</v>
      </c>
      <c r="T270" s="192">
        <v>16.1665411252417</v>
      </c>
      <c r="U270" s="193">
        <v>13</v>
      </c>
    </row>
    <row r="271" spans="19:21" x14ac:dyDescent="0.2">
      <c r="S271" s="191">
        <v>41909</v>
      </c>
      <c r="T271" s="192">
        <v>17.459087153698597</v>
      </c>
      <c r="U271" s="193">
        <v>13</v>
      </c>
    </row>
    <row r="272" spans="19:21" x14ac:dyDescent="0.2">
      <c r="S272" s="191">
        <v>41910</v>
      </c>
      <c r="T272" s="192">
        <v>15.678802858276871</v>
      </c>
      <c r="U272" s="193">
        <v>13</v>
      </c>
    </row>
    <row r="273" spans="19:21" x14ac:dyDescent="0.2">
      <c r="S273" s="191">
        <v>41911</v>
      </c>
      <c r="T273" s="192">
        <v>16.502086327427214</v>
      </c>
      <c r="U273" s="193">
        <v>13</v>
      </c>
    </row>
    <row r="274" spans="19:21" x14ac:dyDescent="0.2">
      <c r="S274" s="191">
        <v>41912</v>
      </c>
      <c r="T274" s="192">
        <v>20.599205620848302</v>
      </c>
      <c r="U274" s="193">
        <v>13</v>
      </c>
    </row>
    <row r="275" spans="19:21" x14ac:dyDescent="0.2">
      <c r="S275" s="191">
        <v>41913</v>
      </c>
      <c r="T275" s="192">
        <v>22.131682731338511</v>
      </c>
      <c r="U275" s="193">
        <v>21.612903225806452</v>
      </c>
    </row>
    <row r="276" spans="19:21" x14ac:dyDescent="0.2">
      <c r="S276" s="191">
        <v>41914</v>
      </c>
      <c r="T276" s="192">
        <v>23.105614199226295</v>
      </c>
      <c r="U276" s="193">
        <v>21.612903225806452</v>
      </c>
    </row>
    <row r="277" spans="19:21" x14ac:dyDescent="0.2">
      <c r="S277" s="191">
        <v>41915</v>
      </c>
      <c r="T277" s="192">
        <v>24.154941747402397</v>
      </c>
      <c r="U277" s="193">
        <v>21.612903225806452</v>
      </c>
    </row>
    <row r="278" spans="19:21" x14ac:dyDescent="0.2">
      <c r="S278" s="191">
        <v>41916</v>
      </c>
      <c r="T278" s="192">
        <v>23.371702430666616</v>
      </c>
      <c r="U278" s="193">
        <v>21.612903225806452</v>
      </c>
    </row>
    <row r="279" spans="19:21" x14ac:dyDescent="0.2">
      <c r="S279" s="191">
        <v>41917</v>
      </c>
      <c r="T279" s="192">
        <v>19.837643504358052</v>
      </c>
      <c r="U279" s="193">
        <v>21.612903225806452</v>
      </c>
    </row>
    <row r="280" spans="19:21" x14ac:dyDescent="0.2">
      <c r="S280" s="191">
        <v>41918</v>
      </c>
      <c r="T280" s="192">
        <v>19.323757507623057</v>
      </c>
      <c r="U280" s="193">
        <v>21.612903225806452</v>
      </c>
    </row>
    <row r="281" spans="19:21" x14ac:dyDescent="0.2">
      <c r="S281" s="191">
        <v>41919</v>
      </c>
      <c r="T281" s="192">
        <v>21.352761081377039</v>
      </c>
      <c r="U281" s="193">
        <v>21.612903225806452</v>
      </c>
    </row>
    <row r="282" spans="19:21" x14ac:dyDescent="0.2">
      <c r="S282" s="191">
        <v>41920</v>
      </c>
      <c r="T282" s="192">
        <v>20.169620199705427</v>
      </c>
      <c r="U282" s="193">
        <v>21.612903225806452</v>
      </c>
    </row>
    <row r="283" spans="19:21" x14ac:dyDescent="0.2">
      <c r="S283" s="191">
        <v>41921</v>
      </c>
      <c r="T283" s="192">
        <v>21.117169141748022</v>
      </c>
      <c r="U283" s="193">
        <v>21.612903225806452</v>
      </c>
    </row>
    <row r="284" spans="19:21" x14ac:dyDescent="0.2">
      <c r="S284" s="191">
        <v>41922</v>
      </c>
      <c r="T284" s="192">
        <v>20.039197558593536</v>
      </c>
      <c r="U284" s="193">
        <v>21.612903225806452</v>
      </c>
    </row>
    <row r="285" spans="19:21" x14ac:dyDescent="0.2">
      <c r="S285" s="191">
        <v>41923</v>
      </c>
      <c r="T285" s="192">
        <v>19.908510784836235</v>
      </c>
      <c r="U285" s="193">
        <v>21.612903225806452</v>
      </c>
    </row>
    <row r="286" spans="19:21" x14ac:dyDescent="0.2">
      <c r="S286" s="191">
        <v>41924</v>
      </c>
      <c r="T286" s="192">
        <v>17.475433454597617</v>
      </c>
      <c r="U286" s="193">
        <v>21.612903225806452</v>
      </c>
    </row>
    <row r="287" spans="19:21" x14ac:dyDescent="0.2">
      <c r="S287" s="191">
        <v>41925</v>
      </c>
      <c r="T287" s="192">
        <v>18.207280387053501</v>
      </c>
      <c r="U287" s="193">
        <v>21.612903225806452</v>
      </c>
    </row>
    <row r="288" spans="19:21" x14ac:dyDescent="0.2">
      <c r="S288" s="191">
        <v>41926</v>
      </c>
      <c r="T288" s="192">
        <v>22.58939580633464</v>
      </c>
      <c r="U288" s="193">
        <v>21.612903225806452</v>
      </c>
    </row>
    <row r="289" spans="19:21" x14ac:dyDescent="0.2">
      <c r="S289" s="191">
        <v>41927</v>
      </c>
      <c r="T289" s="192">
        <v>22.766629683193173</v>
      </c>
      <c r="U289" s="193">
        <v>21.612903225806452</v>
      </c>
    </row>
    <row r="290" spans="19:21" x14ac:dyDescent="0.2">
      <c r="S290" s="191">
        <v>41928</v>
      </c>
      <c r="T290" s="192">
        <v>24.549614388083619</v>
      </c>
      <c r="U290" s="193">
        <v>21.612903225806452</v>
      </c>
    </row>
    <row r="291" spans="19:21" x14ac:dyDescent="0.2">
      <c r="S291" s="191">
        <v>41929</v>
      </c>
      <c r="T291" s="192">
        <v>24.644364748217281</v>
      </c>
      <c r="U291" s="193">
        <v>21.612903225806452</v>
      </c>
    </row>
    <row r="292" spans="19:21" x14ac:dyDescent="0.2">
      <c r="S292" s="191">
        <v>41930</v>
      </c>
      <c r="T292" s="192">
        <v>24.167698880970377</v>
      </c>
      <c r="U292" s="193">
        <v>21.612903225806452</v>
      </c>
    </row>
    <row r="293" spans="19:21" x14ac:dyDescent="0.2">
      <c r="S293" s="191">
        <v>41931</v>
      </c>
      <c r="T293" s="192">
        <v>19.773284245010107</v>
      </c>
      <c r="U293" s="193">
        <v>21.612903225806452</v>
      </c>
    </row>
    <row r="294" spans="19:21" x14ac:dyDescent="0.2">
      <c r="S294" s="191">
        <v>41932</v>
      </c>
      <c r="T294" s="192">
        <v>18.880846779550886</v>
      </c>
      <c r="U294" s="193">
        <v>21.612903225806452</v>
      </c>
    </row>
    <row r="295" spans="19:21" x14ac:dyDescent="0.2">
      <c r="S295" s="191">
        <v>41933</v>
      </c>
      <c r="T295" s="192">
        <v>20.204560691755084</v>
      </c>
      <c r="U295" s="193">
        <v>21.612903225806452</v>
      </c>
    </row>
    <row r="296" spans="19:21" x14ac:dyDescent="0.2">
      <c r="S296" s="191">
        <v>41934</v>
      </c>
      <c r="T296" s="192">
        <v>19.771108688962745</v>
      </c>
      <c r="U296" s="193">
        <v>21.612903225806452</v>
      </c>
    </row>
    <row r="297" spans="19:21" x14ac:dyDescent="0.2">
      <c r="S297" s="191">
        <v>41935</v>
      </c>
      <c r="T297" s="192">
        <v>17.971207043478696</v>
      </c>
      <c r="U297" s="193">
        <v>21.612903225806452</v>
      </c>
    </row>
    <row r="298" spans="19:21" x14ac:dyDescent="0.2">
      <c r="S298" s="191">
        <v>41936</v>
      </c>
      <c r="T298" s="192">
        <v>18.007052012844792</v>
      </c>
      <c r="U298" s="193">
        <v>21.612903225806452</v>
      </c>
    </row>
    <row r="299" spans="19:21" x14ac:dyDescent="0.2">
      <c r="S299" s="191">
        <v>41937</v>
      </c>
      <c r="T299" s="192">
        <v>18.081440628150766</v>
      </c>
      <c r="U299" s="193">
        <v>21.612903225806452</v>
      </c>
    </row>
    <row r="300" spans="19:21" x14ac:dyDescent="0.2">
      <c r="S300" s="191">
        <v>41938</v>
      </c>
      <c r="T300" s="192">
        <v>15.941733020418148</v>
      </c>
      <c r="U300" s="193">
        <v>21.612903225806452</v>
      </c>
    </row>
    <row r="301" spans="19:21" x14ac:dyDescent="0.2">
      <c r="S301" s="191">
        <v>41939</v>
      </c>
      <c r="T301" s="192">
        <v>14.95854108613516</v>
      </c>
      <c r="U301" s="193">
        <v>21.612903225806452</v>
      </c>
    </row>
    <row r="302" spans="19:21" x14ac:dyDescent="0.2">
      <c r="S302" s="191">
        <v>41940</v>
      </c>
      <c r="T302" s="192">
        <v>16.734160541171121</v>
      </c>
      <c r="U302" s="193">
        <v>21.612903225806452</v>
      </c>
    </row>
    <row r="303" spans="19:21" x14ac:dyDescent="0.2">
      <c r="S303" s="191">
        <v>41941</v>
      </c>
      <c r="T303" s="192">
        <v>21.102811250102206</v>
      </c>
      <c r="U303" s="193">
        <v>21.612903225806452</v>
      </c>
    </row>
    <row r="304" spans="19:21" x14ac:dyDescent="0.2">
      <c r="S304" s="191">
        <v>41942</v>
      </c>
      <c r="T304" s="192">
        <v>24.312251307227111</v>
      </c>
      <c r="U304" s="193">
        <v>21.612903225806452</v>
      </c>
    </row>
    <row r="305" spans="19:21" x14ac:dyDescent="0.2">
      <c r="S305" s="191">
        <v>41943</v>
      </c>
      <c r="T305" s="192">
        <v>25.98201262930754</v>
      </c>
      <c r="U305" s="193">
        <v>21.612903225806452</v>
      </c>
    </row>
    <row r="306" spans="19:21" x14ac:dyDescent="0.2">
      <c r="S306" s="191">
        <v>41944</v>
      </c>
      <c r="T306" s="192">
        <v>24.273471053750328</v>
      </c>
      <c r="U306" s="193">
        <v>32</v>
      </c>
    </row>
    <row r="307" spans="19:21" x14ac:dyDescent="0.2">
      <c r="S307" s="191">
        <v>41945</v>
      </c>
      <c r="T307" s="192">
        <v>20.949696464679576</v>
      </c>
      <c r="U307" s="193">
        <v>32</v>
      </c>
    </row>
    <row r="308" spans="19:21" x14ac:dyDescent="0.2">
      <c r="S308" s="191">
        <v>41946</v>
      </c>
      <c r="T308" s="192">
        <v>22.276794713882481</v>
      </c>
      <c r="U308" s="193">
        <v>32</v>
      </c>
    </row>
    <row r="309" spans="19:21" x14ac:dyDescent="0.2">
      <c r="S309" s="191">
        <v>41947</v>
      </c>
      <c r="T309" s="192">
        <v>25.969064734400284</v>
      </c>
      <c r="U309" s="193">
        <v>32</v>
      </c>
    </row>
    <row r="310" spans="19:21" x14ac:dyDescent="0.2">
      <c r="S310" s="191">
        <v>41948</v>
      </c>
      <c r="T310" s="192">
        <v>28.002741820634952</v>
      </c>
      <c r="U310" s="193">
        <v>32</v>
      </c>
    </row>
    <row r="311" spans="19:21" x14ac:dyDescent="0.2">
      <c r="S311" s="191">
        <v>41949</v>
      </c>
      <c r="T311" s="192">
        <v>28.486705270434285</v>
      </c>
      <c r="U311" s="193">
        <v>32</v>
      </c>
    </row>
    <row r="312" spans="19:21" x14ac:dyDescent="0.2">
      <c r="S312" s="191">
        <v>41950</v>
      </c>
      <c r="T312" s="192">
        <v>23.774350302703443</v>
      </c>
      <c r="U312" s="193">
        <v>32</v>
      </c>
    </row>
    <row r="313" spans="19:21" x14ac:dyDescent="0.2">
      <c r="S313" s="191">
        <v>41951</v>
      </c>
      <c r="T313" s="192">
        <v>21.43558085361461</v>
      </c>
      <c r="U313" s="193">
        <v>32</v>
      </c>
    </row>
    <row r="314" spans="19:21" x14ac:dyDescent="0.2">
      <c r="S314" s="191">
        <v>41952</v>
      </c>
      <c r="T314" s="192">
        <v>24.495269355254628</v>
      </c>
      <c r="U314" s="193">
        <v>32</v>
      </c>
    </row>
    <row r="315" spans="19:21" x14ac:dyDescent="0.2">
      <c r="S315" s="191">
        <v>41953</v>
      </c>
      <c r="T315" s="192">
        <v>25.533161294709636</v>
      </c>
      <c r="U315" s="193">
        <v>32</v>
      </c>
    </row>
    <row r="316" spans="19:21" x14ac:dyDescent="0.2">
      <c r="S316" s="191">
        <v>41954</v>
      </c>
      <c r="T316" s="192">
        <v>31.455341888455145</v>
      </c>
      <c r="U316" s="193">
        <v>32</v>
      </c>
    </row>
    <row r="317" spans="19:21" x14ac:dyDescent="0.2">
      <c r="S317" s="191">
        <v>41955</v>
      </c>
      <c r="T317" s="192">
        <v>29.33657218299459</v>
      </c>
      <c r="U317" s="193">
        <v>32</v>
      </c>
    </row>
    <row r="318" spans="19:21" x14ac:dyDescent="0.2">
      <c r="S318" s="191">
        <v>41956</v>
      </c>
      <c r="T318" s="192">
        <v>30.812270399178317</v>
      </c>
      <c r="U318" s="193">
        <v>32</v>
      </c>
    </row>
    <row r="319" spans="19:21" x14ac:dyDescent="0.2">
      <c r="S319" s="191">
        <v>41957</v>
      </c>
      <c r="T319" s="192">
        <v>31.66375078758281</v>
      </c>
      <c r="U319" s="193">
        <v>32</v>
      </c>
    </row>
    <row r="320" spans="19:21" x14ac:dyDescent="0.2">
      <c r="S320" s="191">
        <v>41958</v>
      </c>
      <c r="T320" s="192">
        <v>29.761049037199182</v>
      </c>
      <c r="U320" s="193">
        <v>32</v>
      </c>
    </row>
    <row r="321" spans="19:21" x14ac:dyDescent="0.2">
      <c r="S321" s="191">
        <v>41959</v>
      </c>
      <c r="T321" s="192">
        <v>26.006366720181497</v>
      </c>
      <c r="U321" s="193">
        <v>32</v>
      </c>
    </row>
    <row r="322" spans="19:21" x14ac:dyDescent="0.2">
      <c r="S322" s="191">
        <v>41960</v>
      </c>
      <c r="T322" s="192">
        <v>27.93114699862987</v>
      </c>
      <c r="U322" s="193">
        <v>32</v>
      </c>
    </row>
    <row r="323" spans="19:21" x14ac:dyDescent="0.2">
      <c r="S323" s="191">
        <v>41961</v>
      </c>
      <c r="T323" s="192">
        <v>31.255098884897112</v>
      </c>
      <c r="U323" s="193">
        <v>32</v>
      </c>
    </row>
    <row r="324" spans="19:21" x14ac:dyDescent="0.2">
      <c r="S324" s="191">
        <v>41962</v>
      </c>
      <c r="T324" s="192">
        <v>32.024714522369457</v>
      </c>
      <c r="U324" s="193">
        <v>32</v>
      </c>
    </row>
    <row r="325" spans="19:21" x14ac:dyDescent="0.2">
      <c r="S325" s="191">
        <v>41963</v>
      </c>
      <c r="T325" s="192">
        <v>31.324162159441805</v>
      </c>
      <c r="U325" s="193">
        <v>32</v>
      </c>
    </row>
    <row r="326" spans="19:21" x14ac:dyDescent="0.2">
      <c r="S326" s="191">
        <v>41964</v>
      </c>
      <c r="T326" s="192">
        <v>30.145562617376331</v>
      </c>
      <c r="U326" s="193">
        <v>32</v>
      </c>
    </row>
    <row r="327" spans="19:21" x14ac:dyDescent="0.2">
      <c r="S327" s="191">
        <v>41965</v>
      </c>
      <c r="T327" s="192">
        <v>27.945522686807969</v>
      </c>
      <c r="U327" s="193">
        <v>32</v>
      </c>
    </row>
    <row r="328" spans="19:21" x14ac:dyDescent="0.2">
      <c r="S328" s="191">
        <v>41966</v>
      </c>
      <c r="T328" s="192">
        <v>25.393202762891963</v>
      </c>
      <c r="U328" s="193">
        <v>32</v>
      </c>
    </row>
    <row r="329" spans="19:21" x14ac:dyDescent="0.2">
      <c r="S329" s="191">
        <v>41967</v>
      </c>
      <c r="T329" s="192">
        <v>28.169604358743427</v>
      </c>
      <c r="U329" s="193">
        <v>32</v>
      </c>
    </row>
    <row r="330" spans="19:21" x14ac:dyDescent="0.2">
      <c r="S330" s="191">
        <v>41968</v>
      </c>
      <c r="T330" s="192">
        <v>36.009104353292592</v>
      </c>
      <c r="U330" s="193">
        <v>32</v>
      </c>
    </row>
    <row r="331" spans="19:21" x14ac:dyDescent="0.2">
      <c r="S331" s="191">
        <v>41969</v>
      </c>
      <c r="T331" s="192">
        <v>38.691515395585888</v>
      </c>
      <c r="U331" s="193">
        <v>32</v>
      </c>
    </row>
    <row r="332" spans="19:21" x14ac:dyDescent="0.2">
      <c r="S332" s="191">
        <v>41970</v>
      </c>
      <c r="T332" s="192">
        <v>41.179391012772079</v>
      </c>
      <c r="U332" s="193">
        <v>32</v>
      </c>
    </row>
    <row r="333" spans="19:21" x14ac:dyDescent="0.2">
      <c r="S333" s="191">
        <v>41971</v>
      </c>
      <c r="T333" s="192">
        <v>41.513043686128228</v>
      </c>
      <c r="U333" s="193">
        <v>32</v>
      </c>
    </row>
    <row r="334" spans="19:21" x14ac:dyDescent="0.2">
      <c r="S334" s="191">
        <v>41972</v>
      </c>
      <c r="T334" s="192">
        <v>38.033537960070738</v>
      </c>
      <c r="U334" s="193">
        <v>32</v>
      </c>
    </row>
    <row r="335" spans="19:21" x14ac:dyDescent="0.2">
      <c r="S335" s="191">
        <v>41973</v>
      </c>
      <c r="T335" s="192">
        <v>34.170018809496483</v>
      </c>
      <c r="U335" s="193">
        <v>32</v>
      </c>
    </row>
    <row r="336" spans="19:21" x14ac:dyDescent="0.2">
      <c r="S336" s="191">
        <v>41974</v>
      </c>
      <c r="T336" s="192">
        <v>34.20559187005685</v>
      </c>
      <c r="U336" s="193">
        <v>37.41935483870968</v>
      </c>
    </row>
    <row r="337" spans="19:21" x14ac:dyDescent="0.2">
      <c r="S337" s="191">
        <v>41975</v>
      </c>
      <c r="T337" s="192">
        <v>37.361139429401106</v>
      </c>
      <c r="U337" s="193">
        <v>37.41935483870968</v>
      </c>
    </row>
    <row r="338" spans="19:21" x14ac:dyDescent="0.2">
      <c r="S338" s="191">
        <v>41976</v>
      </c>
      <c r="T338" s="192">
        <v>40.216985746815709</v>
      </c>
      <c r="U338" s="193">
        <v>37.41935483870968</v>
      </c>
    </row>
    <row r="339" spans="19:21" x14ac:dyDescent="0.2">
      <c r="S339" s="191">
        <v>41977</v>
      </c>
      <c r="T339" s="192">
        <v>39.541882167333981</v>
      </c>
      <c r="U339" s="193">
        <v>37.41935483870968</v>
      </c>
    </row>
    <row r="340" spans="19:21" x14ac:dyDescent="0.2">
      <c r="S340" s="191">
        <v>41978</v>
      </c>
      <c r="T340" s="192">
        <v>38.109499452147524</v>
      </c>
      <c r="U340" s="193">
        <v>37.41935483870968</v>
      </c>
    </row>
    <row r="341" spans="19:21" x14ac:dyDescent="0.2">
      <c r="S341" s="191">
        <v>41979</v>
      </c>
      <c r="T341" s="192">
        <v>38.879780231474022</v>
      </c>
      <c r="U341" s="193">
        <v>37.41935483870968</v>
      </c>
    </row>
    <row r="342" spans="19:21" x14ac:dyDescent="0.2">
      <c r="S342" s="191">
        <v>41980</v>
      </c>
      <c r="T342" s="192">
        <v>35.205881342298916</v>
      </c>
      <c r="U342" s="193">
        <v>37.41935483870968</v>
      </c>
    </row>
    <row r="343" spans="19:21" x14ac:dyDescent="0.2">
      <c r="S343" s="191">
        <v>41981</v>
      </c>
      <c r="T343" s="192">
        <v>34.264569664816186</v>
      </c>
      <c r="U343" s="193">
        <v>37.41935483870968</v>
      </c>
    </row>
    <row r="344" spans="19:21" x14ac:dyDescent="0.2">
      <c r="S344" s="191">
        <v>41982</v>
      </c>
      <c r="T344" s="192">
        <v>33.74977615620255</v>
      </c>
      <c r="U344" s="193">
        <v>37.41935483870968</v>
      </c>
    </row>
    <row r="345" spans="19:21" x14ac:dyDescent="0.2">
      <c r="S345" s="191">
        <v>41983</v>
      </c>
      <c r="T345" s="192">
        <v>32.206432475895127</v>
      </c>
      <c r="U345" s="193">
        <v>37.41935483870968</v>
      </c>
    </row>
    <row r="346" spans="19:21" x14ac:dyDescent="0.2">
      <c r="S346" s="191">
        <v>41984</v>
      </c>
      <c r="T346" s="192">
        <v>32.744945439668207</v>
      </c>
      <c r="U346" s="193">
        <v>37.41935483870968</v>
      </c>
    </row>
    <row r="347" spans="19:21" x14ac:dyDescent="0.2">
      <c r="S347" s="191">
        <v>41985</v>
      </c>
      <c r="T347" s="192">
        <v>34.567586929638274</v>
      </c>
      <c r="U347" s="193">
        <v>37.41935483870968</v>
      </c>
    </row>
    <row r="348" spans="19:21" x14ac:dyDescent="0.2">
      <c r="S348" s="191">
        <v>41986</v>
      </c>
      <c r="T348" s="192">
        <v>35.171227009806529</v>
      </c>
      <c r="U348" s="193">
        <v>37.41935483870968</v>
      </c>
    </row>
    <row r="349" spans="19:21" x14ac:dyDescent="0.2">
      <c r="S349" s="191">
        <v>41987</v>
      </c>
      <c r="T349" s="192">
        <v>32.715245984052622</v>
      </c>
      <c r="U349" s="193">
        <v>37.41935483870968</v>
      </c>
    </row>
    <row r="350" spans="19:21" x14ac:dyDescent="0.2">
      <c r="S350" s="191">
        <v>41988</v>
      </c>
      <c r="T350" s="192">
        <v>31.865174805519388</v>
      </c>
      <c r="U350" s="193">
        <v>37.41935483870968</v>
      </c>
    </row>
    <row r="351" spans="19:21" x14ac:dyDescent="0.2">
      <c r="S351" s="191">
        <v>41989</v>
      </c>
      <c r="T351" s="192">
        <v>35.512134546622221</v>
      </c>
      <c r="U351" s="193">
        <v>37.41935483870968</v>
      </c>
    </row>
    <row r="352" spans="19:21" x14ac:dyDescent="0.2">
      <c r="S352" s="191">
        <v>41990</v>
      </c>
      <c r="T352" s="192">
        <v>37.507992498168065</v>
      </c>
      <c r="U352" s="193">
        <v>37.41935483870968</v>
      </c>
    </row>
    <row r="353" spans="19:21" x14ac:dyDescent="0.2">
      <c r="S353" s="191">
        <v>41991</v>
      </c>
      <c r="T353" s="192">
        <v>39.223641829760972</v>
      </c>
      <c r="U353" s="193">
        <v>37.41935483870968</v>
      </c>
    </row>
    <row r="354" spans="19:21" x14ac:dyDescent="0.2">
      <c r="S354" s="191">
        <v>41992</v>
      </c>
      <c r="T354" s="192">
        <v>39.112334064433718</v>
      </c>
      <c r="U354" s="193">
        <v>37.41935483870968</v>
      </c>
    </row>
    <row r="355" spans="19:21" x14ac:dyDescent="0.2">
      <c r="S355" s="191">
        <v>41993</v>
      </c>
      <c r="T355" s="192">
        <v>36.506923774191243</v>
      </c>
      <c r="U355" s="193">
        <v>37.41935483870968</v>
      </c>
    </row>
    <row r="356" spans="19:21" x14ac:dyDescent="0.2">
      <c r="S356" s="191">
        <v>41994</v>
      </c>
      <c r="T356" s="192">
        <v>32.888830128166788</v>
      </c>
      <c r="U356" s="193">
        <v>37.41935483870968</v>
      </c>
    </row>
    <row r="357" spans="19:21" x14ac:dyDescent="0.2">
      <c r="S357" s="191">
        <v>41995</v>
      </c>
      <c r="T357" s="192">
        <v>30.301224287139814</v>
      </c>
      <c r="U357" s="193">
        <v>37.41935483870968</v>
      </c>
    </row>
    <row r="358" spans="19:21" x14ac:dyDescent="0.2">
      <c r="S358" s="191">
        <v>41996</v>
      </c>
      <c r="T358" s="192">
        <v>28.479694975553599</v>
      </c>
      <c r="U358" s="193">
        <v>37.41935483870968</v>
      </c>
    </row>
    <row r="359" spans="19:21" x14ac:dyDescent="0.2">
      <c r="S359" s="191">
        <v>41997</v>
      </c>
      <c r="T359" s="192">
        <v>26.733528050228912</v>
      </c>
      <c r="U359" s="193">
        <v>37.41935483870968</v>
      </c>
    </row>
    <row r="360" spans="19:21" x14ac:dyDescent="0.2">
      <c r="S360" s="191">
        <v>41998</v>
      </c>
      <c r="T360" s="192">
        <v>25.253978799122979</v>
      </c>
      <c r="U360" s="193">
        <v>37.41935483870968</v>
      </c>
    </row>
    <row r="361" spans="19:21" x14ac:dyDescent="0.2">
      <c r="S361" s="191">
        <v>41999</v>
      </c>
      <c r="T361" s="192">
        <v>24.875583174719527</v>
      </c>
      <c r="U361" s="193">
        <v>37.41935483870968</v>
      </c>
    </row>
    <row r="362" spans="19:21" x14ac:dyDescent="0.2">
      <c r="S362" s="191">
        <v>42000</v>
      </c>
      <c r="T362" s="192">
        <v>26.229111583018522</v>
      </c>
      <c r="U362" s="193">
        <v>37.41935483870968</v>
      </c>
    </row>
    <row r="363" spans="19:21" x14ac:dyDescent="0.2">
      <c r="S363" s="191">
        <v>42001</v>
      </c>
      <c r="T363" s="192">
        <v>26.209305886760308</v>
      </c>
      <c r="U363" s="193">
        <v>37.41935483870968</v>
      </c>
    </row>
    <row r="364" spans="19:21" x14ac:dyDescent="0.2">
      <c r="S364" s="191">
        <v>42002</v>
      </c>
      <c r="T364" s="192">
        <v>26.599153021295759</v>
      </c>
      <c r="U364" s="193">
        <v>37.41935483870968</v>
      </c>
    </row>
    <row r="365" spans="19:21" x14ac:dyDescent="0.2">
      <c r="S365" s="191">
        <v>42003</v>
      </c>
      <c r="T365" s="192">
        <v>29.599289498329391</v>
      </c>
      <c r="U365" s="193">
        <v>37.41935483870968</v>
      </c>
    </row>
    <row r="366" spans="19:21" x14ac:dyDescent="0.2">
      <c r="S366" s="191">
        <v>42004</v>
      </c>
      <c r="T366" s="192">
        <v>30.261008077419262</v>
      </c>
      <c r="U366" s="193">
        <v>37.41935483870968</v>
      </c>
    </row>
    <row r="367" spans="19:21" x14ac:dyDescent="0.2">
      <c r="S367" s="191"/>
      <c r="T367" s="194"/>
      <c r="U367" s="193"/>
    </row>
    <row r="368" spans="19:21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7:E37"/>
    <mergeCell ref="N1:O1"/>
    <mergeCell ref="A2:O2"/>
    <mergeCell ref="A24:O24"/>
    <mergeCell ref="B27:B28"/>
    <mergeCell ref="A27:A30"/>
    <mergeCell ref="B29:B30"/>
    <mergeCell ref="A31:A34"/>
    <mergeCell ref="B31:B32"/>
    <mergeCell ref="B33:B34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BreakPreview" zoomScaleNormal="100" zoomScaleSheetLayoutView="100" workbookViewId="0"/>
  </sheetViews>
  <sheetFormatPr defaultRowHeight="12.75" x14ac:dyDescent="0.2"/>
  <cols>
    <col min="1" max="1" width="31" style="628" customWidth="1"/>
    <col min="2" max="7" width="9.7109375" style="628" customWidth="1"/>
    <col min="8" max="16384" width="9.140625" style="628"/>
  </cols>
  <sheetData>
    <row r="1" spans="1:11" x14ac:dyDescent="0.2">
      <c r="F1" s="1104" t="s">
        <v>173</v>
      </c>
      <c r="G1" s="1104"/>
    </row>
    <row r="2" spans="1:11" ht="15.75" x14ac:dyDescent="0.25">
      <c r="A2" s="1105" t="s">
        <v>361</v>
      </c>
      <c r="B2" s="1105"/>
      <c r="C2" s="1105"/>
      <c r="D2" s="1105"/>
      <c r="E2" s="1105"/>
      <c r="F2" s="1105"/>
      <c r="G2" s="1105"/>
    </row>
    <row r="3" spans="1:11" ht="15.75" x14ac:dyDescent="0.25">
      <c r="A3" s="629"/>
      <c r="B3" s="629"/>
      <c r="C3" s="866" t="str">
        <f>T!I53</f>
        <v>Leden</v>
      </c>
      <c r="D3" s="867">
        <f>T!G55</f>
        <v>2014</v>
      </c>
      <c r="F3" s="630"/>
      <c r="G3" s="630"/>
    </row>
    <row r="4" spans="1:11" x14ac:dyDescent="0.2">
      <c r="E4" s="107"/>
      <c r="F4" s="107"/>
      <c r="G4" s="107"/>
    </row>
    <row r="5" spans="1:11" s="631" customFormat="1" ht="15" customHeight="1" x14ac:dyDescent="0.2">
      <c r="B5" s="1106" t="s">
        <v>15</v>
      </c>
      <c r="C5" s="1107"/>
      <c r="D5" s="1108"/>
      <c r="E5" s="1106" t="s">
        <v>1</v>
      </c>
      <c r="F5" s="1107"/>
      <c r="G5" s="1109"/>
    </row>
    <row r="6" spans="1:11" s="631" customFormat="1" ht="24" customHeight="1" x14ac:dyDescent="0.2">
      <c r="A6" s="632" t="s">
        <v>212</v>
      </c>
      <c r="B6" s="633"/>
      <c r="C6" s="634"/>
      <c r="D6" s="635"/>
      <c r="E6" s="633"/>
      <c r="F6" s="634"/>
      <c r="G6" s="636"/>
    </row>
    <row r="7" spans="1:11" s="631" customFormat="1" ht="12.95" customHeight="1" x14ac:dyDescent="0.2">
      <c r="A7" s="679" t="s">
        <v>279</v>
      </c>
      <c r="B7" s="680">
        <f>'15'!H6</f>
        <v>43176.014951296369</v>
      </c>
      <c r="C7" s="681">
        <f>'15'!H7</f>
        <v>1062051.1559300004</v>
      </c>
      <c r="D7" s="682">
        <f>'15'!H8</f>
        <v>810975.99711372086</v>
      </c>
      <c r="E7" s="680">
        <f>'15'!I6</f>
        <v>459906.66460619</v>
      </c>
      <c r="F7" s="681">
        <f>'15'!I7</f>
        <v>11312864.453004584</v>
      </c>
      <c r="G7" s="683">
        <f>'15'!I8</f>
        <v>8638436.556244798</v>
      </c>
    </row>
    <row r="8" spans="1:11" s="631" customFormat="1" ht="3.95" customHeight="1" x14ac:dyDescent="0.2">
      <c r="A8" s="93"/>
      <c r="B8" s="637"/>
      <c r="C8" s="638"/>
      <c r="D8" s="639"/>
      <c r="E8" s="637"/>
      <c r="F8" s="638"/>
      <c r="G8" s="640"/>
    </row>
    <row r="9" spans="1:11" s="631" customFormat="1" ht="20.100000000000001" customHeight="1" x14ac:dyDescent="0.2">
      <c r="A9" s="93"/>
      <c r="B9" s="155"/>
      <c r="C9" s="155"/>
      <c r="D9" s="155"/>
      <c r="E9" s="155"/>
      <c r="F9" s="155"/>
      <c r="G9" s="155"/>
    </row>
    <row r="10" spans="1:11" s="631" customFormat="1" ht="15" customHeight="1" x14ac:dyDescent="0.2">
      <c r="A10" s="93"/>
      <c r="B10" s="1106" t="s">
        <v>15</v>
      </c>
      <c r="C10" s="1107"/>
      <c r="D10" s="1108"/>
      <c r="E10" s="1106" t="s">
        <v>1</v>
      </c>
      <c r="F10" s="1107"/>
      <c r="G10" s="1109"/>
    </row>
    <row r="11" spans="1:11" s="631" customFormat="1" ht="23.25" customHeight="1" x14ac:dyDescent="0.2">
      <c r="A11" s="614" t="s">
        <v>289</v>
      </c>
      <c r="B11" s="641" t="s">
        <v>235</v>
      </c>
      <c r="C11" s="1110" t="s">
        <v>234</v>
      </c>
      <c r="D11" s="1111"/>
      <c r="E11" s="641" t="s">
        <v>235</v>
      </c>
      <c r="F11" s="1110" t="s">
        <v>234</v>
      </c>
      <c r="G11" s="1112"/>
    </row>
    <row r="12" spans="1:11" s="631" customFormat="1" ht="12.95" customHeight="1" x14ac:dyDescent="0.2">
      <c r="A12" s="642" t="s">
        <v>272</v>
      </c>
      <c r="B12" s="643">
        <f>'15'!H10</f>
        <v>22830.693198100613</v>
      </c>
      <c r="C12" s="1113">
        <f>'15'!H9</f>
        <v>684920.7959430184</v>
      </c>
      <c r="D12" s="1114"/>
      <c r="E12" s="643">
        <f>'15'!I10</f>
        <v>243190.29839205707</v>
      </c>
      <c r="F12" s="1113">
        <f>'15'!I9</f>
        <v>7295708.9517617123</v>
      </c>
      <c r="G12" s="1115"/>
    </row>
    <row r="13" spans="1:11" s="631" customFormat="1" ht="12.95" customHeight="1" thickBot="1" x14ac:dyDescent="0.25">
      <c r="A13" s="644" t="s">
        <v>273</v>
      </c>
      <c r="B13" s="645">
        <f>B14-B12</f>
        <v>12051.914842876831</v>
      </c>
      <c r="C13" s="1116">
        <f>C14-C12</f>
        <v>361557.44528630492</v>
      </c>
      <c r="D13" s="1117"/>
      <c r="E13" s="645">
        <f>E14-E12</f>
        <v>128373.07962361752</v>
      </c>
      <c r="F13" s="1116">
        <f>F14-F12</f>
        <v>3851192.3887085253</v>
      </c>
      <c r="G13" s="1118"/>
      <c r="K13" s="853"/>
    </row>
    <row r="14" spans="1:11" s="631" customFormat="1" ht="12.95" customHeight="1" thickTop="1" x14ac:dyDescent="0.2">
      <c r="A14" s="646" t="s">
        <v>274</v>
      </c>
      <c r="B14" s="647">
        <f>C14/30</f>
        <v>34882.608040977444</v>
      </c>
      <c r="C14" s="1120">
        <f>'5'!B23</f>
        <v>1046478.2412293233</v>
      </c>
      <c r="D14" s="1121"/>
      <c r="E14" s="647">
        <f>F14/30</f>
        <v>371563.37801567459</v>
      </c>
      <c r="F14" s="1120">
        <f>'5'!C23</f>
        <v>11146901.340470238</v>
      </c>
      <c r="G14" s="1122"/>
      <c r="K14" s="853"/>
    </row>
    <row r="15" spans="1:11" s="631" customFormat="1" ht="3.95" customHeight="1" x14ac:dyDescent="0.2">
      <c r="A15" s="93"/>
      <c r="B15" s="637"/>
      <c r="C15" s="1123"/>
      <c r="D15" s="1124"/>
      <c r="E15" s="637"/>
      <c r="F15" s="648"/>
      <c r="G15" s="649"/>
      <c r="K15" s="853"/>
    </row>
    <row r="16" spans="1:11" s="631" customFormat="1" ht="20.100000000000001" customHeight="1" x14ac:dyDescent="0.2">
      <c r="A16" s="93"/>
      <c r="B16" s="155"/>
      <c r="C16" s="155"/>
      <c r="D16" s="155"/>
      <c r="E16" s="155"/>
      <c r="F16" s="155"/>
      <c r="G16" s="155"/>
      <c r="K16" s="853"/>
    </row>
    <row r="17" spans="1:11" s="631" customFormat="1" ht="15" customHeight="1" x14ac:dyDescent="0.2">
      <c r="A17" s="93"/>
      <c r="B17" s="1106" t="s">
        <v>15</v>
      </c>
      <c r="C17" s="1107"/>
      <c r="D17" s="1108"/>
      <c r="E17" s="1106" t="s">
        <v>1</v>
      </c>
      <c r="F17" s="1107"/>
      <c r="G17" s="1109"/>
      <c r="K17" s="853"/>
    </row>
    <row r="18" spans="1:11" s="631" customFormat="1" ht="24" customHeight="1" thickBot="1" x14ac:dyDescent="0.25">
      <c r="A18" s="613" t="s">
        <v>119</v>
      </c>
      <c r="B18" s="650" t="s">
        <v>277</v>
      </c>
      <c r="C18" s="651" t="s">
        <v>276</v>
      </c>
      <c r="D18" s="652" t="s">
        <v>275</v>
      </c>
      <c r="E18" s="650" t="s">
        <v>277</v>
      </c>
      <c r="F18" s="651" t="s">
        <v>276</v>
      </c>
      <c r="G18" s="651" t="s">
        <v>275</v>
      </c>
    </row>
    <row r="19" spans="1:11" ht="12.95" customHeight="1" x14ac:dyDescent="0.2">
      <c r="A19" s="93" t="s">
        <v>120</v>
      </c>
      <c r="B19" s="653">
        <f>'8'!B8*1000</f>
        <v>44959.295144984564</v>
      </c>
      <c r="C19" s="654">
        <f>'7'!B8*1000</f>
        <v>1067218.9823894366</v>
      </c>
      <c r="D19" s="655">
        <f>'7'!G8*1000</f>
        <v>1189215.3494121144</v>
      </c>
      <c r="E19" s="653">
        <f>'8'!C8*1000</f>
        <v>478872.62393100001</v>
      </c>
      <c r="F19" s="654">
        <f>'7'!C8*1000</f>
        <v>11367915.214608951</v>
      </c>
      <c r="G19" s="648">
        <f>'7'!H8*1000</f>
        <v>12667408.926479647</v>
      </c>
    </row>
    <row r="20" spans="1:11" ht="12.95" customHeight="1" x14ac:dyDescent="0.2">
      <c r="A20" s="642" t="s">
        <v>278</v>
      </c>
      <c r="B20" s="656">
        <f>'8'!D8</f>
        <v>-4.0999999999999996</v>
      </c>
      <c r="C20" s="657">
        <f>'7'!L8</f>
        <v>0.7</v>
      </c>
      <c r="D20" s="658">
        <f>'7'!M8</f>
        <v>-2</v>
      </c>
      <c r="E20" s="656">
        <f>'8'!D8</f>
        <v>-4.0999999999999996</v>
      </c>
      <c r="F20" s="657">
        <f>'7'!L8</f>
        <v>0.7</v>
      </c>
      <c r="G20" s="659">
        <f>'7'!M8</f>
        <v>-2</v>
      </c>
    </row>
    <row r="21" spans="1:11" ht="3.95" customHeight="1" x14ac:dyDescent="0.2">
      <c r="A21" s="93"/>
      <c r="B21" s="660"/>
      <c r="C21" s="661"/>
      <c r="D21" s="662"/>
      <c r="E21" s="660"/>
      <c r="F21" s="661"/>
      <c r="G21" s="663"/>
    </row>
    <row r="22" spans="1:11" ht="20.100000000000001" customHeight="1" x14ac:dyDescent="0.2">
      <c r="A22" s="93"/>
      <c r="B22" s="664"/>
      <c r="C22" s="664"/>
      <c r="D22" s="664"/>
      <c r="E22" s="664"/>
      <c r="F22" s="664"/>
      <c r="G22" s="664"/>
    </row>
    <row r="23" spans="1:11" ht="15" customHeight="1" x14ac:dyDescent="0.2">
      <c r="A23" s="93"/>
      <c r="B23" s="1106" t="s">
        <v>15</v>
      </c>
      <c r="C23" s="1107"/>
      <c r="D23" s="1108"/>
      <c r="E23" s="1106" t="s">
        <v>1</v>
      </c>
      <c r="F23" s="1107"/>
      <c r="G23" s="1109"/>
    </row>
    <row r="24" spans="1:11" ht="24" customHeight="1" thickBot="1" x14ac:dyDescent="0.25">
      <c r="A24" s="613" t="s">
        <v>290</v>
      </c>
      <c r="B24" s="650" t="s">
        <v>277</v>
      </c>
      <c r="C24" s="651" t="s">
        <v>276</v>
      </c>
      <c r="D24" s="652" t="s">
        <v>275</v>
      </c>
      <c r="E24" s="650" t="s">
        <v>277</v>
      </c>
      <c r="F24" s="651" t="s">
        <v>276</v>
      </c>
      <c r="G24" s="651" t="s">
        <v>275</v>
      </c>
    </row>
    <row r="25" spans="1:11" ht="12.95" customHeight="1" x14ac:dyDescent="0.2">
      <c r="A25" s="665" t="s">
        <v>291</v>
      </c>
      <c r="B25" s="666">
        <v>67639</v>
      </c>
      <c r="C25" s="667">
        <v>1639505</v>
      </c>
      <c r="D25" s="668">
        <v>1529902</v>
      </c>
      <c r="E25" s="666">
        <v>713280.13032127218</v>
      </c>
      <c r="F25" s="667">
        <v>17291700</v>
      </c>
      <c r="G25" s="669">
        <v>16093950</v>
      </c>
    </row>
    <row r="26" spans="1:11" ht="12.95" customHeight="1" x14ac:dyDescent="0.2">
      <c r="A26" s="93" t="s">
        <v>278</v>
      </c>
      <c r="B26" s="660">
        <v>-16.899999999999999</v>
      </c>
      <c r="C26" s="661">
        <v>-6</v>
      </c>
      <c r="D26" s="662">
        <v>-1.7</v>
      </c>
      <c r="E26" s="660">
        <v>-16.899999999999999</v>
      </c>
      <c r="F26" s="661">
        <v>-6</v>
      </c>
      <c r="G26" s="663">
        <v>-1.7</v>
      </c>
    </row>
    <row r="27" spans="1:11" ht="12.95" customHeight="1" x14ac:dyDescent="0.2">
      <c r="A27" s="642" t="s">
        <v>280</v>
      </c>
      <c r="B27" s="670">
        <v>38740</v>
      </c>
      <c r="C27" s="671" t="s">
        <v>348</v>
      </c>
      <c r="D27" s="671" t="s">
        <v>349</v>
      </c>
      <c r="E27" s="670">
        <v>38740</v>
      </c>
      <c r="F27" s="671" t="s">
        <v>348</v>
      </c>
      <c r="G27" s="672" t="s">
        <v>349</v>
      </c>
    </row>
    <row r="28" spans="1:11" ht="3.95" customHeight="1" x14ac:dyDescent="0.2">
      <c r="A28" s="93"/>
      <c r="B28" s="637"/>
      <c r="C28" s="638"/>
      <c r="D28" s="639"/>
      <c r="E28" s="637"/>
      <c r="F28" s="638"/>
      <c r="G28" s="640"/>
    </row>
    <row r="29" spans="1:11" ht="15" customHeight="1" x14ac:dyDescent="0.2">
      <c r="A29" s="1119"/>
      <c r="B29" s="1119"/>
      <c r="C29" s="673"/>
      <c r="D29" s="673"/>
      <c r="E29" s="673"/>
      <c r="F29" s="673"/>
      <c r="G29" s="673"/>
    </row>
    <row r="30" spans="1:11" ht="15" customHeight="1" x14ac:dyDescent="0.2">
      <c r="A30" s="673"/>
      <c r="B30" s="673"/>
      <c r="C30" s="673"/>
      <c r="D30" s="673"/>
      <c r="E30" s="673"/>
      <c r="F30" s="673"/>
      <c r="G30" s="673"/>
    </row>
    <row r="31" spans="1:11" ht="15" customHeight="1" x14ac:dyDescent="0.2">
      <c r="A31" s="673"/>
      <c r="B31" s="673"/>
      <c r="C31" s="673"/>
      <c r="D31" s="673"/>
      <c r="E31" s="673"/>
      <c r="F31" s="673"/>
      <c r="G31" s="673"/>
    </row>
    <row r="32" spans="1:11" ht="15" customHeight="1" x14ac:dyDescent="0.2">
      <c r="A32" s="673"/>
      <c r="B32" s="93" t="s">
        <v>266</v>
      </c>
      <c r="C32" s="93" t="s">
        <v>270</v>
      </c>
      <c r="D32" s="673"/>
      <c r="E32" s="93"/>
      <c r="F32" s="155"/>
      <c r="G32" s="673"/>
    </row>
    <row r="33" spans="1:7" ht="15" customHeight="1" x14ac:dyDescent="0.2">
      <c r="A33" s="93" t="s">
        <v>292</v>
      </c>
      <c r="B33" s="674">
        <f>F7/F14</f>
        <v>1.0148887217590952</v>
      </c>
      <c r="C33" s="675">
        <f>$D$33-B33</f>
        <v>-1.4888721759095169E-2</v>
      </c>
      <c r="D33" s="676">
        <v>1</v>
      </c>
      <c r="E33" s="93"/>
      <c r="F33" s="155"/>
      <c r="G33" s="673"/>
    </row>
    <row r="34" spans="1:7" ht="18" customHeight="1" x14ac:dyDescent="0.2">
      <c r="A34" s="93" t="s">
        <v>293</v>
      </c>
      <c r="B34" s="674">
        <f>G7/F14</f>
        <v>0.77496304061487109</v>
      </c>
      <c r="C34" s="675">
        <f>$D$33-B34</f>
        <v>0.22503695938512891</v>
      </c>
      <c r="D34" s="677"/>
      <c r="E34" s="673"/>
      <c r="F34" s="673"/>
      <c r="G34" s="673"/>
    </row>
    <row r="35" spans="1:7" ht="18" customHeight="1" x14ac:dyDescent="0.2">
      <c r="A35" s="93" t="s">
        <v>294</v>
      </c>
      <c r="B35" s="674">
        <f>F12/F14</f>
        <v>0.65450556427495388</v>
      </c>
      <c r="C35" s="675">
        <f>$D$33-B35</f>
        <v>0.34549443572504612</v>
      </c>
      <c r="D35" s="677"/>
      <c r="E35" s="673"/>
      <c r="F35" s="673"/>
      <c r="G35" s="673"/>
    </row>
    <row r="36" spans="1:7" ht="9.9499999999999993" customHeight="1" x14ac:dyDescent="0.2">
      <c r="A36" s="673"/>
      <c r="B36" s="673"/>
      <c r="C36" s="673"/>
      <c r="D36" s="673"/>
      <c r="E36" s="673"/>
      <c r="F36" s="673"/>
      <c r="G36" s="673"/>
    </row>
    <row r="37" spans="1:7" ht="20.100000000000001" customHeight="1" x14ac:dyDescent="0.2">
      <c r="A37" s="673"/>
      <c r="B37" s="673"/>
      <c r="C37" s="673"/>
      <c r="D37" s="673"/>
      <c r="E37" s="673"/>
      <c r="F37" s="673"/>
      <c r="G37" s="673"/>
    </row>
    <row r="38" spans="1:7" ht="18" customHeight="1" x14ac:dyDescent="0.2">
      <c r="A38" s="673"/>
      <c r="B38" s="673"/>
      <c r="C38" s="673"/>
      <c r="D38" s="673"/>
      <c r="E38" s="673"/>
      <c r="F38" s="673"/>
      <c r="G38" s="673"/>
    </row>
    <row r="39" spans="1:7" ht="18" customHeight="1" x14ac:dyDescent="0.2">
      <c r="A39" s="673"/>
      <c r="B39" s="673"/>
      <c r="C39" s="673"/>
      <c r="D39" s="673"/>
      <c r="E39" s="673"/>
      <c r="F39" s="673"/>
      <c r="G39" s="673"/>
    </row>
    <row r="40" spans="1:7" ht="12.75" customHeight="1" x14ac:dyDescent="0.2">
      <c r="E40" s="673"/>
      <c r="F40" s="673"/>
      <c r="G40" s="673"/>
    </row>
    <row r="41" spans="1:7" ht="12.75" customHeight="1" x14ac:dyDescent="0.2">
      <c r="E41" s="673"/>
      <c r="F41" s="673"/>
      <c r="G41" s="673"/>
    </row>
    <row r="42" spans="1:7" ht="12.75" customHeight="1" x14ac:dyDescent="0.2">
      <c r="E42" s="673"/>
      <c r="F42" s="673"/>
      <c r="G42" s="673"/>
    </row>
    <row r="43" spans="1:7" ht="12.75" customHeight="1" x14ac:dyDescent="0.2">
      <c r="E43" s="673"/>
      <c r="F43" s="673"/>
      <c r="G43" s="673"/>
    </row>
    <row r="44" spans="1:7" ht="12.75" customHeight="1" x14ac:dyDescent="0.2">
      <c r="A44" s="93"/>
      <c r="B44" s="674"/>
      <c r="C44" s="675"/>
      <c r="D44" s="677"/>
      <c r="E44" s="673"/>
      <c r="F44" s="673"/>
      <c r="G44" s="673"/>
    </row>
    <row r="45" spans="1:7" ht="12.75" customHeight="1" x14ac:dyDescent="0.2">
      <c r="A45" s="93"/>
      <c r="B45" s="155"/>
      <c r="C45" s="678"/>
      <c r="D45" s="677"/>
      <c r="E45" s="673"/>
      <c r="F45" s="673"/>
      <c r="G45" s="673"/>
    </row>
    <row r="46" spans="1:7" ht="12.75" customHeight="1" x14ac:dyDescent="0.2">
      <c r="A46" s="93"/>
      <c r="B46" s="155"/>
      <c r="C46" s="673"/>
      <c r="D46" s="673"/>
      <c r="E46" s="673"/>
      <c r="F46" s="673"/>
      <c r="G46" s="673"/>
    </row>
    <row r="47" spans="1:7" ht="12.75" customHeight="1" x14ac:dyDescent="0.2">
      <c r="A47" s="93"/>
      <c r="B47" s="155"/>
      <c r="C47" s="673"/>
      <c r="D47" s="673"/>
      <c r="E47" s="673"/>
      <c r="F47" s="673"/>
      <c r="G47" s="673"/>
    </row>
    <row r="48" spans="1:7" ht="12.75" customHeight="1" x14ac:dyDescent="0.2">
      <c r="A48" s="673"/>
      <c r="B48" s="673"/>
      <c r="C48" s="673"/>
      <c r="D48" s="673"/>
      <c r="E48" s="673"/>
      <c r="F48" s="673"/>
      <c r="G48" s="673"/>
    </row>
    <row r="49" spans="1:7" ht="12.75" customHeight="1" x14ac:dyDescent="0.2">
      <c r="A49" s="673"/>
      <c r="B49" s="673"/>
      <c r="C49" s="673"/>
      <c r="D49" s="673"/>
      <c r="E49" s="673"/>
      <c r="F49" s="673"/>
      <c r="G49" s="673"/>
    </row>
    <row r="50" spans="1:7" ht="12.75" customHeight="1" x14ac:dyDescent="0.2">
      <c r="A50" s="673"/>
      <c r="B50" s="673"/>
      <c r="C50" s="673"/>
      <c r="D50" s="673"/>
      <c r="E50" s="673"/>
      <c r="F50" s="673"/>
      <c r="G50" s="673"/>
    </row>
    <row r="51" spans="1:7" ht="12.75" customHeight="1" x14ac:dyDescent="0.2">
      <c r="A51" s="908"/>
      <c r="B51" s="908"/>
      <c r="C51" s="908"/>
      <c r="D51" s="908"/>
      <c r="E51" s="908"/>
      <c r="F51" s="908"/>
      <c r="G51" s="908"/>
    </row>
    <row r="52" spans="1:7" ht="12.75" customHeight="1" x14ac:dyDescent="0.2">
      <c r="A52" s="908"/>
      <c r="B52" s="908"/>
      <c r="C52" s="908"/>
      <c r="D52" s="908"/>
      <c r="E52" s="908"/>
      <c r="F52" s="908"/>
      <c r="G52" s="908"/>
    </row>
    <row r="53" spans="1:7" ht="12.75" customHeight="1" x14ac:dyDescent="0.2">
      <c r="A53" s="673"/>
      <c r="B53" s="673"/>
      <c r="C53" s="673"/>
      <c r="D53" s="673"/>
      <c r="E53" s="673"/>
      <c r="F53" s="673"/>
      <c r="G53" s="673"/>
    </row>
  </sheetData>
  <mergeCells count="21">
    <mergeCell ref="A29:B29"/>
    <mergeCell ref="A51:G52"/>
    <mergeCell ref="C14:D14"/>
    <mergeCell ref="F14:G14"/>
    <mergeCell ref="C15:D15"/>
    <mergeCell ref="B17:D17"/>
    <mergeCell ref="E17:G17"/>
    <mergeCell ref="B23:D23"/>
    <mergeCell ref="E23:G23"/>
    <mergeCell ref="C11:D11"/>
    <mergeCell ref="F11:G11"/>
    <mergeCell ref="C12:D12"/>
    <mergeCell ref="F12:G12"/>
    <mergeCell ref="C13:D13"/>
    <mergeCell ref="F13:G13"/>
    <mergeCell ref="F1:G1"/>
    <mergeCell ref="A2:G2"/>
    <mergeCell ref="B5:D5"/>
    <mergeCell ref="E5:G5"/>
    <mergeCell ref="B10:D10"/>
    <mergeCell ref="E10:G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>
      <selection activeCell="J6" sqref="J6"/>
    </sheetView>
  </sheetViews>
  <sheetFormatPr defaultRowHeight="12.75" x14ac:dyDescent="0.2"/>
  <cols>
    <col min="1" max="1" width="22.28515625" style="110" customWidth="1"/>
    <col min="2" max="13" width="8.7109375" style="110" customWidth="1"/>
    <col min="14" max="16384" width="9.140625" style="110"/>
  </cols>
  <sheetData>
    <row r="1" spans="1:19" x14ac:dyDescent="0.2">
      <c r="L1" s="1082" t="s">
        <v>242</v>
      </c>
      <c r="M1" s="1082"/>
    </row>
    <row r="2" spans="1:19" ht="15.75" x14ac:dyDescent="0.25">
      <c r="A2" s="1129" t="s">
        <v>296</v>
      </c>
      <c r="B2" s="1129"/>
      <c r="C2" s="1129"/>
      <c r="D2" s="1129"/>
      <c r="E2" s="1129"/>
      <c r="F2" s="1129"/>
      <c r="G2" s="1129"/>
      <c r="H2" s="1129"/>
      <c r="I2" s="1129"/>
      <c r="J2" s="1129"/>
      <c r="K2" s="1129"/>
      <c r="L2" s="1129"/>
      <c r="M2" s="1129"/>
    </row>
    <row r="4" spans="1:19" s="299" customFormat="1" ht="15" customHeight="1" x14ac:dyDescent="0.2">
      <c r="A4" s="521"/>
      <c r="B4" s="1130" t="s">
        <v>196</v>
      </c>
      <c r="C4" s="1131"/>
      <c r="D4" s="1132" t="s">
        <v>197</v>
      </c>
      <c r="E4" s="1131"/>
      <c r="F4" s="1132" t="s">
        <v>198</v>
      </c>
      <c r="G4" s="1131"/>
      <c r="H4" s="1132" t="s">
        <v>199</v>
      </c>
      <c r="I4" s="1131"/>
      <c r="J4" s="1132" t="s">
        <v>200</v>
      </c>
      <c r="K4" s="1131"/>
      <c r="L4" s="1132" t="s">
        <v>201</v>
      </c>
      <c r="M4" s="1133"/>
    </row>
    <row r="5" spans="1:19" s="299" customFormat="1" ht="12" customHeight="1" thickBot="1" x14ac:dyDescent="0.25">
      <c r="A5" s="522"/>
      <c r="B5" s="526" t="s">
        <v>15</v>
      </c>
      <c r="C5" s="519" t="s">
        <v>1</v>
      </c>
      <c r="D5" s="519" t="s">
        <v>15</v>
      </c>
      <c r="E5" s="519" t="s">
        <v>1</v>
      </c>
      <c r="F5" s="519" t="s">
        <v>15</v>
      </c>
      <c r="G5" s="519" t="s">
        <v>1</v>
      </c>
      <c r="H5" s="519" t="s">
        <v>15</v>
      </c>
      <c r="I5" s="519" t="s">
        <v>1</v>
      </c>
      <c r="J5" s="519" t="s">
        <v>15</v>
      </c>
      <c r="K5" s="519" t="s">
        <v>1</v>
      </c>
      <c r="L5" s="519" t="s">
        <v>15</v>
      </c>
      <c r="M5" s="520" t="s">
        <v>1</v>
      </c>
    </row>
    <row r="6" spans="1:19" s="299" customFormat="1" ht="21.95" customHeight="1" x14ac:dyDescent="0.2">
      <c r="A6" s="523"/>
      <c r="B6" s="527">
        <v>17787.847899278298</v>
      </c>
      <c r="C6" s="516">
        <v>189246.69258521174</v>
      </c>
      <c r="D6" s="516">
        <v>30333.438123806001</v>
      </c>
      <c r="E6" s="516">
        <v>322675.53351061698</v>
      </c>
      <c r="F6" s="516">
        <v>38302.493568857928</v>
      </c>
      <c r="G6" s="516">
        <v>408986.25328764558</v>
      </c>
      <c r="H6" s="517">
        <v>43176.014951296369</v>
      </c>
      <c r="I6" s="517">
        <v>459906.66460619</v>
      </c>
      <c r="J6" s="516"/>
      <c r="K6" s="516"/>
      <c r="L6" s="516"/>
      <c r="M6" s="518"/>
    </row>
    <row r="7" spans="1:19" s="299" customFormat="1" ht="21.95" customHeight="1" x14ac:dyDescent="0.2">
      <c r="A7" s="524"/>
      <c r="B7" s="528">
        <v>435481.919724765</v>
      </c>
      <c r="C7" s="317">
        <v>4633135.6921437467</v>
      </c>
      <c r="D7" s="317">
        <v>738787.79939779558</v>
      </c>
      <c r="E7" s="317">
        <v>7858942.5421818029</v>
      </c>
      <c r="F7" s="317">
        <v>933986.97894493269</v>
      </c>
      <c r="G7" s="317">
        <v>9972923.419500621</v>
      </c>
      <c r="H7" s="316">
        <v>1062051.1559300004</v>
      </c>
      <c r="I7" s="316">
        <v>11312864.453004584</v>
      </c>
      <c r="J7" s="317"/>
      <c r="K7" s="317"/>
      <c r="L7" s="317"/>
      <c r="M7" s="318"/>
    </row>
    <row r="8" spans="1:19" s="299" customFormat="1" ht="21.95" customHeight="1" x14ac:dyDescent="0.2">
      <c r="A8" s="524"/>
      <c r="B8" s="528">
        <v>334043.69174892298</v>
      </c>
      <c r="C8" s="317">
        <v>3553924.240885966</v>
      </c>
      <c r="D8" s="317">
        <v>566849.42793462786</v>
      </c>
      <c r="E8" s="317">
        <v>6029927.7923080409</v>
      </c>
      <c r="F8" s="317">
        <v>712957.13856998261</v>
      </c>
      <c r="G8" s="317">
        <v>7612811.6393836215</v>
      </c>
      <c r="H8" s="316">
        <v>810975.99711372086</v>
      </c>
      <c r="I8" s="316">
        <v>8638436.556244798</v>
      </c>
      <c r="J8" s="317"/>
      <c r="K8" s="317"/>
      <c r="L8" s="317"/>
      <c r="M8" s="318"/>
    </row>
    <row r="9" spans="1:19" s="299" customFormat="1" ht="21.95" customHeight="1" x14ac:dyDescent="0.2">
      <c r="A9" s="525" t="s">
        <v>239</v>
      </c>
      <c r="B9" s="529">
        <v>362334.75325186638</v>
      </c>
      <c r="C9" s="320">
        <v>3854915.6733219312</v>
      </c>
      <c r="D9" s="320">
        <v>525740.25896217604</v>
      </c>
      <c r="E9" s="320">
        <v>5592624.148183587</v>
      </c>
      <c r="F9" s="320">
        <v>671872.72660335293</v>
      </c>
      <c r="G9" s="320">
        <v>7174120.6260021916</v>
      </c>
      <c r="H9" s="319">
        <v>684920.7959430184</v>
      </c>
      <c r="I9" s="319">
        <v>7295708.9517617123</v>
      </c>
      <c r="J9" s="320"/>
      <c r="K9" s="320"/>
      <c r="L9" s="320"/>
      <c r="M9" s="321"/>
    </row>
    <row r="10" spans="1:19" s="299" customFormat="1" ht="21.95" customHeight="1" x14ac:dyDescent="0.2">
      <c r="A10" s="525" t="s">
        <v>240</v>
      </c>
      <c r="B10" s="529">
        <v>12077.825108395546</v>
      </c>
      <c r="C10" s="320">
        <v>128497.18911073104</v>
      </c>
      <c r="D10" s="320">
        <v>17524.675298739203</v>
      </c>
      <c r="E10" s="320">
        <v>186420.80493945291</v>
      </c>
      <c r="F10" s="320">
        <v>22395.757553445095</v>
      </c>
      <c r="G10" s="320">
        <v>239137.35420007305</v>
      </c>
      <c r="H10" s="319">
        <v>22830.693198100613</v>
      </c>
      <c r="I10" s="319">
        <v>243190.29839205707</v>
      </c>
      <c r="J10" s="320"/>
      <c r="K10" s="320"/>
      <c r="L10" s="320"/>
      <c r="M10" s="321"/>
    </row>
    <row r="11" spans="1:19" ht="5.25" customHeight="1" x14ac:dyDescent="0.2"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S11" s="299"/>
    </row>
    <row r="12" spans="1:19" ht="24" customHeight="1" x14ac:dyDescent="0.2">
      <c r="A12" s="1134" t="s">
        <v>202</v>
      </c>
      <c r="B12" s="1134"/>
      <c r="C12" s="1134"/>
      <c r="D12" s="1134"/>
      <c r="E12" s="1134"/>
      <c r="F12" s="1134"/>
      <c r="G12" s="1134"/>
      <c r="H12" s="1134"/>
      <c r="I12" s="1134"/>
      <c r="J12" s="1134"/>
      <c r="K12" s="1134"/>
      <c r="L12" s="1134"/>
      <c r="M12" s="1134"/>
      <c r="S12" s="299"/>
    </row>
    <row r="13" spans="1:19" ht="20.100000000000001" customHeight="1" x14ac:dyDescent="0.2">
      <c r="A13" s="314" t="s">
        <v>174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</row>
    <row r="14" spans="1:19" ht="20.100000000000001" customHeight="1" x14ac:dyDescent="0.2">
      <c r="A14" s="1127" t="s">
        <v>175</v>
      </c>
      <c r="B14" s="322">
        <v>1</v>
      </c>
      <c r="C14" s="322">
        <v>2</v>
      </c>
      <c r="D14" s="322">
        <v>3</v>
      </c>
      <c r="E14" s="322">
        <v>4</v>
      </c>
      <c r="F14" s="322">
        <v>5</v>
      </c>
      <c r="G14" s="322">
        <v>6</v>
      </c>
      <c r="H14" s="322">
        <v>7</v>
      </c>
      <c r="I14" s="322">
        <v>8</v>
      </c>
      <c r="J14" s="322">
        <v>9</v>
      </c>
      <c r="K14" s="322">
        <v>10</v>
      </c>
      <c r="L14" s="322">
        <v>11</v>
      </c>
      <c r="M14" s="323">
        <v>12</v>
      </c>
    </row>
    <row r="15" spans="1:19" ht="18" customHeight="1" x14ac:dyDescent="0.2">
      <c r="A15" s="1128"/>
      <c r="B15" s="301" t="s">
        <v>176</v>
      </c>
      <c r="C15" s="301" t="s">
        <v>177</v>
      </c>
      <c r="D15" s="301" t="s">
        <v>178</v>
      </c>
      <c r="E15" s="301" t="s">
        <v>179</v>
      </c>
      <c r="F15" s="301" t="s">
        <v>180</v>
      </c>
      <c r="G15" s="301" t="s">
        <v>181</v>
      </c>
      <c r="H15" s="301" t="s">
        <v>182</v>
      </c>
      <c r="I15" s="301" t="s">
        <v>183</v>
      </c>
      <c r="J15" s="301" t="s">
        <v>184</v>
      </c>
      <c r="K15" s="301" t="s">
        <v>185</v>
      </c>
      <c r="L15" s="301" t="s">
        <v>186</v>
      </c>
      <c r="M15" s="302" t="s">
        <v>187</v>
      </c>
    </row>
    <row r="16" spans="1:19" ht="18" customHeight="1" x14ac:dyDescent="0.2">
      <c r="A16" s="303" t="s">
        <v>188</v>
      </c>
      <c r="B16" s="304">
        <v>7.7000000000000002E-3</v>
      </c>
      <c r="C16" s="304">
        <v>9.2999999999999992E-3</v>
      </c>
      <c r="D16" s="304">
        <v>8.5000000000000006E-3</v>
      </c>
      <c r="E16" s="304">
        <v>9.2999999999999992E-3</v>
      </c>
      <c r="F16" s="304">
        <v>7.7999999999999996E-3</v>
      </c>
      <c r="G16" s="304">
        <v>8.6E-3</v>
      </c>
      <c r="H16" s="304">
        <v>8.2000000000000007E-3</v>
      </c>
      <c r="I16" s="304">
        <v>8.6999999999999994E-3</v>
      </c>
      <c r="J16" s="304">
        <v>4.5999999999999999E-3</v>
      </c>
      <c r="K16" s="304">
        <v>8.5000000000000006E-3</v>
      </c>
      <c r="L16" s="304">
        <v>7.7999999999999996E-3</v>
      </c>
      <c r="M16" s="305">
        <v>9.7999999999999997E-3</v>
      </c>
    </row>
    <row r="17" spans="1:13" ht="18" customHeight="1" x14ac:dyDescent="0.2">
      <c r="A17" s="303" t="s">
        <v>189</v>
      </c>
      <c r="B17" s="304">
        <v>0.21</v>
      </c>
      <c r="C17" s="304">
        <v>0.22320000000000001</v>
      </c>
      <c r="D17" s="304">
        <v>0.21479999999999999</v>
      </c>
      <c r="E17" s="304">
        <v>0.22670000000000001</v>
      </c>
      <c r="F17" s="304">
        <v>0.18629999999999999</v>
      </c>
      <c r="G17" s="304">
        <v>0.2054</v>
      </c>
      <c r="H17" s="304">
        <v>0.2072</v>
      </c>
      <c r="I17" s="304">
        <v>0.21909999999999999</v>
      </c>
      <c r="J17" s="304">
        <v>0.1249</v>
      </c>
      <c r="K17" s="304">
        <v>0.1988</v>
      </c>
      <c r="L17" s="304">
        <v>0.2238</v>
      </c>
      <c r="M17" s="305">
        <v>0.21629999999999999</v>
      </c>
    </row>
    <row r="18" spans="1:13" ht="18" customHeight="1" x14ac:dyDescent="0.2">
      <c r="A18" s="306" t="s">
        <v>190</v>
      </c>
      <c r="B18" s="307">
        <v>0.16300000000000001</v>
      </c>
      <c r="C18" s="307">
        <v>0.16969999999999999</v>
      </c>
      <c r="D18" s="307">
        <v>0.1676</v>
      </c>
      <c r="E18" s="307">
        <v>0.1719</v>
      </c>
      <c r="F18" s="307">
        <v>0.1462</v>
      </c>
      <c r="G18" s="307">
        <v>0.15859999999999999</v>
      </c>
      <c r="H18" s="307">
        <v>0.16550000000000001</v>
      </c>
      <c r="I18" s="307">
        <v>0.17460000000000001</v>
      </c>
      <c r="J18" s="307">
        <v>0.1145</v>
      </c>
      <c r="K18" s="307">
        <v>0.15479999999999999</v>
      </c>
      <c r="L18" s="307">
        <v>0.1749</v>
      </c>
      <c r="M18" s="308">
        <v>0.16589999999999999</v>
      </c>
    </row>
    <row r="19" spans="1:13" ht="9.9499999999999993" customHeight="1" x14ac:dyDescent="0.2">
      <c r="A19" s="300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</row>
    <row r="20" spans="1:13" ht="20.100000000000001" customHeight="1" x14ac:dyDescent="0.2">
      <c r="A20" s="314" t="s">
        <v>191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</row>
    <row r="21" spans="1:13" ht="18" customHeight="1" x14ac:dyDescent="0.2">
      <c r="A21" s="309" t="s">
        <v>192</v>
      </c>
      <c r="B21" s="310">
        <v>1.7350000000000001</v>
      </c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</row>
    <row r="22" spans="1:13" ht="18" customHeight="1" x14ac:dyDescent="0.2">
      <c r="A22" s="303" t="s">
        <v>193</v>
      </c>
      <c r="B22" s="305">
        <v>1.5281</v>
      </c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</row>
    <row r="23" spans="1:13" ht="18" customHeight="1" x14ac:dyDescent="0.2">
      <c r="A23" s="306" t="s">
        <v>194</v>
      </c>
      <c r="B23" s="311">
        <v>1.0221</v>
      </c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</row>
    <row r="24" spans="1:13" ht="9.9499999999999993" customHeight="1" x14ac:dyDescent="0.2">
      <c r="A24" s="312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</row>
    <row r="25" spans="1:13" ht="20.100000000000001" customHeight="1" x14ac:dyDescent="0.2">
      <c r="A25" s="314" t="s">
        <v>195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</row>
    <row r="26" spans="1:13" ht="18" customHeight="1" x14ac:dyDescent="0.2">
      <c r="A26" s="309"/>
      <c r="B26" s="301" t="s">
        <v>13</v>
      </c>
      <c r="C26" s="301" t="s">
        <v>73</v>
      </c>
      <c r="D26" s="301" t="s">
        <v>74</v>
      </c>
      <c r="E26" s="301" t="s">
        <v>75</v>
      </c>
      <c r="F26" s="301" t="s">
        <v>76</v>
      </c>
      <c r="G26" s="301" t="s">
        <v>77</v>
      </c>
      <c r="H26" s="301" t="s">
        <v>78</v>
      </c>
      <c r="I26" s="301" t="s">
        <v>79</v>
      </c>
      <c r="J26" s="301" t="s">
        <v>80</v>
      </c>
      <c r="K26" s="301" t="s">
        <v>81</v>
      </c>
      <c r="L26" s="301" t="s">
        <v>82</v>
      </c>
      <c r="M26" s="302" t="s">
        <v>83</v>
      </c>
    </row>
    <row r="27" spans="1:13" ht="18" customHeight="1" x14ac:dyDescent="0.2">
      <c r="A27" s="306" t="s">
        <v>195</v>
      </c>
      <c r="B27" s="315">
        <v>1</v>
      </c>
      <c r="C27" s="313">
        <v>0.9</v>
      </c>
      <c r="D27" s="313">
        <v>0.7</v>
      </c>
      <c r="E27" s="313">
        <v>0</v>
      </c>
      <c r="F27" s="313">
        <v>0</v>
      </c>
      <c r="G27" s="313">
        <v>0</v>
      </c>
      <c r="H27" s="313">
        <v>0</v>
      </c>
      <c r="I27" s="313">
        <v>0</v>
      </c>
      <c r="J27" s="313">
        <v>0</v>
      </c>
      <c r="K27" s="313">
        <v>0.4</v>
      </c>
      <c r="L27" s="313">
        <v>0.7</v>
      </c>
      <c r="M27" s="311">
        <v>0.9</v>
      </c>
    </row>
    <row r="29" spans="1:13" x14ac:dyDescent="0.2">
      <c r="A29" s="1126" t="s">
        <v>203</v>
      </c>
      <c r="B29" s="1126"/>
      <c r="C29" s="1126"/>
      <c r="D29" s="1126"/>
      <c r="E29" s="1126"/>
      <c r="F29" s="1126"/>
      <c r="G29" s="1126"/>
      <c r="H29" s="1126"/>
      <c r="I29" s="1126"/>
      <c r="J29" s="1126"/>
      <c r="K29" s="1125" t="s">
        <v>204</v>
      </c>
      <c r="L29" s="1125"/>
      <c r="M29" s="1125"/>
    </row>
  </sheetData>
  <mergeCells count="12">
    <mergeCell ref="K29:M29"/>
    <mergeCell ref="A29:J29"/>
    <mergeCell ref="L1:M1"/>
    <mergeCell ref="A14:A15"/>
    <mergeCell ref="A2:M2"/>
    <mergeCell ref="B4:C4"/>
    <mergeCell ref="D4:E4"/>
    <mergeCell ref="F4:G4"/>
    <mergeCell ref="H4:I4"/>
    <mergeCell ref="J4:K4"/>
    <mergeCell ref="L4:M4"/>
    <mergeCell ref="A12:M12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topLeftCell="A4" zoomScaleNormal="100" zoomScaleSheetLayoutView="100" workbookViewId="0"/>
  </sheetViews>
  <sheetFormatPr defaultRowHeight="11.25" x14ac:dyDescent="0.2"/>
  <cols>
    <col min="1" max="1" width="12.28515625" style="10" customWidth="1"/>
    <col min="2" max="2" width="2.7109375" style="10" customWidth="1"/>
    <col min="3" max="3" width="65.5703125" style="10" customWidth="1"/>
    <col min="4" max="4" width="10.1406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x14ac:dyDescent="0.2">
      <c r="B1" s="295"/>
      <c r="D1" s="863" t="s">
        <v>54</v>
      </c>
    </row>
    <row r="2" spans="1:4" x14ac:dyDescent="0.2">
      <c r="B2" s="295"/>
    </row>
    <row r="3" spans="1:4" x14ac:dyDescent="0.2">
      <c r="A3" s="2"/>
      <c r="B3" s="295"/>
    </row>
    <row r="4" spans="1:4" x14ac:dyDescent="0.2">
      <c r="A4" s="2"/>
      <c r="B4" s="232"/>
    </row>
    <row r="5" spans="1:4" ht="30" customHeight="1" x14ac:dyDescent="0.2">
      <c r="A5" s="227" t="s">
        <v>207</v>
      </c>
      <c r="B5" s="233" t="s">
        <v>55</v>
      </c>
      <c r="C5" s="902" t="s">
        <v>208</v>
      </c>
      <c r="D5" s="902"/>
    </row>
    <row r="6" spans="1:4" ht="30" customHeight="1" x14ac:dyDescent="0.2">
      <c r="A6" s="227" t="s">
        <v>135</v>
      </c>
      <c r="B6" s="233" t="s">
        <v>55</v>
      </c>
      <c r="C6" s="902" t="s">
        <v>350</v>
      </c>
      <c r="D6" s="902"/>
    </row>
    <row r="7" spans="1:4" ht="30" customHeight="1" x14ac:dyDescent="0.2">
      <c r="A7" s="227" t="s">
        <v>136</v>
      </c>
      <c r="B7" s="233" t="s">
        <v>55</v>
      </c>
      <c r="C7" s="902" t="s">
        <v>351</v>
      </c>
      <c r="D7" s="902"/>
    </row>
    <row r="8" spans="1:4" ht="30" customHeight="1" x14ac:dyDescent="0.2">
      <c r="A8" s="227" t="s">
        <v>137</v>
      </c>
      <c r="B8" s="233" t="s">
        <v>55</v>
      </c>
      <c r="C8" s="902" t="s">
        <v>366</v>
      </c>
      <c r="D8" s="902"/>
    </row>
    <row r="9" spans="1:4" ht="30" customHeight="1" x14ac:dyDescent="0.2">
      <c r="A9" s="227" t="s">
        <v>138</v>
      </c>
      <c r="B9" s="233" t="s">
        <v>55</v>
      </c>
      <c r="C9" s="201" t="s">
        <v>367</v>
      </c>
      <c r="D9" s="201"/>
    </row>
    <row r="10" spans="1:4" ht="30" customHeight="1" x14ac:dyDescent="0.2">
      <c r="A10" s="227" t="s">
        <v>139</v>
      </c>
      <c r="B10" s="233" t="s">
        <v>55</v>
      </c>
      <c r="C10" s="902" t="s">
        <v>368</v>
      </c>
      <c r="D10" s="902"/>
    </row>
    <row r="11" spans="1:4" ht="30" customHeight="1" x14ac:dyDescent="0.2">
      <c r="A11" s="227" t="s">
        <v>140</v>
      </c>
      <c r="B11" s="233" t="s">
        <v>55</v>
      </c>
      <c r="C11" s="902" t="s">
        <v>369</v>
      </c>
      <c r="D11" s="902"/>
    </row>
    <row r="12" spans="1:4" ht="30" customHeight="1" x14ac:dyDescent="0.2">
      <c r="A12" s="227" t="s">
        <v>141</v>
      </c>
      <c r="B12" s="233" t="s">
        <v>55</v>
      </c>
      <c r="C12" s="201" t="s">
        <v>370</v>
      </c>
      <c r="D12" s="201"/>
    </row>
    <row r="13" spans="1:4" ht="30" customHeight="1" x14ac:dyDescent="0.2">
      <c r="A13" s="227" t="s">
        <v>142</v>
      </c>
      <c r="B13" s="233" t="s">
        <v>55</v>
      </c>
      <c r="C13" s="201" t="s">
        <v>371</v>
      </c>
      <c r="D13" s="201"/>
    </row>
    <row r="14" spans="1:4" ht="30" customHeight="1" x14ac:dyDescent="0.2">
      <c r="A14" s="227" t="s">
        <v>143</v>
      </c>
      <c r="B14" s="233" t="s">
        <v>55</v>
      </c>
      <c r="C14" s="201" t="s">
        <v>372</v>
      </c>
      <c r="D14" s="201"/>
    </row>
    <row r="15" spans="1:4" ht="30" customHeight="1" x14ac:dyDescent="0.2">
      <c r="A15" s="227" t="s">
        <v>144</v>
      </c>
      <c r="B15" s="233" t="s">
        <v>55</v>
      </c>
      <c r="C15" s="201" t="s">
        <v>373</v>
      </c>
      <c r="D15" s="201"/>
    </row>
    <row r="16" spans="1:4" ht="30" customHeight="1" x14ac:dyDescent="0.2">
      <c r="A16" s="227" t="s">
        <v>145</v>
      </c>
      <c r="B16" s="233" t="s">
        <v>55</v>
      </c>
      <c r="C16" s="201" t="s">
        <v>374</v>
      </c>
      <c r="D16" s="201"/>
    </row>
    <row r="17" spans="1:4" ht="30" customHeight="1" x14ac:dyDescent="0.2">
      <c r="A17" s="227" t="s">
        <v>146</v>
      </c>
      <c r="B17" s="233" t="s">
        <v>55</v>
      </c>
      <c r="C17" s="201" t="s">
        <v>116</v>
      </c>
      <c r="D17" s="201"/>
    </row>
    <row r="18" spans="1:4" ht="30" customHeight="1" x14ac:dyDescent="0.2">
      <c r="A18" s="227" t="s">
        <v>147</v>
      </c>
      <c r="B18" s="233" t="s">
        <v>55</v>
      </c>
      <c r="C18" s="201" t="s">
        <v>124</v>
      </c>
      <c r="D18" s="201"/>
    </row>
    <row r="19" spans="1:4" ht="30" customHeight="1" x14ac:dyDescent="0.2">
      <c r="A19" s="227" t="s">
        <v>148</v>
      </c>
      <c r="B19" s="233" t="s">
        <v>55</v>
      </c>
      <c r="C19" s="201" t="s">
        <v>281</v>
      </c>
      <c r="D19" s="228"/>
    </row>
    <row r="20" spans="1:4" ht="30" customHeight="1" x14ac:dyDescent="0.2">
      <c r="A20" s="227" t="s">
        <v>205</v>
      </c>
      <c r="B20" s="233" t="s">
        <v>55</v>
      </c>
      <c r="C20" s="297" t="s">
        <v>375</v>
      </c>
      <c r="D20" s="228"/>
    </row>
    <row r="21" spans="1:4" ht="30" customHeight="1" x14ac:dyDescent="0.2">
      <c r="A21" s="227" t="s">
        <v>282</v>
      </c>
      <c r="B21" s="233" t="s">
        <v>55</v>
      </c>
      <c r="C21" s="551" t="s">
        <v>297</v>
      </c>
      <c r="D21" s="228"/>
    </row>
    <row r="22" spans="1:4" ht="30" customHeight="1" x14ac:dyDescent="0.2">
      <c r="A22" s="227" t="s">
        <v>382</v>
      </c>
      <c r="B22" s="233" t="s">
        <v>55</v>
      </c>
      <c r="C22" s="856" t="s">
        <v>383</v>
      </c>
      <c r="D22" s="228"/>
    </row>
    <row r="23" spans="1:4" ht="23.1" customHeight="1" x14ac:dyDescent="0.2">
      <c r="A23" s="229"/>
      <c r="B23" s="773"/>
      <c r="C23" s="228"/>
      <c r="D23" s="228"/>
    </row>
    <row r="24" spans="1:4" ht="23.1" customHeight="1" x14ac:dyDescent="0.2">
      <c r="A24" s="229"/>
      <c r="B24" s="291"/>
      <c r="C24" s="228"/>
      <c r="D24" s="228"/>
    </row>
    <row r="25" spans="1:4" ht="23.1" customHeight="1" x14ac:dyDescent="0.2">
      <c r="A25" s="229"/>
      <c r="B25" s="291"/>
      <c r="C25" s="230"/>
      <c r="D25" s="230"/>
    </row>
    <row r="26" spans="1:4" ht="23.1" customHeight="1" x14ac:dyDescent="0.2">
      <c r="A26" s="229"/>
      <c r="B26" s="293"/>
      <c r="C26" s="230"/>
      <c r="D26" s="230"/>
    </row>
    <row r="27" spans="1:4" ht="23.1" customHeight="1" x14ac:dyDescent="0.2">
      <c r="A27" s="229"/>
      <c r="B27" s="293"/>
      <c r="C27" s="228"/>
      <c r="D27" s="228"/>
    </row>
    <row r="28" spans="1:4" ht="23.1" customHeight="1" x14ac:dyDescent="0.2">
      <c r="A28" s="226"/>
      <c r="B28" s="294"/>
      <c r="C28" s="226"/>
      <c r="D28" s="226"/>
    </row>
    <row r="29" spans="1:4" ht="23.1" customHeight="1" x14ac:dyDescent="0.2">
      <c r="A29" s="229"/>
      <c r="B29" s="292"/>
      <c r="C29" s="230"/>
      <c r="D29" s="230"/>
    </row>
    <row r="30" spans="1:4" ht="23.1" customHeight="1" x14ac:dyDescent="0.2">
      <c r="A30" s="229"/>
      <c r="B30" s="292"/>
      <c r="C30" s="230"/>
      <c r="D30" s="230"/>
    </row>
    <row r="31" spans="1:4" ht="23.1" customHeight="1" x14ac:dyDescent="0.2">
      <c r="A31" s="229"/>
      <c r="B31" s="292"/>
      <c r="C31" s="230"/>
      <c r="D31" s="230"/>
    </row>
    <row r="32" spans="1:4" ht="23.1" customHeight="1" x14ac:dyDescent="0.2">
      <c r="A32" s="229"/>
      <c r="B32" s="231"/>
      <c r="C32" s="904"/>
      <c r="D32" s="904"/>
    </row>
    <row r="33" spans="1:4" ht="23.1" customHeight="1" x14ac:dyDescent="0.2">
      <c r="A33" s="229"/>
      <c r="B33" s="231"/>
      <c r="C33" s="904"/>
      <c r="D33" s="904"/>
    </row>
    <row r="34" spans="1:4" ht="23.1" customHeight="1" x14ac:dyDescent="0.2">
      <c r="A34" s="229"/>
      <c r="B34" s="231"/>
      <c r="C34" s="904"/>
      <c r="D34" s="904"/>
    </row>
    <row r="35" spans="1:4" ht="23.1" customHeight="1" x14ac:dyDescent="0.2">
      <c r="A35" s="229"/>
      <c r="B35" s="231"/>
      <c r="C35" s="904"/>
      <c r="D35" s="904"/>
    </row>
    <row r="36" spans="1:4" ht="30" customHeight="1" x14ac:dyDescent="0.2">
      <c r="A36" s="903"/>
      <c r="B36" s="903"/>
      <c r="C36" s="903"/>
      <c r="D36" s="903"/>
    </row>
  </sheetData>
  <mergeCells count="11">
    <mergeCell ref="C5:D5"/>
    <mergeCell ref="A36:D36"/>
    <mergeCell ref="C35:D35"/>
    <mergeCell ref="C6:D6"/>
    <mergeCell ref="C7:D7"/>
    <mergeCell ref="C34:D34"/>
    <mergeCell ref="C33:D33"/>
    <mergeCell ref="C32:D32"/>
    <mergeCell ref="C11:D11"/>
    <mergeCell ref="C8:D8"/>
    <mergeCell ref="C10:D10"/>
  </mergeCells>
  <phoneticPr fontId="6" type="noConversion"/>
  <pageMargins left="0.85" right="0.44" top="0.66" bottom="0.28999999999999998" header="0.4921259845" footer="0.26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10" customWidth="1"/>
    <col min="2" max="13" width="8.7109375" style="110" customWidth="1"/>
    <col min="14" max="16384" width="9.140625" style="110"/>
  </cols>
  <sheetData>
    <row r="1" spans="1:19" x14ac:dyDescent="0.2">
      <c r="L1" s="1082" t="s">
        <v>381</v>
      </c>
      <c r="M1" s="1082"/>
    </row>
    <row r="2" spans="1:19" ht="15.75" x14ac:dyDescent="0.25">
      <c r="A2" s="1129" t="s">
        <v>380</v>
      </c>
      <c r="B2" s="1129"/>
      <c r="C2" s="1129"/>
      <c r="D2" s="1129"/>
      <c r="E2" s="1129"/>
      <c r="F2" s="1129"/>
      <c r="G2" s="1129"/>
      <c r="H2" s="1129"/>
      <c r="I2" s="1129"/>
      <c r="J2" s="1129"/>
      <c r="K2" s="1129"/>
      <c r="L2" s="1129"/>
      <c r="M2" s="1129"/>
    </row>
    <row r="4" spans="1:19" s="299" customFormat="1" ht="15" customHeight="1" x14ac:dyDescent="0.2">
      <c r="A4" s="521"/>
      <c r="B4" s="1133"/>
      <c r="C4" s="1133"/>
      <c r="D4" s="1133"/>
      <c r="E4" s="1133"/>
      <c r="F4" s="1133"/>
      <c r="G4" s="1133"/>
      <c r="H4" s="1133"/>
      <c r="I4" s="1133"/>
      <c r="J4" s="1133"/>
      <c r="K4" s="1133"/>
      <c r="L4" s="1133"/>
      <c r="M4" s="1133"/>
    </row>
    <row r="5" spans="1:19" s="299" customFormat="1" ht="12" customHeight="1" x14ac:dyDescent="0.2">
      <c r="A5" s="883"/>
      <c r="B5" s="884"/>
      <c r="C5" s="884"/>
      <c r="D5" s="884"/>
      <c r="E5" s="884"/>
      <c r="F5" s="884"/>
      <c r="G5" s="884"/>
      <c r="H5" s="884"/>
      <c r="I5" s="884"/>
      <c r="J5" s="884"/>
      <c r="K5" s="884"/>
      <c r="L5" s="884"/>
      <c r="M5" s="884"/>
    </row>
    <row r="6" spans="1:19" s="299" customFormat="1" ht="21.95" customHeight="1" x14ac:dyDescent="0.2">
      <c r="A6" s="885"/>
      <c r="B6" s="886"/>
      <c r="C6" s="886"/>
      <c r="D6" s="886"/>
      <c r="E6" s="886"/>
      <c r="F6" s="886"/>
      <c r="G6" s="886"/>
      <c r="H6" s="408"/>
      <c r="I6" s="408"/>
      <c r="J6" s="886"/>
      <c r="K6" s="886"/>
      <c r="L6" s="886"/>
      <c r="M6" s="886"/>
    </row>
    <row r="7" spans="1:19" s="299" customFormat="1" ht="21.95" customHeight="1" x14ac:dyDescent="0.2">
      <c r="A7" s="885"/>
      <c r="B7" s="886"/>
      <c r="C7" s="886"/>
      <c r="D7" s="886"/>
      <c r="E7" s="886"/>
      <c r="F7" s="886"/>
      <c r="G7" s="886"/>
      <c r="H7" s="408"/>
      <c r="I7" s="408"/>
      <c r="J7" s="886"/>
      <c r="K7" s="886"/>
      <c r="L7" s="886"/>
      <c r="M7" s="886"/>
    </row>
    <row r="8" spans="1:19" s="299" customFormat="1" ht="21.95" customHeight="1" x14ac:dyDescent="0.2">
      <c r="A8" s="885"/>
      <c r="B8" s="886"/>
      <c r="C8" s="886"/>
      <c r="D8" s="886"/>
      <c r="E8" s="886"/>
      <c r="F8" s="886"/>
      <c r="G8" s="886"/>
      <c r="H8" s="408"/>
      <c r="I8" s="408"/>
      <c r="J8" s="886"/>
      <c r="K8" s="886"/>
      <c r="L8" s="886"/>
      <c r="M8" s="886"/>
    </row>
    <row r="9" spans="1:19" s="299" customFormat="1" ht="21.95" customHeight="1" x14ac:dyDescent="0.2">
      <c r="A9" s="887"/>
      <c r="B9" s="886"/>
      <c r="C9" s="886"/>
      <c r="D9" s="886"/>
      <c r="E9" s="886"/>
      <c r="F9" s="886"/>
      <c r="G9" s="886"/>
      <c r="H9" s="408"/>
      <c r="I9" s="408"/>
      <c r="J9" s="886"/>
      <c r="K9" s="886"/>
      <c r="L9" s="886"/>
      <c r="M9" s="886"/>
    </row>
    <row r="10" spans="1:19" s="299" customFormat="1" ht="21.95" customHeight="1" x14ac:dyDescent="0.2">
      <c r="A10" s="887"/>
      <c r="B10" s="886"/>
      <c r="C10" s="886"/>
      <c r="D10" s="886"/>
      <c r="E10" s="886"/>
      <c r="F10" s="886"/>
      <c r="G10" s="886"/>
      <c r="H10" s="408"/>
      <c r="I10" s="408"/>
      <c r="J10" s="886"/>
      <c r="K10" s="886"/>
      <c r="L10" s="886"/>
      <c r="M10" s="886"/>
    </row>
    <row r="11" spans="1:19" ht="5.25" customHeight="1" x14ac:dyDescent="0.2">
      <c r="A11" s="340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S11" s="299"/>
    </row>
    <row r="12" spans="1:19" ht="24" customHeight="1" x14ac:dyDescent="0.2">
      <c r="A12" s="1135"/>
      <c r="B12" s="1135"/>
      <c r="C12" s="1135"/>
      <c r="D12" s="1135"/>
      <c r="E12" s="1135"/>
      <c r="F12" s="1135"/>
      <c r="G12" s="1135"/>
      <c r="H12" s="1135"/>
      <c r="I12" s="1135"/>
      <c r="J12" s="1135"/>
      <c r="K12" s="1135"/>
      <c r="L12" s="1135"/>
      <c r="M12" s="1135"/>
      <c r="S12" s="299"/>
    </row>
    <row r="13" spans="1:19" ht="20.100000000000001" customHeight="1" x14ac:dyDescent="0.2">
      <c r="A13" s="888"/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</row>
    <row r="14" spans="1:19" ht="20.100000000000001" customHeight="1" x14ac:dyDescent="0.2">
      <c r="A14" s="1136"/>
      <c r="B14" s="884"/>
      <c r="C14" s="884"/>
      <c r="D14" s="884"/>
      <c r="E14" s="884"/>
      <c r="F14" s="884"/>
      <c r="G14" s="884"/>
      <c r="H14" s="884"/>
      <c r="I14" s="884"/>
      <c r="J14" s="884"/>
      <c r="K14" s="884"/>
      <c r="L14" s="884"/>
      <c r="M14" s="884"/>
    </row>
    <row r="15" spans="1:19" ht="18" customHeight="1" x14ac:dyDescent="0.2">
      <c r="A15" s="1136"/>
      <c r="B15" s="884"/>
      <c r="C15" s="884"/>
      <c r="D15" s="884"/>
      <c r="E15" s="884"/>
      <c r="F15" s="884"/>
      <c r="G15" s="884"/>
      <c r="H15" s="884"/>
      <c r="I15" s="884"/>
      <c r="J15" s="884"/>
      <c r="K15" s="884"/>
      <c r="L15" s="884"/>
      <c r="M15" s="884"/>
    </row>
    <row r="16" spans="1:19" ht="18" customHeight="1" x14ac:dyDescent="0.2">
      <c r="A16" s="885"/>
      <c r="B16" s="889"/>
      <c r="C16" s="889"/>
      <c r="D16" s="889"/>
      <c r="E16" s="889"/>
      <c r="F16" s="889"/>
      <c r="G16" s="889"/>
      <c r="H16" s="889"/>
      <c r="I16" s="889"/>
      <c r="J16" s="889"/>
      <c r="K16" s="889"/>
      <c r="L16" s="889"/>
      <c r="M16" s="889"/>
    </row>
    <row r="17" spans="1:13" ht="18" customHeight="1" x14ac:dyDescent="0.2">
      <c r="A17" s="885"/>
      <c r="B17" s="889"/>
      <c r="C17" s="889"/>
      <c r="D17" s="889"/>
      <c r="E17" s="889"/>
      <c r="F17" s="889"/>
      <c r="G17" s="889"/>
      <c r="H17" s="889"/>
      <c r="I17" s="889"/>
      <c r="J17" s="889"/>
      <c r="K17" s="889"/>
      <c r="L17" s="889"/>
      <c r="M17" s="889"/>
    </row>
    <row r="18" spans="1:13" ht="18" customHeight="1" x14ac:dyDescent="0.2">
      <c r="A18" s="885"/>
      <c r="B18" s="889"/>
      <c r="C18" s="889"/>
      <c r="D18" s="889"/>
      <c r="E18" s="889"/>
      <c r="F18" s="889"/>
      <c r="G18" s="889"/>
      <c r="H18" s="889"/>
      <c r="I18" s="889"/>
      <c r="J18" s="889"/>
      <c r="K18" s="889"/>
      <c r="L18" s="889"/>
      <c r="M18" s="889"/>
    </row>
    <row r="19" spans="1:13" ht="9.9499999999999993" customHeight="1" x14ac:dyDescent="0.2">
      <c r="A19" s="312"/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</row>
    <row r="20" spans="1:13" ht="20.100000000000001" customHeight="1" x14ac:dyDescent="0.2">
      <c r="A20" s="888"/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</row>
    <row r="21" spans="1:13" ht="18" customHeight="1" x14ac:dyDescent="0.2">
      <c r="A21" s="885"/>
      <c r="B21" s="889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</row>
    <row r="22" spans="1:13" ht="18" customHeight="1" x14ac:dyDescent="0.2">
      <c r="A22" s="885"/>
      <c r="B22" s="889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</row>
    <row r="23" spans="1:13" ht="18" customHeight="1" x14ac:dyDescent="0.2">
      <c r="A23" s="885"/>
      <c r="B23" s="884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</row>
    <row r="24" spans="1:13" ht="9.9499999999999993" customHeight="1" x14ac:dyDescent="0.2">
      <c r="A24" s="312"/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</row>
    <row r="25" spans="1:13" ht="20.100000000000001" customHeight="1" x14ac:dyDescent="0.2">
      <c r="A25" s="888"/>
      <c r="B25" s="312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</row>
    <row r="26" spans="1:13" ht="18" customHeight="1" x14ac:dyDescent="0.2">
      <c r="A26" s="885"/>
      <c r="B26" s="884"/>
      <c r="C26" s="884"/>
      <c r="D26" s="884"/>
      <c r="E26" s="884"/>
      <c r="F26" s="884"/>
      <c r="G26" s="884"/>
      <c r="H26" s="884"/>
      <c r="I26" s="884"/>
      <c r="J26" s="884"/>
      <c r="K26" s="884"/>
      <c r="L26" s="884"/>
      <c r="M26" s="884"/>
    </row>
    <row r="27" spans="1:13" ht="18" customHeight="1" x14ac:dyDescent="0.2">
      <c r="A27" s="885"/>
      <c r="B27" s="890"/>
      <c r="C27" s="884"/>
      <c r="D27" s="884"/>
      <c r="E27" s="884"/>
      <c r="F27" s="884"/>
      <c r="G27" s="884"/>
      <c r="H27" s="884"/>
      <c r="I27" s="884"/>
      <c r="J27" s="884"/>
      <c r="K27" s="884"/>
      <c r="L27" s="884"/>
      <c r="M27" s="884"/>
    </row>
    <row r="28" spans="1:13" x14ac:dyDescent="0.2">
      <c r="A28" s="340"/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</row>
    <row r="29" spans="1:13" x14ac:dyDescent="0.2">
      <c r="A29" s="1137"/>
      <c r="B29" s="1137"/>
      <c r="C29" s="1137"/>
      <c r="D29" s="1137"/>
      <c r="E29" s="1137"/>
      <c r="F29" s="1137"/>
      <c r="G29" s="1137"/>
      <c r="H29" s="1137"/>
      <c r="I29" s="1137"/>
      <c r="J29" s="1137"/>
      <c r="K29" s="1138"/>
      <c r="L29" s="1138"/>
      <c r="M29" s="1138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/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95"/>
      <c r="C1" s="905" t="s">
        <v>206</v>
      </c>
      <c r="D1" s="905"/>
    </row>
    <row r="2" spans="1:4" x14ac:dyDescent="0.2">
      <c r="B2" s="295"/>
    </row>
    <row r="3" spans="1:4" ht="12.75" x14ac:dyDescent="0.2">
      <c r="A3" s="774" t="s">
        <v>210</v>
      </c>
      <c r="B3" s="775"/>
      <c r="C3" s="776" t="s">
        <v>211</v>
      </c>
    </row>
    <row r="4" spans="1:4" x14ac:dyDescent="0.2">
      <c r="A4" s="2"/>
      <c r="B4" s="232"/>
    </row>
    <row r="5" spans="1:4" ht="18" customHeight="1" x14ac:dyDescent="0.2">
      <c r="A5" s="227" t="s">
        <v>209</v>
      </c>
      <c r="B5" s="233" t="s">
        <v>55</v>
      </c>
      <c r="C5" s="685" t="s">
        <v>212</v>
      </c>
      <c r="D5" s="685"/>
    </row>
    <row r="6" spans="1:4" ht="18" customHeight="1" x14ac:dyDescent="0.2">
      <c r="A6" s="227" t="s">
        <v>213</v>
      </c>
      <c r="B6" s="233" t="s">
        <v>55</v>
      </c>
      <c r="C6" s="685" t="s">
        <v>4</v>
      </c>
      <c r="D6" s="685"/>
    </row>
    <row r="7" spans="1:4" ht="18" customHeight="1" x14ac:dyDescent="0.2">
      <c r="A7" s="227" t="s">
        <v>9</v>
      </c>
      <c r="B7" s="233" t="s">
        <v>55</v>
      </c>
      <c r="C7" s="685" t="s">
        <v>229</v>
      </c>
      <c r="D7" s="685"/>
    </row>
    <row r="8" spans="1:4" ht="18" customHeight="1" x14ac:dyDescent="0.2">
      <c r="A8" s="227" t="s">
        <v>235</v>
      </c>
      <c r="B8" s="233" t="s">
        <v>55</v>
      </c>
      <c r="C8" s="685" t="s">
        <v>241</v>
      </c>
      <c r="D8" s="685"/>
    </row>
    <row r="9" spans="1:4" ht="18" customHeight="1" x14ac:dyDescent="0.2">
      <c r="A9" s="227" t="s">
        <v>300</v>
      </c>
      <c r="B9" s="233" t="s">
        <v>55</v>
      </c>
      <c r="C9" s="685" t="s">
        <v>301</v>
      </c>
      <c r="D9" s="685"/>
    </row>
    <row r="10" spans="1:4" ht="18" customHeight="1" x14ac:dyDescent="0.2">
      <c r="A10" s="227" t="s">
        <v>256</v>
      </c>
      <c r="B10" s="233" t="s">
        <v>55</v>
      </c>
      <c r="C10" s="685" t="s">
        <v>257</v>
      </c>
      <c r="D10" s="685"/>
    </row>
    <row r="11" spans="1:4" ht="18" customHeight="1" x14ac:dyDescent="0.2">
      <c r="A11" s="227" t="s">
        <v>262</v>
      </c>
      <c r="B11" s="233" t="s">
        <v>55</v>
      </c>
      <c r="C11" s="685" t="s">
        <v>263</v>
      </c>
      <c r="D11" s="685"/>
    </row>
    <row r="12" spans="1:4" ht="18" customHeight="1" x14ac:dyDescent="0.2">
      <c r="A12" s="227" t="s">
        <v>222</v>
      </c>
      <c r="B12" s="233" t="s">
        <v>55</v>
      </c>
      <c r="C12" s="685" t="s">
        <v>223</v>
      </c>
      <c r="D12" s="332"/>
    </row>
    <row r="13" spans="1:4" ht="18" customHeight="1" x14ac:dyDescent="0.2">
      <c r="A13" s="227" t="s">
        <v>266</v>
      </c>
      <c r="B13" s="233" t="s">
        <v>55</v>
      </c>
      <c r="C13" s="332" t="s">
        <v>267</v>
      </c>
      <c r="D13" s="685"/>
    </row>
    <row r="14" spans="1:4" ht="18" customHeight="1" x14ac:dyDescent="0.2">
      <c r="A14" s="227" t="s">
        <v>302</v>
      </c>
      <c r="B14" s="233" t="s">
        <v>55</v>
      </c>
      <c r="C14" s="685" t="s">
        <v>303</v>
      </c>
      <c r="D14" s="685"/>
    </row>
    <row r="15" spans="1:4" ht="18" customHeight="1" x14ac:dyDescent="0.2">
      <c r="A15" s="227" t="s">
        <v>218</v>
      </c>
      <c r="B15" s="233" t="s">
        <v>55</v>
      </c>
      <c r="C15" s="685" t="s">
        <v>219</v>
      </c>
      <c r="D15" s="685"/>
    </row>
    <row r="16" spans="1:4" ht="18" customHeight="1" x14ac:dyDescent="0.2">
      <c r="A16" s="227" t="s">
        <v>8</v>
      </c>
      <c r="B16" s="233" t="s">
        <v>55</v>
      </c>
      <c r="C16" s="685" t="s">
        <v>226</v>
      </c>
      <c r="D16" s="685"/>
    </row>
    <row r="17" spans="1:4" ht="18" customHeight="1" x14ac:dyDescent="0.2">
      <c r="A17" s="227" t="s">
        <v>234</v>
      </c>
      <c r="B17" s="233" t="s">
        <v>55</v>
      </c>
      <c r="C17" s="685" t="s">
        <v>233</v>
      </c>
      <c r="D17" s="685"/>
    </row>
    <row r="18" spans="1:4" ht="18" customHeight="1" x14ac:dyDescent="0.2">
      <c r="A18" s="227" t="s">
        <v>270</v>
      </c>
      <c r="B18" s="233" t="s">
        <v>55</v>
      </c>
      <c r="C18" s="685" t="s">
        <v>271</v>
      </c>
      <c r="D18" s="685"/>
    </row>
    <row r="19" spans="1:4" ht="18" customHeight="1" x14ac:dyDescent="0.2">
      <c r="A19" s="227" t="s">
        <v>230</v>
      </c>
      <c r="B19" s="233" t="s">
        <v>55</v>
      </c>
      <c r="C19" s="685" t="s">
        <v>231</v>
      </c>
      <c r="D19" s="685"/>
    </row>
    <row r="20" spans="1:4" ht="18" customHeight="1" x14ac:dyDescent="0.2">
      <c r="A20" s="227" t="s">
        <v>264</v>
      </c>
      <c r="B20" s="233" t="s">
        <v>55</v>
      </c>
      <c r="C20" s="685" t="s">
        <v>265</v>
      </c>
      <c r="D20" s="332"/>
    </row>
    <row r="21" spans="1:4" ht="18" customHeight="1" x14ac:dyDescent="0.2">
      <c r="A21" s="227" t="s">
        <v>225</v>
      </c>
      <c r="B21" s="233" t="s">
        <v>55</v>
      </c>
      <c r="C21" s="685" t="s">
        <v>224</v>
      </c>
      <c r="D21" s="332"/>
    </row>
    <row r="22" spans="1:4" ht="18" customHeight="1" x14ac:dyDescent="0.2">
      <c r="A22" s="227" t="s">
        <v>215</v>
      </c>
      <c r="B22" s="233" t="s">
        <v>55</v>
      </c>
      <c r="C22" s="685" t="s">
        <v>214</v>
      </c>
      <c r="D22" s="332"/>
    </row>
    <row r="23" spans="1:4" ht="18" customHeight="1" x14ac:dyDescent="0.2">
      <c r="A23" s="772" t="s">
        <v>345</v>
      </c>
      <c r="B23" s="233" t="s">
        <v>55</v>
      </c>
      <c r="C23" s="685" t="s">
        <v>237</v>
      </c>
      <c r="D23" s="332"/>
    </row>
    <row r="24" spans="1:4" ht="18" customHeight="1" x14ac:dyDescent="0.2">
      <c r="A24" s="227" t="s">
        <v>217</v>
      </c>
      <c r="B24" s="233" t="s">
        <v>55</v>
      </c>
      <c r="C24" s="685" t="s">
        <v>216</v>
      </c>
      <c r="D24" s="332"/>
    </row>
    <row r="25" spans="1:4" ht="18" customHeight="1" x14ac:dyDescent="0.2">
      <c r="A25" s="772" t="s">
        <v>346</v>
      </c>
      <c r="B25" s="233" t="s">
        <v>55</v>
      </c>
      <c r="C25" s="902" t="s">
        <v>236</v>
      </c>
      <c r="D25" s="902"/>
    </row>
    <row r="26" spans="1:4" ht="18" customHeight="1" x14ac:dyDescent="0.2">
      <c r="A26" s="772" t="s">
        <v>347</v>
      </c>
      <c r="B26" s="233" t="s">
        <v>55</v>
      </c>
      <c r="C26" s="902" t="s">
        <v>238</v>
      </c>
      <c r="D26" s="902"/>
    </row>
    <row r="27" spans="1:4" ht="18" customHeight="1" x14ac:dyDescent="0.2">
      <c r="A27" s="227" t="s">
        <v>7</v>
      </c>
      <c r="B27" s="233" t="s">
        <v>55</v>
      </c>
      <c r="C27" s="685" t="s">
        <v>228</v>
      </c>
      <c r="D27" s="685"/>
    </row>
    <row r="28" spans="1:4" ht="18" customHeight="1" x14ac:dyDescent="0.2">
      <c r="A28" s="227" t="s">
        <v>258</v>
      </c>
      <c r="B28" s="233" t="s">
        <v>55</v>
      </c>
      <c r="C28" s="685" t="s">
        <v>259</v>
      </c>
      <c r="D28" s="685"/>
    </row>
    <row r="29" spans="1:4" ht="18" customHeight="1" x14ac:dyDescent="0.2">
      <c r="A29" s="227" t="s">
        <v>260</v>
      </c>
      <c r="B29" s="233" t="s">
        <v>55</v>
      </c>
      <c r="C29" s="685" t="s">
        <v>261</v>
      </c>
      <c r="D29" s="685"/>
    </row>
    <row r="30" spans="1:4" ht="18" customHeight="1" x14ac:dyDescent="0.2">
      <c r="A30" s="227" t="s">
        <v>6</v>
      </c>
      <c r="B30" s="233" t="s">
        <v>55</v>
      </c>
      <c r="C30" s="685" t="s">
        <v>227</v>
      </c>
      <c r="D30" s="685"/>
    </row>
    <row r="31" spans="1:4" ht="18" customHeight="1" x14ac:dyDescent="0.2">
      <c r="A31" s="227" t="s">
        <v>298</v>
      </c>
      <c r="B31" s="233" t="s">
        <v>55</v>
      </c>
      <c r="C31" s="685" t="s">
        <v>299</v>
      </c>
      <c r="D31" s="685"/>
    </row>
    <row r="32" spans="1:4" ht="18" customHeight="1" x14ac:dyDescent="0.2">
      <c r="A32" s="227" t="s">
        <v>337</v>
      </c>
      <c r="B32" s="233" t="s">
        <v>55</v>
      </c>
      <c r="C32" s="685" t="s">
        <v>335</v>
      </c>
      <c r="D32" s="685"/>
    </row>
    <row r="33" spans="1:4" ht="18" customHeight="1" x14ac:dyDescent="0.2">
      <c r="A33" s="227" t="s">
        <v>221</v>
      </c>
      <c r="B33" s="233" t="s">
        <v>55</v>
      </c>
      <c r="C33" s="685" t="s">
        <v>220</v>
      </c>
      <c r="D33" s="685"/>
    </row>
    <row r="34" spans="1:4" ht="18" customHeight="1" x14ac:dyDescent="0.2">
      <c r="A34" s="227"/>
      <c r="B34" s="233"/>
      <c r="C34" s="831"/>
      <c r="D34" s="831"/>
    </row>
    <row r="35" spans="1:4" ht="23.1" customHeight="1" x14ac:dyDescent="0.2">
      <c r="A35" s="229"/>
      <c r="B35" s="773"/>
      <c r="C35" s="230"/>
      <c r="D35" s="230"/>
    </row>
    <row r="36" spans="1:4" ht="23.1" customHeight="1" x14ac:dyDescent="0.2">
      <c r="A36" s="229"/>
      <c r="B36" s="291"/>
      <c r="C36" s="230"/>
      <c r="D36" s="230"/>
    </row>
    <row r="37" spans="1:4" ht="23.1" customHeight="1" x14ac:dyDescent="0.2">
      <c r="A37" s="229"/>
      <c r="B37" s="291"/>
      <c r="C37" s="325"/>
      <c r="D37" s="325"/>
    </row>
    <row r="38" spans="1:4" ht="23.1" customHeight="1" x14ac:dyDescent="0.2">
      <c r="A38" s="226"/>
      <c r="B38" s="294"/>
      <c r="C38" s="226"/>
      <c r="D38" s="226"/>
    </row>
    <row r="39" spans="1:4" ht="23.1" customHeight="1" x14ac:dyDescent="0.2">
      <c r="A39" s="229"/>
      <c r="B39" s="293"/>
      <c r="C39" s="230"/>
      <c r="D39" s="230"/>
    </row>
    <row r="40" spans="1:4" ht="23.1" customHeight="1" x14ac:dyDescent="0.2">
      <c r="A40" s="229"/>
      <c r="B40" s="293"/>
      <c r="C40" s="230"/>
      <c r="D40" s="230"/>
    </row>
    <row r="41" spans="1:4" ht="23.1" customHeight="1" x14ac:dyDescent="0.2">
      <c r="A41" s="229"/>
      <c r="B41" s="292"/>
      <c r="C41" s="230"/>
      <c r="D41" s="230"/>
    </row>
    <row r="42" spans="1:4" ht="23.1" customHeight="1" x14ac:dyDescent="0.2">
      <c r="A42" s="229"/>
      <c r="B42" s="324"/>
      <c r="C42" s="904"/>
      <c r="D42" s="904"/>
    </row>
    <row r="43" spans="1:4" ht="21.75" customHeight="1" x14ac:dyDescent="0.2">
      <c r="A43" s="229"/>
      <c r="B43" s="324"/>
      <c r="C43" s="904"/>
      <c r="D43" s="904"/>
    </row>
    <row r="44" spans="1:4" ht="23.1" customHeight="1" x14ac:dyDescent="0.2">
      <c r="A44" s="229"/>
      <c r="B44" s="231"/>
      <c r="C44" s="904"/>
      <c r="D44" s="904"/>
    </row>
    <row r="45" spans="1:4" ht="23.1" customHeight="1" x14ac:dyDescent="0.2">
      <c r="A45" s="229"/>
      <c r="B45" s="231"/>
      <c r="C45" s="904"/>
      <c r="D45" s="904"/>
    </row>
    <row r="46" spans="1:4" ht="23.1" customHeight="1" x14ac:dyDescent="0.2">
      <c r="A46" s="229"/>
      <c r="B46" s="231"/>
      <c r="C46" s="904"/>
      <c r="D46" s="904"/>
    </row>
    <row r="47" spans="1:4" ht="30" customHeight="1" x14ac:dyDescent="0.2">
      <c r="A47" s="903"/>
      <c r="B47" s="903"/>
      <c r="C47" s="903"/>
      <c r="D47" s="903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85" right="0.44" top="0.66" bottom="0.28999999999999998" header="0.4921259845" footer="0.26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863" t="s">
        <v>149</v>
      </c>
    </row>
    <row r="5" spans="1:4" ht="30" customHeight="1" x14ac:dyDescent="0.2">
      <c r="A5" s="54"/>
      <c r="B5" s="51"/>
      <c r="C5" s="906"/>
      <c r="D5" s="907"/>
    </row>
    <row r="6" spans="1:4" ht="30" customHeight="1" x14ac:dyDescent="0.2">
      <c r="A6" s="54"/>
      <c r="B6" s="51"/>
      <c r="C6" s="906"/>
      <c r="D6" s="907"/>
    </row>
    <row r="7" spans="1:4" ht="30" customHeight="1" x14ac:dyDescent="0.2">
      <c r="A7" s="54"/>
      <c r="B7" s="51"/>
      <c r="C7" s="906"/>
      <c r="D7" s="907"/>
    </row>
    <row r="8" spans="1:4" ht="30" customHeight="1" x14ac:dyDescent="0.2">
      <c r="A8" s="54"/>
      <c r="B8" s="51"/>
      <c r="C8" s="906"/>
      <c r="D8" s="907"/>
    </row>
    <row r="9" spans="1:4" ht="30" customHeight="1" x14ac:dyDescent="0.2">
      <c r="A9" s="54"/>
      <c r="B9" s="51"/>
      <c r="C9" s="906"/>
      <c r="D9" s="907"/>
    </row>
    <row r="10" spans="1:4" ht="30" customHeight="1" x14ac:dyDescent="0.2">
      <c r="A10" s="54"/>
      <c r="B10" s="51"/>
      <c r="C10" s="906"/>
      <c r="D10" s="907"/>
    </row>
    <row r="11" spans="1:4" ht="30" customHeight="1" x14ac:dyDescent="0.2">
      <c r="A11" s="54"/>
      <c r="B11" s="51"/>
      <c r="C11" s="906"/>
      <c r="D11" s="907"/>
    </row>
    <row r="12" spans="1:4" ht="30" customHeight="1" x14ac:dyDescent="0.2">
      <c r="A12" s="54"/>
      <c r="B12" s="51"/>
      <c r="C12" s="906"/>
      <c r="D12" s="907"/>
    </row>
    <row r="13" spans="1:4" ht="30" customHeight="1" x14ac:dyDescent="0.2">
      <c r="A13" s="54"/>
      <c r="B13" s="51"/>
      <c r="C13" s="83"/>
      <c r="D13" s="82"/>
    </row>
    <row r="14" spans="1:4" ht="30" customHeight="1" x14ac:dyDescent="0.2">
      <c r="A14" s="54"/>
      <c r="B14" s="51"/>
      <c r="C14" s="83"/>
      <c r="D14" s="82"/>
    </row>
    <row r="15" spans="1:4" ht="30" customHeight="1" x14ac:dyDescent="0.2">
      <c r="A15" s="54"/>
      <c r="B15" s="51"/>
      <c r="C15" s="83"/>
      <c r="D15" s="82"/>
    </row>
    <row r="16" spans="1:4" ht="30" customHeight="1" x14ac:dyDescent="0.2">
      <c r="A16" s="54"/>
      <c r="B16" s="51"/>
      <c r="C16" s="83"/>
      <c r="D16" s="82"/>
    </row>
    <row r="17" spans="1:4" ht="30" customHeight="1" x14ac:dyDescent="0.2">
      <c r="A17" s="54"/>
      <c r="B17" s="51"/>
      <c r="C17" s="83"/>
      <c r="D17" s="82"/>
    </row>
    <row r="18" spans="1:4" ht="23.1" customHeight="1" x14ac:dyDescent="0.2">
      <c r="A18" s="11"/>
      <c r="B18" s="53"/>
      <c r="C18" s="82"/>
      <c r="D18" s="82"/>
    </row>
    <row r="19" spans="1:4" ht="23.1" customHeight="1" x14ac:dyDescent="0.2">
      <c r="A19" s="11"/>
      <c r="B19" s="53"/>
      <c r="C19" s="82"/>
      <c r="D19" s="82"/>
    </row>
    <row r="20" spans="1:4" ht="23.1" customHeight="1" x14ac:dyDescent="0.2">
      <c r="A20" s="11"/>
      <c r="B20" s="53"/>
      <c r="C20" s="82"/>
      <c r="D20" s="82"/>
    </row>
    <row r="21" spans="1:4" ht="23.1" customHeight="1" x14ac:dyDescent="0.2">
      <c r="A21" s="11"/>
      <c r="B21" s="53"/>
      <c r="C21" s="82"/>
      <c r="D21" s="82"/>
    </row>
    <row r="22" spans="1:4" ht="23.1" customHeight="1" x14ac:dyDescent="0.2">
      <c r="A22" s="11"/>
      <c r="B22" s="149"/>
      <c r="C22" s="148"/>
      <c r="D22" s="148"/>
    </row>
    <row r="23" spans="1:4" ht="23.1" customHeight="1" x14ac:dyDescent="0.2">
      <c r="A23" s="11"/>
      <c r="B23" s="149"/>
      <c r="C23" s="148"/>
      <c r="D23" s="148"/>
    </row>
    <row r="24" spans="1:4" ht="23.1" customHeight="1" x14ac:dyDescent="0.2">
      <c r="A24" s="11"/>
      <c r="B24" s="149"/>
      <c r="C24" s="148"/>
      <c r="D24" s="148"/>
    </row>
    <row r="25" spans="1:4" ht="23.1" customHeight="1" x14ac:dyDescent="0.2">
      <c r="A25" s="11"/>
      <c r="B25" s="149"/>
      <c r="C25" s="150"/>
      <c r="D25" s="150"/>
    </row>
    <row r="26" spans="1:4" ht="23.1" customHeight="1" x14ac:dyDescent="0.2">
      <c r="A26" s="11"/>
      <c r="B26" s="149"/>
      <c r="C26" s="150"/>
      <c r="D26" s="150"/>
    </row>
    <row r="27" spans="1:4" ht="23.1" customHeight="1" x14ac:dyDescent="0.2">
      <c r="A27" s="11"/>
      <c r="B27" s="149"/>
      <c r="C27" s="148"/>
      <c r="D27" s="148"/>
    </row>
    <row r="28" spans="1:4" ht="23.1" customHeight="1" x14ac:dyDescent="0.2">
      <c r="A28" s="102"/>
    </row>
    <row r="29" spans="1:4" ht="23.1" customHeight="1" x14ac:dyDescent="0.2">
      <c r="A29" s="11"/>
    </row>
    <row r="30" spans="1:4" ht="23.1" customHeight="1" x14ac:dyDescent="0.2">
      <c r="A30" s="554"/>
      <c r="B30" s="555"/>
      <c r="C30" s="556"/>
      <c r="D30" s="556"/>
    </row>
    <row r="31" spans="1:4" ht="23.1" customHeight="1" x14ac:dyDescent="0.2">
      <c r="A31" s="554"/>
      <c r="B31" s="557"/>
      <c r="C31" s="226"/>
      <c r="D31" s="226"/>
    </row>
    <row r="32" spans="1:4" ht="23.1" customHeight="1" x14ac:dyDescent="0.2">
      <c r="A32" s="554"/>
      <c r="B32" s="149"/>
      <c r="C32" s="150"/>
      <c r="D32" s="150"/>
    </row>
    <row r="33" spans="1:4" ht="23.1" customHeight="1" x14ac:dyDescent="0.2">
      <c r="A33" s="11"/>
      <c r="B33" s="53"/>
      <c r="C33" s="907"/>
      <c r="D33" s="907"/>
    </row>
    <row r="34" spans="1:4" ht="23.1" customHeight="1" x14ac:dyDescent="0.2">
      <c r="A34" s="11"/>
      <c r="B34" s="53"/>
      <c r="C34" s="907"/>
      <c r="D34" s="907"/>
    </row>
    <row r="35" spans="1:4" ht="23.1" customHeight="1" x14ac:dyDescent="0.2">
      <c r="A35" s="11"/>
      <c r="B35" s="53"/>
      <c r="C35" s="907"/>
      <c r="D35" s="907"/>
    </row>
    <row r="36" spans="1:4" ht="30" customHeight="1" x14ac:dyDescent="0.2">
      <c r="A36" s="903"/>
      <c r="B36" s="903"/>
      <c r="C36" s="903"/>
      <c r="D36" s="903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85" right="0.44" top="0.66" bottom="0.28999999999999998" header="0.4921259845" footer="0.26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view="pageBreakPreview" zoomScaleNormal="100" zoomScaleSheetLayoutView="100" workbookViewId="0"/>
  </sheetViews>
  <sheetFormatPr defaultRowHeight="12.75" x14ac:dyDescent="0.2"/>
  <cols>
    <col min="1" max="2" width="8.7109375" style="85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384" width="9.140625" style="19"/>
  </cols>
  <sheetData>
    <row r="1" spans="1:17" x14ac:dyDescent="0.2">
      <c r="H1" s="909" t="s">
        <v>56</v>
      </c>
      <c r="I1" s="909"/>
    </row>
    <row r="2" spans="1:17" ht="15.75" customHeight="1" x14ac:dyDescent="0.25">
      <c r="A2" s="910" t="s">
        <v>352</v>
      </c>
      <c r="B2" s="910"/>
      <c r="C2" s="910"/>
      <c r="D2" s="910"/>
      <c r="E2" s="910"/>
      <c r="F2" s="910"/>
      <c r="G2" s="910"/>
      <c r="H2" s="910"/>
      <c r="I2" s="910"/>
    </row>
    <row r="3" spans="1:17" ht="19.5" customHeight="1" x14ac:dyDescent="0.2">
      <c r="A3" s="701"/>
      <c r="B3" s="701"/>
      <c r="D3" s="861" t="s">
        <v>13</v>
      </c>
      <c r="E3" s="862">
        <v>2014</v>
      </c>
      <c r="F3" s="701"/>
      <c r="G3" s="701"/>
      <c r="H3" s="701"/>
    </row>
    <row r="4" spans="1:17" ht="3.75" customHeight="1" x14ac:dyDescent="0.25">
      <c r="A4" s="106"/>
      <c r="B4" s="106"/>
      <c r="C4" s="105"/>
      <c r="D4" s="86"/>
      <c r="E4" s="86"/>
      <c r="F4" s="86"/>
    </row>
    <row r="5" spans="1:17" ht="15" customHeight="1" x14ac:dyDescent="0.2">
      <c r="A5" s="911"/>
      <c r="B5" s="911"/>
      <c r="C5" s="702"/>
      <c r="D5" s="912" t="s">
        <v>15</v>
      </c>
      <c r="E5" s="913"/>
      <c r="F5" s="914"/>
      <c r="G5" s="912" t="s">
        <v>1</v>
      </c>
      <c r="H5" s="913"/>
      <c r="I5" s="913"/>
    </row>
    <row r="6" spans="1:17" ht="15" customHeight="1" x14ac:dyDescent="0.2">
      <c r="A6" s="915" t="s">
        <v>304</v>
      </c>
      <c r="B6" s="916"/>
      <c r="C6" s="703"/>
      <c r="D6" s="704" t="s">
        <v>305</v>
      </c>
      <c r="E6" s="704" t="s">
        <v>306</v>
      </c>
      <c r="F6" s="704" t="s">
        <v>307</v>
      </c>
      <c r="G6" s="704" t="s">
        <v>305</v>
      </c>
      <c r="H6" s="705" t="s">
        <v>306</v>
      </c>
      <c r="I6" s="705" t="s">
        <v>307</v>
      </c>
    </row>
    <row r="7" spans="1:17" ht="15" customHeight="1" x14ac:dyDescent="0.2">
      <c r="A7" s="917"/>
      <c r="B7" s="918"/>
      <c r="C7" s="88" t="s">
        <v>308</v>
      </c>
      <c r="D7" s="160">
        <v>3093697.9131843038</v>
      </c>
      <c r="E7" s="160">
        <v>-2600012.3906509602</v>
      </c>
      <c r="F7" s="160">
        <f>D7+E7</f>
        <v>493685.52253334364</v>
      </c>
      <c r="G7" s="160">
        <v>32834538.970000003</v>
      </c>
      <c r="H7" s="161">
        <v>-27602790.160999998</v>
      </c>
      <c r="I7" s="161">
        <f>G7+H7</f>
        <v>5231748.8090000041</v>
      </c>
      <c r="J7" s="84"/>
      <c r="K7" s="96"/>
      <c r="L7" s="96"/>
    </row>
    <row r="8" spans="1:17" ht="15" customHeight="1" x14ac:dyDescent="0.2">
      <c r="A8" s="917"/>
      <c r="B8" s="918"/>
      <c r="C8" s="394" t="s">
        <v>309</v>
      </c>
      <c r="D8" s="160">
        <v>236.72857168455602</v>
      </c>
      <c r="E8" s="160">
        <v>-28.248013191077</v>
      </c>
      <c r="F8" s="160">
        <f>D8+E8</f>
        <v>208.48055849347901</v>
      </c>
      <c r="G8" s="160">
        <v>2485.6200010000011</v>
      </c>
      <c r="H8" s="161">
        <v>-301.06400000000002</v>
      </c>
      <c r="I8" s="161">
        <f>G8+H8</f>
        <v>2184.5560010000013</v>
      </c>
      <c r="J8" s="84"/>
      <c r="K8" s="96"/>
      <c r="L8" s="96"/>
    </row>
    <row r="9" spans="1:17" ht="15" customHeight="1" x14ac:dyDescent="0.2">
      <c r="A9" s="913"/>
      <c r="B9" s="914"/>
      <c r="C9" s="162" t="s">
        <v>310</v>
      </c>
      <c r="D9" s="235">
        <f>SUM(D7:D8)</f>
        <v>3093934.6417559884</v>
      </c>
      <c r="E9" s="234">
        <f t="shared" ref="E9:I9" si="0">SUM(E7:E8)</f>
        <v>-2600040.6386641511</v>
      </c>
      <c r="F9" s="234">
        <f t="shared" si="0"/>
        <v>493894.0030918371</v>
      </c>
      <c r="G9" s="234">
        <f t="shared" si="0"/>
        <v>32837024.590001002</v>
      </c>
      <c r="H9" s="234">
        <f t="shared" si="0"/>
        <v>-27603091.224999998</v>
      </c>
      <c r="I9" s="706">
        <f t="shared" si="0"/>
        <v>5233933.3650010042</v>
      </c>
      <c r="J9" s="84"/>
      <c r="K9" s="84"/>
      <c r="L9" s="84"/>
      <c r="M9" s="84"/>
      <c r="N9" s="84"/>
    </row>
    <row r="10" spans="1:17" ht="15" customHeight="1" x14ac:dyDescent="0.2">
      <c r="A10" s="915" t="s">
        <v>311</v>
      </c>
      <c r="B10" s="916"/>
      <c r="C10" s="707"/>
      <c r="D10" s="708" t="s">
        <v>312</v>
      </c>
      <c r="E10" s="708" t="s">
        <v>313</v>
      </c>
      <c r="F10" s="708" t="s">
        <v>314</v>
      </c>
      <c r="G10" s="708" t="s">
        <v>312</v>
      </c>
      <c r="H10" s="695" t="s">
        <v>313</v>
      </c>
      <c r="I10" s="695" t="s">
        <v>314</v>
      </c>
      <c r="J10" s="84"/>
      <c r="K10" s="84"/>
      <c r="L10" s="84"/>
      <c r="M10" s="84"/>
    </row>
    <row r="11" spans="1:17" ht="15" customHeight="1" x14ac:dyDescent="0.2">
      <c r="A11" s="917"/>
      <c r="B11" s="918"/>
      <c r="C11" s="161" t="s">
        <v>102</v>
      </c>
      <c r="D11" s="709">
        <v>558990.27099999995</v>
      </c>
      <c r="E11" s="67">
        <v>-36923.553999999996</v>
      </c>
      <c r="F11" s="67">
        <f>D11+E11</f>
        <v>522066.71699999995</v>
      </c>
      <c r="G11" s="709">
        <v>5983710.6370000001</v>
      </c>
      <c r="H11" s="163">
        <v>-392642.408</v>
      </c>
      <c r="I11" s="163">
        <f>G11+H11</f>
        <v>5591068.2290000003</v>
      </c>
      <c r="J11" s="84"/>
      <c r="K11" s="84"/>
      <c r="L11" s="84"/>
      <c r="M11" s="84"/>
      <c r="O11" s="96"/>
      <c r="P11" s="96"/>
      <c r="Q11" s="96"/>
    </row>
    <row r="12" spans="1:17" ht="15" customHeight="1" x14ac:dyDescent="0.2">
      <c r="A12" s="917"/>
      <c r="B12" s="918"/>
      <c r="C12" s="396" t="s">
        <v>103</v>
      </c>
      <c r="D12" s="67">
        <v>45162.913</v>
      </c>
      <c r="E12" s="67">
        <v>0</v>
      </c>
      <c r="F12" s="67">
        <f>D12+E12</f>
        <v>45162.913</v>
      </c>
      <c r="G12" s="67">
        <v>482547.52600000001</v>
      </c>
      <c r="H12" s="163">
        <v>0</v>
      </c>
      <c r="I12" s="163">
        <f>G12+H12</f>
        <v>482547.52600000001</v>
      </c>
      <c r="J12" s="84"/>
      <c r="K12" s="84"/>
      <c r="L12" s="84"/>
      <c r="M12" s="84"/>
      <c r="O12" s="96"/>
      <c r="P12" s="96"/>
      <c r="Q12" s="96"/>
    </row>
    <row r="13" spans="1:17" ht="15" customHeight="1" x14ac:dyDescent="0.2">
      <c r="A13" s="913"/>
      <c r="B13" s="914"/>
      <c r="C13" s="397" t="s">
        <v>310</v>
      </c>
      <c r="D13" s="236">
        <f t="shared" ref="D13:H13" si="1">SUM(D11:D12)</f>
        <v>604153.18399999989</v>
      </c>
      <c r="E13" s="237">
        <f t="shared" si="1"/>
        <v>-36923.553999999996</v>
      </c>
      <c r="F13" s="236">
        <f t="shared" si="1"/>
        <v>567229.62999999989</v>
      </c>
      <c r="G13" s="237">
        <f t="shared" si="1"/>
        <v>6466258.1629999997</v>
      </c>
      <c r="H13" s="237">
        <f t="shared" si="1"/>
        <v>-392642.408</v>
      </c>
      <c r="I13" s="237">
        <f>SUM(I11:I12)</f>
        <v>6073615.7549999999</v>
      </c>
      <c r="J13" s="84"/>
      <c r="K13" s="84"/>
      <c r="L13" s="84"/>
      <c r="M13" s="84"/>
      <c r="O13" s="96"/>
      <c r="P13" s="96"/>
      <c r="Q13" s="96"/>
    </row>
    <row r="14" spans="1:17" ht="15" customHeight="1" x14ac:dyDescent="0.2">
      <c r="A14" s="915" t="s">
        <v>117</v>
      </c>
      <c r="B14" s="916"/>
      <c r="C14" s="395"/>
      <c r="D14" s="710" t="s">
        <v>315</v>
      </c>
      <c r="E14" s="711" t="s">
        <v>316</v>
      </c>
      <c r="F14" s="711" t="s">
        <v>341</v>
      </c>
      <c r="G14" s="710" t="s">
        <v>315</v>
      </c>
      <c r="H14" s="710" t="s">
        <v>316</v>
      </c>
      <c r="I14" s="710" t="s">
        <v>341</v>
      </c>
      <c r="J14" s="84"/>
      <c r="K14" s="84"/>
      <c r="L14" s="84"/>
      <c r="M14" s="84"/>
      <c r="O14" s="96"/>
      <c r="P14" s="96"/>
      <c r="Q14" s="96"/>
    </row>
    <row r="15" spans="1:17" ht="15" customHeight="1" x14ac:dyDescent="0.2">
      <c r="A15" s="917"/>
      <c r="B15" s="918"/>
      <c r="C15" s="161" t="s">
        <v>317</v>
      </c>
      <c r="D15" s="160">
        <v>12121.814</v>
      </c>
      <c r="E15" s="67">
        <v>1072</v>
      </c>
      <c r="F15" s="67">
        <f>D15+E15</f>
        <v>13193.814</v>
      </c>
      <c r="G15" s="160">
        <v>131356.46966</v>
      </c>
      <c r="H15" s="49">
        <v>11512.631239999959</v>
      </c>
      <c r="I15" s="163">
        <f>G15+H15</f>
        <v>142869.10089999996</v>
      </c>
      <c r="J15" s="84"/>
      <c r="K15" s="84"/>
      <c r="L15" s="84"/>
      <c r="M15" s="84"/>
      <c r="O15" s="96"/>
      <c r="P15" s="96"/>
      <c r="Q15" s="96"/>
    </row>
    <row r="16" spans="1:17" ht="15" customHeight="1" x14ac:dyDescent="0.2">
      <c r="A16" s="917"/>
      <c r="B16" s="918"/>
      <c r="C16" s="161" t="s">
        <v>318</v>
      </c>
      <c r="D16" s="64">
        <v>1244</v>
      </c>
      <c r="E16" s="67">
        <v>0</v>
      </c>
      <c r="F16" s="67">
        <f>D16+E16</f>
        <v>1244</v>
      </c>
      <c r="G16" s="160">
        <v>13024</v>
      </c>
      <c r="H16" s="49">
        <v>0</v>
      </c>
      <c r="I16" s="163">
        <f>G16+H16</f>
        <v>13024</v>
      </c>
      <c r="J16" s="84"/>
      <c r="K16" s="84"/>
      <c r="L16" s="84"/>
      <c r="M16" s="84"/>
      <c r="N16" s="96"/>
      <c r="O16" s="96"/>
      <c r="P16" s="96"/>
      <c r="Q16" s="96"/>
    </row>
    <row r="17" spans="1:17" ht="15" customHeight="1" x14ac:dyDescent="0.2">
      <c r="A17" s="913"/>
      <c r="B17" s="914"/>
      <c r="C17" s="397" t="s">
        <v>310</v>
      </c>
      <c r="D17" s="239">
        <f t="shared" ref="D17:I17" si="2">SUM(D15:D16)</f>
        <v>13365.814</v>
      </c>
      <c r="E17" s="238">
        <f t="shared" si="2"/>
        <v>1072</v>
      </c>
      <c r="F17" s="238">
        <f t="shared" si="2"/>
        <v>14437.814</v>
      </c>
      <c r="G17" s="238">
        <f t="shared" si="2"/>
        <v>144380.46966</v>
      </c>
      <c r="H17" s="238">
        <f t="shared" si="2"/>
        <v>11512.631239999959</v>
      </c>
      <c r="I17" s="239">
        <f t="shared" si="2"/>
        <v>155893.10089999996</v>
      </c>
      <c r="J17" s="84"/>
      <c r="K17" s="84"/>
      <c r="L17" s="84"/>
      <c r="M17" s="84"/>
      <c r="O17" s="96"/>
      <c r="P17" s="96"/>
      <c r="Q17" s="96"/>
    </row>
    <row r="18" spans="1:17" ht="15" customHeight="1" x14ac:dyDescent="0.2">
      <c r="A18" s="919" t="s">
        <v>118</v>
      </c>
      <c r="B18" s="920"/>
      <c r="C18" s="395"/>
      <c r="D18" s="711" t="s">
        <v>319</v>
      </c>
      <c r="E18" s="712" t="s">
        <v>320</v>
      </c>
      <c r="F18" s="712" t="s">
        <v>321</v>
      </c>
      <c r="G18" s="711" t="s">
        <v>319</v>
      </c>
      <c r="H18" s="712" t="s">
        <v>320</v>
      </c>
      <c r="I18" s="710" t="s">
        <v>321</v>
      </c>
      <c r="J18" s="84"/>
      <c r="K18" s="84"/>
      <c r="L18" s="84"/>
      <c r="M18" s="84"/>
      <c r="O18" s="96"/>
      <c r="P18" s="96"/>
      <c r="Q18" s="96"/>
    </row>
    <row r="19" spans="1:17" ht="15" customHeight="1" x14ac:dyDescent="0.2">
      <c r="A19" s="921"/>
      <c r="B19" s="922"/>
      <c r="C19" s="396" t="s">
        <v>322</v>
      </c>
      <c r="D19" s="67">
        <v>-3266.26</v>
      </c>
      <c r="E19" s="67">
        <v>0</v>
      </c>
      <c r="F19" s="67">
        <f>D19+E19</f>
        <v>-3266.26</v>
      </c>
      <c r="G19" s="64">
        <v>-34720.858</v>
      </c>
      <c r="H19" s="49">
        <v>0</v>
      </c>
      <c r="I19" s="163">
        <f>G19+H19</f>
        <v>-34720.858</v>
      </c>
      <c r="J19" s="84"/>
      <c r="K19" s="84"/>
      <c r="L19" s="84"/>
      <c r="M19" s="84"/>
      <c r="O19" s="96"/>
      <c r="P19" s="96"/>
      <c r="Q19" s="96"/>
    </row>
    <row r="20" spans="1:17" ht="15" customHeight="1" x14ac:dyDescent="0.2">
      <c r="A20" s="921"/>
      <c r="B20" s="922"/>
      <c r="C20" s="396" t="s">
        <v>323</v>
      </c>
      <c r="D20" s="64">
        <v>-1041968</v>
      </c>
      <c r="E20" s="64">
        <v>-19669</v>
      </c>
      <c r="F20" s="67">
        <f t="shared" ref="F20:F22" si="3">D20+E20</f>
        <v>-1061637</v>
      </c>
      <c r="G20" s="104">
        <v>-11099156.1</v>
      </c>
      <c r="H20" s="164">
        <v>-209501</v>
      </c>
      <c r="I20" s="163">
        <f t="shared" ref="I20:I22" si="4">G20+H20</f>
        <v>-11308657.1</v>
      </c>
      <c r="J20" s="84"/>
      <c r="K20" s="84"/>
      <c r="L20" s="84"/>
      <c r="M20" s="84"/>
      <c r="O20" s="96"/>
      <c r="P20" s="96"/>
      <c r="Q20" s="96"/>
    </row>
    <row r="21" spans="1:17" ht="15" customHeight="1" x14ac:dyDescent="0.2">
      <c r="A21" s="921"/>
      <c r="B21" s="922"/>
      <c r="C21" s="161" t="s">
        <v>324</v>
      </c>
      <c r="D21" s="64">
        <v>-1244</v>
      </c>
      <c r="E21" s="64">
        <v>0</v>
      </c>
      <c r="F21" s="67">
        <f t="shared" si="3"/>
        <v>-1244</v>
      </c>
      <c r="G21" s="104">
        <v>-13024</v>
      </c>
      <c r="H21" s="164">
        <v>0</v>
      </c>
      <c r="I21" s="163">
        <f t="shared" si="4"/>
        <v>-13024</v>
      </c>
      <c r="J21" s="84"/>
      <c r="K21" s="84"/>
      <c r="L21" s="84"/>
      <c r="M21" s="84"/>
      <c r="O21" s="96"/>
      <c r="P21" s="96"/>
      <c r="Q21" s="96"/>
    </row>
    <row r="22" spans="1:17" ht="15" customHeight="1" x14ac:dyDescent="0.2">
      <c r="A22" s="921"/>
      <c r="B22" s="922"/>
      <c r="C22" s="161" t="s">
        <v>325</v>
      </c>
      <c r="D22" s="64">
        <v>0</v>
      </c>
      <c r="E22" s="64">
        <v>-1072</v>
      </c>
      <c r="F22" s="67">
        <f t="shared" si="3"/>
        <v>-1072</v>
      </c>
      <c r="G22" s="104">
        <v>0</v>
      </c>
      <c r="H22" s="164">
        <v>-11512.631239999959</v>
      </c>
      <c r="I22" s="163">
        <f t="shared" si="4"/>
        <v>-11512.631239999959</v>
      </c>
      <c r="J22" s="84"/>
      <c r="K22" s="84"/>
      <c r="L22" s="84"/>
      <c r="M22" s="84"/>
      <c r="O22" s="96"/>
      <c r="P22" s="96"/>
      <c r="Q22" s="96"/>
    </row>
    <row r="23" spans="1:17" ht="15" customHeight="1" x14ac:dyDescent="0.2">
      <c r="A23" s="923"/>
      <c r="B23" s="924"/>
      <c r="C23" s="397" t="s">
        <v>310</v>
      </c>
      <c r="D23" s="240">
        <f>SUM(D19:D22)</f>
        <v>-1046478.26</v>
      </c>
      <c r="E23" s="240">
        <f t="shared" ref="E23:G23" si="5">SUM(E19:E22)</f>
        <v>-20741</v>
      </c>
      <c r="F23" s="240">
        <f t="shared" si="5"/>
        <v>-1067219.26</v>
      </c>
      <c r="G23" s="240">
        <f t="shared" si="5"/>
        <v>-11146900.957999999</v>
      </c>
      <c r="H23" s="240">
        <f>SUM(H19:H22)</f>
        <v>-221013.63123999996</v>
      </c>
      <c r="I23" s="713">
        <f>SUM(I19:I22)</f>
        <v>-11367914.589239998</v>
      </c>
      <c r="J23" s="84"/>
      <c r="K23" s="84"/>
      <c r="L23" s="84"/>
      <c r="M23" s="84"/>
      <c r="N23" s="84"/>
      <c r="O23" s="84"/>
      <c r="P23" s="96"/>
      <c r="Q23" s="96"/>
    </row>
    <row r="24" spans="1:17" ht="15" customHeight="1" x14ac:dyDescent="0.2">
      <c r="A24" s="925" t="s">
        <v>10</v>
      </c>
      <c r="B24" s="926"/>
      <c r="C24" s="714" t="s">
        <v>326</v>
      </c>
      <c r="D24" s="715"/>
      <c r="E24" s="716"/>
      <c r="F24" s="717">
        <f>(F9+F13+F17+F23)*-1</f>
        <v>-8342.1870918369386</v>
      </c>
      <c r="G24" s="718"/>
      <c r="H24" s="719"/>
      <c r="I24" s="720">
        <f>(I9+I13+I17+I23)*-1</f>
        <v>-95527.631661005318</v>
      </c>
      <c r="J24" s="84"/>
      <c r="K24" s="84"/>
      <c r="L24" s="84"/>
      <c r="M24" s="84"/>
      <c r="N24" s="84"/>
      <c r="O24" s="84"/>
      <c r="Q24" s="96"/>
    </row>
    <row r="25" spans="1:17" ht="6.75" customHeight="1" x14ac:dyDescent="0.2">
      <c r="A25" s="88"/>
      <c r="B25" s="88"/>
      <c r="C25" s="721"/>
      <c r="D25" s="722"/>
      <c r="E25" s="87"/>
      <c r="F25" s="723"/>
      <c r="I25" s="20"/>
      <c r="J25" s="84"/>
      <c r="K25" s="84"/>
      <c r="L25" s="84"/>
      <c r="M25" s="84"/>
      <c r="N25" s="84"/>
      <c r="O25" s="84"/>
    </row>
    <row r="26" spans="1:17" ht="24.95" customHeight="1" x14ac:dyDescent="0.2">
      <c r="A26" s="88"/>
      <c r="B26" s="88"/>
      <c r="E26" s="87"/>
      <c r="F26" s="87"/>
      <c r="G26" s="84"/>
    </row>
    <row r="27" spans="1:17" ht="15" customHeight="1" x14ac:dyDescent="0.2">
      <c r="A27" s="88"/>
      <c r="B27" s="88"/>
      <c r="C27" s="87" t="s">
        <v>327</v>
      </c>
      <c r="D27" s="724">
        <f>D9/1000</f>
        <v>3093.9346417559882</v>
      </c>
      <c r="E27" s="687"/>
      <c r="F27" s="687"/>
      <c r="I27" s="84"/>
    </row>
    <row r="28" spans="1:17" ht="15" customHeight="1" x14ac:dyDescent="0.2">
      <c r="A28" s="88"/>
      <c r="B28" s="88"/>
      <c r="C28" s="87" t="s">
        <v>328</v>
      </c>
      <c r="D28" s="724">
        <f>E9/1000</f>
        <v>-2600.0406386641512</v>
      </c>
      <c r="E28" s="687"/>
      <c r="F28" s="687"/>
    </row>
    <row r="29" spans="1:17" ht="15" customHeight="1" x14ac:dyDescent="0.2">
      <c r="A29" s="88"/>
      <c r="B29" s="88"/>
      <c r="C29" s="87" t="s">
        <v>329</v>
      </c>
      <c r="D29" s="724">
        <f>D13/1000</f>
        <v>604.1531839999999</v>
      </c>
      <c r="E29" s="687"/>
      <c r="F29" s="687"/>
    </row>
    <row r="30" spans="1:17" ht="15" customHeight="1" x14ac:dyDescent="0.2">
      <c r="A30" s="927"/>
      <c r="B30" s="686"/>
      <c r="C30" s="87" t="s">
        <v>330</v>
      </c>
      <c r="D30" s="724">
        <f>E13/1000</f>
        <v>-36.923553999999996</v>
      </c>
      <c r="E30" s="687"/>
      <c r="F30" s="687"/>
    </row>
    <row r="31" spans="1:17" ht="15" customHeight="1" x14ac:dyDescent="0.2">
      <c r="A31" s="927"/>
      <c r="B31" s="686"/>
      <c r="C31" s="87" t="s">
        <v>299</v>
      </c>
      <c r="D31" s="724">
        <f>F17/1000</f>
        <v>14.437813999999999</v>
      </c>
      <c r="E31" s="687"/>
      <c r="F31" s="687"/>
    </row>
    <row r="32" spans="1:17" ht="15" customHeight="1" x14ac:dyDescent="0.2">
      <c r="A32" s="50"/>
      <c r="B32" s="50"/>
      <c r="C32" s="89" t="s">
        <v>10</v>
      </c>
      <c r="D32" s="724">
        <f>F24/1000</f>
        <v>-8.342187091836939</v>
      </c>
      <c r="E32" s="202"/>
      <c r="F32" s="202"/>
    </row>
    <row r="33" spans="1:8" ht="15" customHeight="1" x14ac:dyDescent="0.2">
      <c r="A33" s="50"/>
      <c r="B33" s="50"/>
      <c r="C33" s="90" t="s">
        <v>119</v>
      </c>
      <c r="D33" s="724">
        <f>F23/1000</f>
        <v>-1067.2192600000001</v>
      </c>
      <c r="E33" s="202"/>
      <c r="F33" s="202"/>
    </row>
    <row r="34" spans="1:8" ht="15" customHeight="1" x14ac:dyDescent="0.2">
      <c r="A34" s="50"/>
      <c r="B34" s="50"/>
      <c r="C34" s="91"/>
      <c r="D34" s="87"/>
      <c r="E34" s="39"/>
      <c r="F34" s="39"/>
    </row>
    <row r="35" spans="1:8" ht="15" customHeight="1" x14ac:dyDescent="0.2">
      <c r="A35" s="50"/>
      <c r="B35" s="50"/>
      <c r="C35" s="91"/>
      <c r="D35" s="87"/>
      <c r="E35" s="39"/>
      <c r="F35" s="39"/>
    </row>
    <row r="36" spans="1:8" ht="24" customHeight="1" x14ac:dyDescent="0.2">
      <c r="A36" s="50"/>
      <c r="B36" s="50"/>
      <c r="C36" s="91"/>
      <c r="D36" s="87"/>
      <c r="E36" s="39"/>
      <c r="F36" s="39"/>
    </row>
    <row r="37" spans="1:8" ht="15" customHeight="1" x14ac:dyDescent="0.2">
      <c r="A37" s="50"/>
      <c r="B37" s="50"/>
      <c r="C37" s="91"/>
      <c r="D37" s="87"/>
      <c r="E37" s="39"/>
      <c r="F37" s="39"/>
    </row>
    <row r="38" spans="1:8" ht="20.25" customHeight="1" x14ac:dyDescent="0.2">
      <c r="A38" s="908"/>
      <c r="B38" s="908"/>
      <c r="C38" s="908"/>
      <c r="D38" s="908"/>
      <c r="E38" s="908"/>
      <c r="F38" s="908"/>
      <c r="G38" s="908"/>
      <c r="H38" s="908"/>
    </row>
    <row r="39" spans="1:8" ht="15" customHeight="1" x14ac:dyDescent="0.2">
      <c r="A39" s="94"/>
      <c r="B39" s="94"/>
      <c r="C39" s="20"/>
      <c r="D39" s="92"/>
      <c r="E39" s="92"/>
      <c r="F39" s="92"/>
      <c r="G39" s="92"/>
      <c r="H39" s="92"/>
    </row>
    <row r="40" spans="1:8" ht="15" customHeight="1" x14ac:dyDescent="0.2">
      <c r="A40" s="94"/>
      <c r="B40" s="94"/>
      <c r="C40" s="20"/>
      <c r="D40" s="92"/>
      <c r="E40" s="92"/>
      <c r="F40" s="92"/>
    </row>
    <row r="41" spans="1:8" ht="15" customHeight="1" x14ac:dyDescent="0.2">
      <c r="A41" s="94"/>
      <c r="B41" s="94"/>
      <c r="C41" s="20"/>
      <c r="D41" s="92"/>
      <c r="E41" s="92"/>
      <c r="F41" s="92"/>
    </row>
    <row r="42" spans="1:8" ht="15" customHeight="1" x14ac:dyDescent="0.2">
      <c r="A42" s="94"/>
      <c r="B42" s="94"/>
      <c r="C42" s="20"/>
      <c r="D42" s="92"/>
      <c r="E42" s="92"/>
      <c r="F42" s="92"/>
    </row>
    <row r="43" spans="1:8" ht="15" customHeight="1" x14ac:dyDescent="0.2">
      <c r="A43" s="94"/>
      <c r="B43" s="94"/>
      <c r="C43" s="20"/>
      <c r="D43" s="92"/>
      <c r="E43" s="92"/>
      <c r="F43" s="92"/>
    </row>
    <row r="44" spans="1:8" ht="15" customHeight="1" x14ac:dyDescent="0.2">
      <c r="D44" s="95"/>
      <c r="E44" s="95"/>
      <c r="F44" s="95"/>
    </row>
    <row r="45" spans="1:8" ht="15" customHeight="1" x14ac:dyDescent="0.2">
      <c r="D45" s="95"/>
      <c r="E45" s="95"/>
      <c r="F45" s="95"/>
    </row>
    <row r="46" spans="1:8" ht="15" customHeight="1" x14ac:dyDescent="0.2">
      <c r="D46" s="95"/>
      <c r="E46" s="95"/>
      <c r="F46" s="95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5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5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5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5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5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5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5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5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5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5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5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view="pageBreakPreview" zoomScaleNormal="100" zoomScaleSheetLayoutView="100" workbookViewId="0">
      <selection activeCell="A3" sqref="A3:H3"/>
    </sheetView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16" x14ac:dyDescent="0.2">
      <c r="G1" s="932" t="s">
        <v>96</v>
      </c>
      <c r="H1" s="932"/>
    </row>
    <row r="2" spans="1:16" ht="6.75" customHeight="1" x14ac:dyDescent="0.2"/>
    <row r="3" spans="1:16" ht="30" customHeight="1" x14ac:dyDescent="0.2">
      <c r="A3" s="933" t="s">
        <v>358</v>
      </c>
      <c r="B3" s="933"/>
      <c r="C3" s="933"/>
      <c r="D3" s="933"/>
      <c r="E3" s="933"/>
      <c r="F3" s="933"/>
      <c r="G3" s="933"/>
      <c r="H3" s="933"/>
    </row>
    <row r="4" spans="1:16" ht="16.5" customHeight="1" x14ac:dyDescent="0.2">
      <c r="A4" s="934" t="str">
        <f>T!I53</f>
        <v>Leden</v>
      </c>
      <c r="B4" s="934"/>
      <c r="C4" s="934"/>
      <c r="D4" s="934"/>
      <c r="E4" s="935">
        <f>T!G55</f>
        <v>2014</v>
      </c>
      <c r="F4" s="935"/>
      <c r="G4" s="935"/>
      <c r="H4" s="935"/>
    </row>
    <row r="5" spans="1:16" ht="16.5" customHeight="1" thickBot="1" x14ac:dyDescent="0.25">
      <c r="A5" s="406"/>
      <c r="B5" s="406"/>
      <c r="C5" s="690"/>
      <c r="D5" s="690"/>
      <c r="E5" s="690"/>
      <c r="F5" s="690"/>
      <c r="G5" s="336"/>
      <c r="H5" s="270"/>
    </row>
    <row r="6" spans="1:16" ht="16.5" customHeight="1" x14ac:dyDescent="0.2">
      <c r="A6" s="931" t="s">
        <v>4</v>
      </c>
      <c r="B6" s="931"/>
      <c r="C6" s="936" t="s">
        <v>150</v>
      </c>
      <c r="D6" s="938" t="s">
        <v>0</v>
      </c>
      <c r="E6" s="940" t="s">
        <v>97</v>
      </c>
      <c r="F6" s="941"/>
      <c r="G6" s="931" t="s">
        <v>232</v>
      </c>
      <c r="H6" s="931"/>
    </row>
    <row r="7" spans="1:16" ht="14.1" customHeight="1" thickBot="1" x14ac:dyDescent="0.25">
      <c r="A7" s="931"/>
      <c r="B7" s="931"/>
      <c r="C7" s="937"/>
      <c r="D7" s="939"/>
      <c r="E7" s="535" t="s">
        <v>15</v>
      </c>
      <c r="F7" s="691" t="s">
        <v>1</v>
      </c>
      <c r="G7" s="931"/>
      <c r="H7" s="931"/>
      <c r="J7" s="38"/>
      <c r="K7" s="38"/>
      <c r="L7" s="38"/>
      <c r="N7" s="38"/>
      <c r="O7" s="38"/>
      <c r="P7" s="38"/>
    </row>
    <row r="8" spans="1:16" ht="14.1" customHeight="1" x14ac:dyDescent="0.2">
      <c r="A8" s="4"/>
      <c r="B8" s="942"/>
      <c r="C8" s="530" t="s">
        <v>6</v>
      </c>
      <c r="D8" s="405">
        <v>1609</v>
      </c>
      <c r="E8" s="407">
        <v>376172.91627136566</v>
      </c>
      <c r="F8" s="405">
        <v>4007465.9906190005</v>
      </c>
      <c r="G8" s="698" t="str">
        <f>C8</f>
        <v>VO</v>
      </c>
      <c r="H8" s="699">
        <f>E8</f>
        <v>376172.91627136566</v>
      </c>
      <c r="J8" s="38"/>
      <c r="K8" s="38"/>
      <c r="L8" s="38"/>
      <c r="N8" s="38"/>
      <c r="O8" s="38"/>
      <c r="P8" s="38"/>
    </row>
    <row r="9" spans="1:16" ht="14.1" customHeight="1" x14ac:dyDescent="0.2">
      <c r="A9" s="4"/>
      <c r="B9" s="943"/>
      <c r="C9" s="531" t="s">
        <v>7</v>
      </c>
      <c r="D9" s="250">
        <v>6963</v>
      </c>
      <c r="E9" s="333">
        <v>111546.98107118766</v>
      </c>
      <c r="F9" s="250">
        <v>1187684.8678509998</v>
      </c>
      <c r="G9" s="700" t="str">
        <f t="shared" ref="G9:G11" si="0">C9</f>
        <v>SO</v>
      </c>
      <c r="H9" s="699">
        <f t="shared" ref="H9:H11" si="1">E9</f>
        <v>111546.98107118766</v>
      </c>
      <c r="J9" s="38"/>
      <c r="K9" s="38"/>
      <c r="L9" s="38"/>
      <c r="N9" s="38"/>
      <c r="O9" s="38"/>
      <c r="P9" s="38"/>
    </row>
    <row r="10" spans="1:16" ht="14.1" customHeight="1" x14ac:dyDescent="0.2">
      <c r="A10" s="4"/>
      <c r="B10" s="943"/>
      <c r="C10" s="531" t="s">
        <v>8</v>
      </c>
      <c r="D10" s="250">
        <v>200215</v>
      </c>
      <c r="E10" s="333">
        <v>184188.74793970012</v>
      </c>
      <c r="F10" s="250">
        <v>1961667.1591761163</v>
      </c>
      <c r="G10" s="700" t="str">
        <f t="shared" si="0"/>
        <v>MO</v>
      </c>
      <c r="H10" s="699">
        <f t="shared" si="1"/>
        <v>184188.74793970012</v>
      </c>
      <c r="J10" s="38"/>
      <c r="K10" s="38"/>
      <c r="L10" s="38"/>
      <c r="N10" s="38"/>
      <c r="O10" s="38"/>
      <c r="P10" s="38"/>
    </row>
    <row r="11" spans="1:16" ht="14.1" customHeight="1" x14ac:dyDescent="0.2">
      <c r="A11" s="4"/>
      <c r="B11" s="943"/>
      <c r="C11" s="531" t="s">
        <v>9</v>
      </c>
      <c r="D11" s="250">
        <v>2648607</v>
      </c>
      <c r="E11" s="333">
        <v>374569.59594706964</v>
      </c>
      <c r="F11" s="250">
        <v>3990083.322824121</v>
      </c>
      <c r="G11" s="700" t="str">
        <f t="shared" si="0"/>
        <v>DOM</v>
      </c>
      <c r="H11" s="699">
        <f t="shared" si="1"/>
        <v>374569.59594706964</v>
      </c>
      <c r="J11" s="38"/>
      <c r="K11" s="38"/>
      <c r="L11" s="38"/>
      <c r="N11" s="38"/>
      <c r="O11" s="38"/>
      <c r="P11" s="38"/>
    </row>
    <row r="12" spans="1:16" ht="14.1" customHeight="1" x14ac:dyDescent="0.2">
      <c r="A12" s="4"/>
      <c r="B12" s="943"/>
      <c r="C12" s="696" t="s">
        <v>2</v>
      </c>
      <c r="D12" s="697">
        <f>SUM(D8:D11)</f>
        <v>2857394</v>
      </c>
      <c r="E12" s="697">
        <f t="shared" ref="E12:F12" si="2">SUM(E8:E11)</f>
        <v>1046478.241229323</v>
      </c>
      <c r="F12" s="697">
        <f t="shared" si="2"/>
        <v>11146901.340470238</v>
      </c>
      <c r="G12" s="700" t="str">
        <f>C13</f>
        <v>OP+VS</v>
      </c>
      <c r="H12" s="699">
        <f>E13</f>
        <v>20740.905123008713</v>
      </c>
    </row>
    <row r="13" spans="1:16" ht="14.1" customHeight="1" x14ac:dyDescent="0.2">
      <c r="A13" s="4"/>
      <c r="B13" s="943"/>
      <c r="C13" s="532" t="s">
        <v>336</v>
      </c>
      <c r="D13" s="280"/>
      <c r="E13" s="334">
        <v>20740.905123008713</v>
      </c>
      <c r="F13" s="280">
        <v>221013.57570000002</v>
      </c>
      <c r="G13" s="334"/>
      <c r="H13" s="4"/>
      <c r="K13" s="38"/>
    </row>
    <row r="14" spans="1:16" ht="14.1" customHeight="1" x14ac:dyDescent="0.2">
      <c r="A14" s="4"/>
      <c r="B14" s="943"/>
      <c r="C14" s="533" t="s">
        <v>5</v>
      </c>
      <c r="D14" s="253"/>
      <c r="E14" s="253">
        <f>SUM(E12:E13)</f>
        <v>1067219.1463523316</v>
      </c>
      <c r="F14" s="253">
        <f>SUM(F12:F13)</f>
        <v>11367914.916170238</v>
      </c>
      <c r="G14" s="408"/>
      <c r="H14" s="4"/>
      <c r="K14" s="38"/>
    </row>
    <row r="15" spans="1:16" ht="5.0999999999999996" customHeight="1" x14ac:dyDescent="0.2">
      <c r="A15" s="4"/>
      <c r="B15" s="243"/>
      <c r="C15" s="534"/>
      <c r="D15" s="242"/>
      <c r="E15" s="245"/>
      <c r="F15" s="242"/>
      <c r="G15" s="245"/>
      <c r="H15" s="4"/>
      <c r="K15" s="38"/>
    </row>
    <row r="16" spans="1:16" ht="27.95" customHeight="1" x14ac:dyDescent="0.2">
      <c r="K16" s="38"/>
      <c r="L16" s="38"/>
      <c r="M16" s="38"/>
    </row>
    <row r="17" spans="1:15" ht="13.5" customHeight="1" x14ac:dyDescent="0.2">
      <c r="A17" s="929" t="s">
        <v>11</v>
      </c>
      <c r="B17" s="944"/>
      <c r="C17" s="938" t="s">
        <v>150</v>
      </c>
      <c r="D17" s="938" t="s">
        <v>0</v>
      </c>
      <c r="E17" s="930" t="s">
        <v>97</v>
      </c>
      <c r="F17" s="945"/>
      <c r="G17" s="928" t="s">
        <v>232</v>
      </c>
      <c r="H17" s="929"/>
      <c r="K17" s="38"/>
      <c r="L17" s="38"/>
      <c r="M17" s="38"/>
    </row>
    <row r="18" spans="1:15" ht="13.5" customHeight="1" x14ac:dyDescent="0.2">
      <c r="A18" s="931"/>
      <c r="B18" s="945"/>
      <c r="C18" s="946"/>
      <c r="D18" s="946"/>
      <c r="E18" s="328" t="s">
        <v>15</v>
      </c>
      <c r="F18" s="689" t="s">
        <v>1</v>
      </c>
      <c r="G18" s="930"/>
      <c r="H18" s="931"/>
      <c r="I18" s="241"/>
      <c r="K18" s="38"/>
      <c r="L18" s="38"/>
      <c r="M18" s="38"/>
    </row>
    <row r="19" spans="1:15" ht="13.5" customHeight="1" x14ac:dyDescent="0.2">
      <c r="A19" s="4"/>
      <c r="B19" s="947"/>
      <c r="C19" s="246" t="s">
        <v>6</v>
      </c>
      <c r="D19" s="247">
        <v>183</v>
      </c>
      <c r="E19" s="247">
        <v>33838.361271365633</v>
      </c>
      <c r="F19" s="248">
        <v>359116.636</v>
      </c>
      <c r="G19" s="248"/>
      <c r="H19" s="4"/>
      <c r="I19" s="241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948"/>
      <c r="C20" s="249" t="s">
        <v>7</v>
      </c>
      <c r="D20" s="250">
        <v>1615</v>
      </c>
      <c r="E20" s="250">
        <v>25849.594071187665</v>
      </c>
      <c r="F20" s="251">
        <v>274334.23300000001</v>
      </c>
      <c r="G20" s="251"/>
      <c r="H20" s="4"/>
      <c r="I20" s="241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948"/>
      <c r="C21" s="249" t="s">
        <v>8</v>
      </c>
      <c r="D21" s="250">
        <v>39381</v>
      </c>
      <c r="E21" s="250">
        <v>31565.510739700112</v>
      </c>
      <c r="F21" s="251">
        <v>334995.59622411622</v>
      </c>
      <c r="G21" s="251"/>
      <c r="H21" s="4"/>
      <c r="I21" s="241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948"/>
      <c r="C22" s="249" t="s">
        <v>9</v>
      </c>
      <c r="D22" s="250">
        <v>393979</v>
      </c>
      <c r="E22" s="250">
        <v>47204.503147069743</v>
      </c>
      <c r="F22" s="251">
        <v>500967.67977612128</v>
      </c>
      <c r="G22" s="251"/>
      <c r="H22" s="4"/>
      <c r="I22" s="241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948"/>
      <c r="C23" s="279" t="s">
        <v>230</v>
      </c>
      <c r="D23" s="280"/>
      <c r="E23" s="280">
        <v>2920.3337706992279</v>
      </c>
      <c r="F23" s="281">
        <v>30992.653999999999</v>
      </c>
      <c r="G23" s="281"/>
      <c r="H23" s="4"/>
      <c r="I23" s="241"/>
      <c r="K23" s="38"/>
      <c r="L23" s="38"/>
      <c r="M23" s="38"/>
      <c r="N23" s="38"/>
      <c r="O23" s="38"/>
    </row>
    <row r="24" spans="1:15" ht="13.5" customHeight="1" x14ac:dyDescent="0.2">
      <c r="A24" s="4"/>
      <c r="B24" s="948"/>
      <c r="C24" s="252" t="s">
        <v>2</v>
      </c>
      <c r="D24" s="253">
        <f>SUM(D19:D23)</f>
        <v>435158</v>
      </c>
      <c r="E24" s="253">
        <f>SUM(E19:E23)</f>
        <v>141378.30300002237</v>
      </c>
      <c r="F24" s="253">
        <f t="shared" ref="F24" si="3">SUM(F19:F23)</f>
        <v>1500406.7990002376</v>
      </c>
      <c r="G24" s="335"/>
      <c r="H24" s="4"/>
      <c r="I24" s="241"/>
      <c r="J24" s="241"/>
      <c r="K24" s="241"/>
      <c r="M24" s="38"/>
      <c r="N24" s="38"/>
      <c r="O24" s="38"/>
    </row>
    <row r="25" spans="1:15" ht="5.0999999999999996" customHeight="1" x14ac:dyDescent="0.2">
      <c r="A25" s="4"/>
      <c r="B25" s="243"/>
      <c r="C25" s="244"/>
      <c r="D25" s="242"/>
      <c r="E25" s="242"/>
      <c r="F25" s="242"/>
      <c r="G25" s="245"/>
      <c r="H25" s="4"/>
    </row>
    <row r="26" spans="1:15" ht="27.95" customHeight="1" x14ac:dyDescent="0.2">
      <c r="A26" s="332"/>
      <c r="B26" s="332"/>
      <c r="C26" s="332"/>
      <c r="D26" s="332"/>
      <c r="E26" s="332"/>
      <c r="F26" s="332"/>
      <c r="G26" s="332"/>
      <c r="H26" s="332"/>
      <c r="J26" s="38"/>
      <c r="K26" s="38"/>
    </row>
    <row r="27" spans="1:15" ht="13.5" customHeight="1" x14ac:dyDescent="0.2">
      <c r="A27" s="929" t="s">
        <v>12</v>
      </c>
      <c r="B27" s="944"/>
      <c r="C27" s="938" t="s">
        <v>150</v>
      </c>
      <c r="D27" s="938" t="s">
        <v>0</v>
      </c>
      <c r="E27" s="930" t="s">
        <v>97</v>
      </c>
      <c r="F27" s="945"/>
      <c r="G27" s="928" t="s">
        <v>232</v>
      </c>
      <c r="H27" s="929"/>
    </row>
    <row r="28" spans="1:15" ht="13.5" customHeight="1" x14ac:dyDescent="0.2">
      <c r="A28" s="931"/>
      <c r="B28" s="945"/>
      <c r="C28" s="946"/>
      <c r="D28" s="946"/>
      <c r="E28" s="328" t="s">
        <v>15</v>
      </c>
      <c r="F28" s="689" t="s">
        <v>1</v>
      </c>
      <c r="G28" s="930"/>
      <c r="H28" s="931"/>
    </row>
    <row r="29" spans="1:15" ht="13.5" customHeight="1" x14ac:dyDescent="0.2">
      <c r="A29" s="4"/>
      <c r="B29" s="947"/>
      <c r="C29" s="246" t="s">
        <v>6</v>
      </c>
      <c r="D29" s="247">
        <v>1273</v>
      </c>
      <c r="E29" s="247">
        <v>325432.10000000003</v>
      </c>
      <c r="F29" s="248">
        <v>3468418.8596190005</v>
      </c>
      <c r="G29" s="248"/>
      <c r="H29" s="4"/>
    </row>
    <row r="30" spans="1:15" ht="13.5" customHeight="1" x14ac:dyDescent="0.2">
      <c r="A30" s="4"/>
      <c r="B30" s="948"/>
      <c r="C30" s="249" t="s">
        <v>7</v>
      </c>
      <c r="D30" s="250">
        <v>4960</v>
      </c>
      <c r="E30" s="250">
        <v>81403.199999999997</v>
      </c>
      <c r="F30" s="251">
        <v>867585.9138509999</v>
      </c>
      <c r="G30" s="251"/>
      <c r="H30" s="4"/>
    </row>
    <row r="31" spans="1:15" ht="13.5" customHeight="1" x14ac:dyDescent="0.2">
      <c r="A31" s="4"/>
      <c r="B31" s="948"/>
      <c r="C31" s="249" t="s">
        <v>8</v>
      </c>
      <c r="D31" s="250">
        <v>150934</v>
      </c>
      <c r="E31" s="250">
        <v>144893.53</v>
      </c>
      <c r="F31" s="251">
        <v>1544255.1900000002</v>
      </c>
      <c r="G31" s="251"/>
      <c r="H31" s="4"/>
    </row>
    <row r="32" spans="1:15" ht="13.5" customHeight="1" x14ac:dyDescent="0.2">
      <c r="A32" s="4"/>
      <c r="B32" s="948"/>
      <c r="C32" s="249" t="s">
        <v>9</v>
      </c>
      <c r="D32" s="250">
        <v>2150728</v>
      </c>
      <c r="E32" s="250">
        <v>311203.19999999995</v>
      </c>
      <c r="F32" s="251">
        <v>3316768.0999999996</v>
      </c>
      <c r="G32" s="251"/>
      <c r="H32" s="4"/>
    </row>
    <row r="33" spans="1:8" ht="13.5" customHeight="1" x14ac:dyDescent="0.2">
      <c r="A33" s="4"/>
      <c r="B33" s="948"/>
      <c r="C33" s="279" t="s">
        <v>230</v>
      </c>
      <c r="D33" s="280"/>
      <c r="E33" s="280">
        <v>15908.801352309487</v>
      </c>
      <c r="F33" s="281">
        <v>169554.13246000005</v>
      </c>
      <c r="G33" s="281"/>
      <c r="H33" s="4"/>
    </row>
    <row r="34" spans="1:8" ht="13.5" customHeight="1" x14ac:dyDescent="0.2">
      <c r="A34" s="4"/>
      <c r="B34" s="948"/>
      <c r="C34" s="252" t="s">
        <v>2</v>
      </c>
      <c r="D34" s="253">
        <f>SUM(D29:D33)</f>
        <v>2307895</v>
      </c>
      <c r="E34" s="253">
        <f>SUM(E29:E33)</f>
        <v>878840.83135230956</v>
      </c>
      <c r="F34" s="253">
        <f t="shared" ref="F34" si="4">SUM(F29:F33)</f>
        <v>9366582.1959300004</v>
      </c>
      <c r="G34" s="335"/>
      <c r="H34" s="4"/>
    </row>
    <row r="35" spans="1:8" ht="5.0999999999999996" customHeight="1" x14ac:dyDescent="0.2">
      <c r="A35" s="4"/>
      <c r="B35" s="243"/>
      <c r="C35" s="244"/>
      <c r="D35" s="242"/>
      <c r="E35" s="242"/>
      <c r="F35" s="242"/>
      <c r="G35" s="245"/>
      <c r="H35" s="4"/>
    </row>
    <row r="36" spans="1:8" ht="27.95" customHeight="1" x14ac:dyDescent="0.2">
      <c r="A36" s="332"/>
      <c r="B36" s="332"/>
      <c r="C36" s="332"/>
      <c r="D36" s="332"/>
      <c r="E36" s="332"/>
      <c r="F36" s="332"/>
      <c r="G36" s="332"/>
      <c r="H36" s="332"/>
    </row>
    <row r="37" spans="1:8" ht="13.5" customHeight="1" x14ac:dyDescent="0.2">
      <c r="A37" s="929" t="s">
        <v>121</v>
      </c>
      <c r="B37" s="944"/>
      <c r="C37" s="938" t="s">
        <v>150</v>
      </c>
      <c r="D37" s="938" t="s">
        <v>0</v>
      </c>
      <c r="E37" s="930" t="s">
        <v>97</v>
      </c>
      <c r="F37" s="945"/>
      <c r="G37" s="928" t="s">
        <v>232</v>
      </c>
      <c r="H37" s="929"/>
    </row>
    <row r="38" spans="1:8" ht="13.5" customHeight="1" x14ac:dyDescent="0.2">
      <c r="A38" s="931"/>
      <c r="B38" s="945"/>
      <c r="C38" s="946"/>
      <c r="D38" s="946"/>
      <c r="E38" s="328" t="s">
        <v>15</v>
      </c>
      <c r="F38" s="689" t="s">
        <v>1</v>
      </c>
      <c r="G38" s="930"/>
      <c r="H38" s="931"/>
    </row>
    <row r="39" spans="1:8" ht="13.5" customHeight="1" x14ac:dyDescent="0.2">
      <c r="A39" s="4"/>
      <c r="B39" s="947"/>
      <c r="C39" s="246" t="s">
        <v>6</v>
      </c>
      <c r="D39" s="247">
        <v>140</v>
      </c>
      <c r="E39" s="247">
        <v>12603.195000000002</v>
      </c>
      <c r="F39" s="248">
        <v>134396.63700000002</v>
      </c>
      <c r="G39" s="248"/>
      <c r="H39" s="4"/>
    </row>
    <row r="40" spans="1:8" ht="13.5" customHeight="1" x14ac:dyDescent="0.2">
      <c r="A40" s="4"/>
      <c r="B40" s="948"/>
      <c r="C40" s="249" t="s">
        <v>7</v>
      </c>
      <c r="D40" s="250">
        <v>382</v>
      </c>
      <c r="E40" s="250">
        <v>4137.1869999999999</v>
      </c>
      <c r="F40" s="251">
        <v>44117.720999999998</v>
      </c>
      <c r="G40" s="251"/>
      <c r="H40" s="4"/>
    </row>
    <row r="41" spans="1:8" ht="13.5" customHeight="1" x14ac:dyDescent="0.2">
      <c r="A41" s="4"/>
      <c r="B41" s="948"/>
      <c r="C41" s="249" t="s">
        <v>8</v>
      </c>
      <c r="D41" s="250">
        <v>9892</v>
      </c>
      <c r="E41" s="250">
        <v>7675.7071999999998</v>
      </c>
      <c r="F41" s="251">
        <v>81852.372952000005</v>
      </c>
      <c r="G41" s="251"/>
      <c r="H41" s="4"/>
    </row>
    <row r="42" spans="1:8" ht="13.5" customHeight="1" x14ac:dyDescent="0.2">
      <c r="A42" s="4"/>
      <c r="B42" s="948"/>
      <c r="C42" s="249" t="s">
        <v>9</v>
      </c>
      <c r="D42" s="250">
        <v>103761</v>
      </c>
      <c r="E42" s="250">
        <v>16161.8928</v>
      </c>
      <c r="F42" s="251">
        <v>172347.54304799999</v>
      </c>
      <c r="G42" s="251"/>
      <c r="H42" s="4"/>
    </row>
    <row r="43" spans="1:8" ht="13.5" customHeight="1" x14ac:dyDescent="0.2">
      <c r="A43" s="4"/>
      <c r="B43" s="948"/>
      <c r="C43" s="279" t="s">
        <v>230</v>
      </c>
      <c r="D43" s="280"/>
      <c r="E43" s="280">
        <v>839.68299999999999</v>
      </c>
      <c r="F43" s="281">
        <v>8954.1579999999994</v>
      </c>
      <c r="G43" s="281"/>
      <c r="H43" s="4"/>
    </row>
    <row r="44" spans="1:8" ht="13.5" customHeight="1" x14ac:dyDescent="0.2">
      <c r="A44" s="4"/>
      <c r="B44" s="948"/>
      <c r="C44" s="252" t="s">
        <v>2</v>
      </c>
      <c r="D44" s="253">
        <f>SUM(D39:D43)</f>
        <v>114175</v>
      </c>
      <c r="E44" s="253">
        <f>SUM(E39:E43)</f>
        <v>41417.665000000001</v>
      </c>
      <c r="F44" s="253">
        <f t="shared" ref="F44" si="5">SUM(F39:F43)</f>
        <v>441668.43199999997</v>
      </c>
      <c r="G44" s="335"/>
      <c r="H44" s="4"/>
    </row>
    <row r="45" spans="1:8" ht="5.0999999999999996" customHeight="1" x14ac:dyDescent="0.2">
      <c r="A45" s="4"/>
      <c r="B45" s="243"/>
      <c r="C45" s="244"/>
      <c r="D45" s="242"/>
      <c r="E45" s="242"/>
      <c r="F45" s="242"/>
      <c r="G45" s="245"/>
      <c r="H45" s="4"/>
    </row>
    <row r="46" spans="1:8" ht="27.95" customHeight="1" x14ac:dyDescent="0.2">
      <c r="A46" s="332"/>
      <c r="B46" s="332"/>
      <c r="C46" s="332"/>
      <c r="D46" s="332"/>
      <c r="E46" s="332"/>
      <c r="F46" s="332"/>
      <c r="G46" s="332"/>
      <c r="H46" s="332"/>
    </row>
    <row r="47" spans="1:8" ht="13.5" customHeight="1" x14ac:dyDescent="0.2">
      <c r="A47" s="929" t="s">
        <v>338</v>
      </c>
      <c r="B47" s="929"/>
      <c r="C47" s="733"/>
      <c r="D47" s="938" t="s">
        <v>0</v>
      </c>
      <c r="E47" s="930" t="s">
        <v>97</v>
      </c>
      <c r="F47" s="945"/>
      <c r="G47" s="928"/>
      <c r="H47" s="929"/>
    </row>
    <row r="48" spans="1:8" ht="13.5" customHeight="1" x14ac:dyDescent="0.2">
      <c r="A48" s="931"/>
      <c r="B48" s="931"/>
      <c r="C48" s="734"/>
      <c r="D48" s="946"/>
      <c r="E48" s="328" t="s">
        <v>15</v>
      </c>
      <c r="F48" s="689" t="s">
        <v>1</v>
      </c>
      <c r="G48" s="930"/>
      <c r="H48" s="931"/>
    </row>
    <row r="49" spans="1:9" ht="13.5" customHeight="1" x14ac:dyDescent="0.2">
      <c r="A49" s="949" t="s">
        <v>332</v>
      </c>
      <c r="B49" s="949"/>
      <c r="C49" s="950"/>
      <c r="D49" s="320">
        <v>8</v>
      </c>
      <c r="E49" s="320">
        <f>'1'!F19*-1</f>
        <v>3266.26</v>
      </c>
      <c r="F49" s="320">
        <f>'1'!I19*-1</f>
        <v>34720.858</v>
      </c>
      <c r="G49" s="736"/>
      <c r="H49" s="4"/>
    </row>
    <row r="50" spans="1:9" ht="13.5" customHeight="1" x14ac:dyDescent="0.2">
      <c r="A50" s="949" t="s">
        <v>333</v>
      </c>
      <c r="B50" s="949"/>
      <c r="C50" s="949"/>
      <c r="D50" s="732">
        <v>158</v>
      </c>
      <c r="E50" s="732">
        <f>'1'!F21*-1</f>
        <v>1244</v>
      </c>
      <c r="F50" s="732">
        <f>'1'!I21*-1</f>
        <v>13024</v>
      </c>
      <c r="G50" s="245"/>
      <c r="H50" s="4"/>
    </row>
    <row r="51" spans="1:9" ht="13.5" customHeight="1" x14ac:dyDescent="0.2">
      <c r="A51" s="951" t="s">
        <v>339</v>
      </c>
      <c r="B51" s="951"/>
      <c r="C51" s="951"/>
      <c r="D51" s="739"/>
      <c r="E51" s="739">
        <f>'1'!F22*-1</f>
        <v>1072</v>
      </c>
      <c r="F51" s="739">
        <f>'1'!I22*-1</f>
        <v>11512.631239999959</v>
      </c>
      <c r="G51" s="245"/>
      <c r="H51" s="4"/>
    </row>
    <row r="52" spans="1:9" ht="13.5" customHeight="1" x14ac:dyDescent="0.2">
      <c r="A52" s="735"/>
      <c r="B52" s="735"/>
      <c r="C52" s="403" t="s">
        <v>2</v>
      </c>
      <c r="D52" s="253">
        <f>SUM(D49:D51)</f>
        <v>166</v>
      </c>
      <c r="E52" s="253">
        <f t="shared" ref="E52:F52" si="6">SUM(E49:E51)</f>
        <v>5582.26</v>
      </c>
      <c r="F52" s="253">
        <f t="shared" si="6"/>
        <v>59257.489239999959</v>
      </c>
      <c r="G52" s="332"/>
      <c r="H52" s="332"/>
    </row>
    <row r="53" spans="1:9" ht="4.5" customHeight="1" x14ac:dyDescent="0.2">
      <c r="A53" s="735"/>
      <c r="B53" s="735"/>
      <c r="C53" s="737"/>
      <c r="D53" s="731"/>
      <c r="E53" s="731"/>
      <c r="F53" s="731"/>
      <c r="G53" s="332"/>
      <c r="H53" s="332"/>
    </row>
    <row r="54" spans="1:9" ht="23.25" customHeight="1" x14ac:dyDescent="0.2">
      <c r="A54" s="735"/>
      <c r="B54" s="735"/>
      <c r="C54" s="737"/>
      <c r="D54" s="408"/>
      <c r="E54" s="408"/>
      <c r="F54" s="408"/>
      <c r="G54" s="332"/>
      <c r="H54" s="332"/>
    </row>
    <row r="55" spans="1:9" ht="15" customHeight="1" x14ac:dyDescent="0.2">
      <c r="A55" s="159" t="s">
        <v>334</v>
      </c>
      <c r="B55" s="278"/>
      <c r="C55" s="278"/>
      <c r="D55" s="738"/>
      <c r="E55" s="738"/>
      <c r="F55" s="738"/>
      <c r="G55" s="278"/>
      <c r="H55" s="278"/>
      <c r="I55" s="278"/>
    </row>
    <row r="56" spans="1:9" ht="13.5" customHeight="1" x14ac:dyDescent="0.2">
      <c r="A56" s="906" t="s">
        <v>340</v>
      </c>
      <c r="B56" s="906"/>
      <c r="C56" s="906"/>
      <c r="D56" s="906"/>
      <c r="E56" s="906"/>
      <c r="F56" s="906"/>
      <c r="G56" s="906"/>
      <c r="H56" s="906"/>
      <c r="I56" s="278"/>
    </row>
    <row r="57" spans="1:9" ht="15.75" customHeight="1" x14ac:dyDescent="0.2">
      <c r="A57" s="278"/>
      <c r="B57" s="278"/>
      <c r="C57" s="278"/>
      <c r="D57" s="278"/>
      <c r="E57" s="278"/>
      <c r="F57" s="278"/>
      <c r="G57" s="278"/>
      <c r="H57" s="278"/>
      <c r="I57" s="278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</mergeCells>
  <pageMargins left="0.78740157499999996" right="0.28000000000000003" top="0.51" bottom="0.19" header="0.42" footer="0.140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952" t="s">
        <v>65</v>
      </c>
      <c r="N1" s="952"/>
    </row>
    <row r="2" spans="1:14" ht="6.75" customHeight="1" x14ac:dyDescent="0.2"/>
    <row r="3" spans="1:14" ht="28.5" customHeight="1" x14ac:dyDescent="0.25">
      <c r="A3" s="953" t="s">
        <v>353</v>
      </c>
      <c r="B3" s="953"/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953"/>
    </row>
    <row r="4" spans="1:14" ht="17.25" customHeight="1" x14ac:dyDescent="0.25">
      <c r="A4" s="954" t="str">
        <f>T!I53</f>
        <v>Leden</v>
      </c>
      <c r="B4" s="954"/>
      <c r="C4" s="954"/>
      <c r="D4" s="954"/>
      <c r="E4" s="954"/>
      <c r="F4" s="954"/>
      <c r="G4" s="954"/>
      <c r="H4" s="969">
        <f>T!G55</f>
        <v>2014</v>
      </c>
      <c r="I4" s="969"/>
      <c r="J4" s="969"/>
      <c r="K4" s="969"/>
      <c r="L4" s="969"/>
      <c r="M4" s="969"/>
      <c r="N4" s="969"/>
    </row>
    <row r="5" spans="1:14" ht="17.25" customHeight="1" x14ac:dyDescent="0.25">
      <c r="A5" s="552"/>
      <c r="B5" s="552"/>
      <c r="C5" s="552"/>
      <c r="D5" s="552"/>
      <c r="E5" s="552"/>
      <c r="F5" s="552"/>
      <c r="G5" s="552"/>
      <c r="H5" s="553"/>
      <c r="I5" s="553"/>
      <c r="J5" s="553"/>
      <c r="K5" s="553"/>
      <c r="L5" s="553"/>
      <c r="M5" s="553"/>
      <c r="N5" s="553"/>
    </row>
    <row r="6" spans="1:14" ht="4.5" customHeight="1" x14ac:dyDescent="0.25">
      <c r="A6" s="282"/>
      <c r="B6" s="584"/>
      <c r="C6" s="282"/>
      <c r="D6" s="282"/>
      <c r="E6" s="282"/>
      <c r="F6" s="282"/>
      <c r="G6" s="282"/>
      <c r="H6" s="583"/>
      <c r="I6" s="283"/>
      <c r="J6" s="283"/>
      <c r="K6" s="283"/>
      <c r="L6" s="283"/>
      <c r="M6" s="283"/>
      <c r="N6" s="283"/>
    </row>
    <row r="7" spans="1:14" ht="12" customHeight="1" x14ac:dyDescent="0.2">
      <c r="A7" s="4"/>
      <c r="B7" s="955" t="str">
        <f>T!I53</f>
        <v>Leden</v>
      </c>
      <c r="C7" s="956"/>
      <c r="D7" s="956"/>
      <c r="E7" s="957">
        <f>T!G55</f>
        <v>2014</v>
      </c>
      <c r="F7" s="957"/>
      <c r="G7" s="958"/>
      <c r="H7" s="959" t="s">
        <v>268</v>
      </c>
      <c r="I7" s="961" t="str">
        <f>B7</f>
        <v>Leden</v>
      </c>
      <c r="J7" s="962"/>
      <c r="K7" s="962"/>
      <c r="L7" s="963">
        <f>E7-1</f>
        <v>2013</v>
      </c>
      <c r="M7" s="963"/>
      <c r="N7" s="963"/>
    </row>
    <row r="8" spans="1:14" ht="15" customHeight="1" x14ac:dyDescent="0.2">
      <c r="A8" s="967" t="s">
        <v>170</v>
      </c>
      <c r="B8" s="964" t="s">
        <v>97</v>
      </c>
      <c r="C8" s="965"/>
      <c r="D8" s="966"/>
      <c r="E8" s="973" t="s">
        <v>295</v>
      </c>
      <c r="F8" s="974"/>
      <c r="G8" s="975"/>
      <c r="H8" s="959"/>
      <c r="I8" s="976" t="s">
        <v>97</v>
      </c>
      <c r="J8" s="977"/>
      <c r="K8" s="978"/>
      <c r="L8" s="979" t="s">
        <v>295</v>
      </c>
      <c r="M8" s="980"/>
      <c r="N8" s="980"/>
    </row>
    <row r="9" spans="1:14" ht="15" customHeight="1" thickBot="1" x14ac:dyDescent="0.25">
      <c r="A9" s="968"/>
      <c r="B9" s="570" t="s">
        <v>15</v>
      </c>
      <c r="C9" s="571" t="s">
        <v>1</v>
      </c>
      <c r="D9" s="572" t="s">
        <v>166</v>
      </c>
      <c r="E9" s="399" t="s">
        <v>85</v>
      </c>
      <c r="F9" s="692" t="s">
        <v>284</v>
      </c>
      <c r="G9" s="693" t="s">
        <v>285</v>
      </c>
      <c r="H9" s="960"/>
      <c r="I9" s="573" t="s">
        <v>167</v>
      </c>
      <c r="J9" s="580" t="s">
        <v>1</v>
      </c>
      <c r="K9" s="577" t="s">
        <v>166</v>
      </c>
      <c r="L9" s="750" t="s">
        <v>85</v>
      </c>
      <c r="M9" s="751" t="s">
        <v>284</v>
      </c>
      <c r="N9" s="751" t="s">
        <v>285</v>
      </c>
    </row>
    <row r="10" spans="1:14" ht="15" customHeight="1" x14ac:dyDescent="0.2">
      <c r="A10" s="401" t="s">
        <v>98</v>
      </c>
      <c r="B10" s="560">
        <f>'2'!E24</f>
        <v>141378.30300002237</v>
      </c>
      <c r="C10" s="740">
        <f>'2'!F24</f>
        <v>1500406.7990002376</v>
      </c>
      <c r="D10" s="567">
        <f>B10/$B$14</f>
        <v>0.13247355522850318</v>
      </c>
      <c r="E10" s="741">
        <v>1.6967741935483871</v>
      </c>
      <c r="F10" s="742">
        <v>6.5</v>
      </c>
      <c r="G10" s="743">
        <v>-8.6</v>
      </c>
      <c r="H10" s="778">
        <f t="shared" ref="H10:H13" si="0">(B10-I10)/I10</f>
        <v>-0.12624324261109721</v>
      </c>
      <c r="I10" s="574">
        <v>161805.10400000936</v>
      </c>
      <c r="J10" s="581">
        <v>1712050.2560000992</v>
      </c>
      <c r="K10" s="578">
        <f>I10/$I$14</f>
        <v>0.13275223333666747</v>
      </c>
      <c r="L10" s="752">
        <v>-0.88064516129032266</v>
      </c>
      <c r="M10" s="753">
        <v>9.4</v>
      </c>
      <c r="N10" s="753">
        <v>-11.1</v>
      </c>
    </row>
    <row r="11" spans="1:14" ht="15" customHeight="1" x14ac:dyDescent="0.2">
      <c r="A11" s="402" t="s">
        <v>99</v>
      </c>
      <c r="B11" s="561">
        <f>'2'!E34</f>
        <v>878840.83135230956</v>
      </c>
      <c r="C11" s="565">
        <f>'2'!F34</f>
        <v>9366582.1959300004</v>
      </c>
      <c r="D11" s="568">
        <f>B11/$B$14</f>
        <v>0.82348682180175414</v>
      </c>
      <c r="E11" s="744">
        <v>0.81935483870967751</v>
      </c>
      <c r="F11" s="745">
        <v>6.2666666666666666</v>
      </c>
      <c r="G11" s="746">
        <v>-7.9666666666666677</v>
      </c>
      <c r="H11" s="779">
        <f t="shared" si="0"/>
        <v>-0.12468460245739978</v>
      </c>
      <c r="I11" s="575">
        <v>1004027.6154396539</v>
      </c>
      <c r="J11" s="582">
        <v>10627411.733747603</v>
      </c>
      <c r="K11" s="579">
        <f>I11/$I$14</f>
        <v>0.82374971485012649</v>
      </c>
      <c r="L11" s="754">
        <v>-1.5811827956989246</v>
      </c>
      <c r="M11" s="755">
        <v>7</v>
      </c>
      <c r="N11" s="755">
        <v>-9.7000000000000011</v>
      </c>
    </row>
    <row r="12" spans="1:14" ht="15" customHeight="1" x14ac:dyDescent="0.2">
      <c r="A12" s="402" t="s">
        <v>100</v>
      </c>
      <c r="B12" s="561">
        <f>'2'!E44</f>
        <v>41417.665000000001</v>
      </c>
      <c r="C12" s="565">
        <f>'2'!F44</f>
        <v>441668.43199999997</v>
      </c>
      <c r="D12" s="568">
        <f>B12/$B$14</f>
        <v>3.8808963011900593E-2</v>
      </c>
      <c r="E12" s="744">
        <v>0.21290322580645171</v>
      </c>
      <c r="F12" s="745">
        <v>5.8</v>
      </c>
      <c r="G12" s="746">
        <v>-8.4</v>
      </c>
      <c r="H12" s="779">
        <f t="shared" si="0"/>
        <v>-0.13342040068907621</v>
      </c>
      <c r="I12" s="575">
        <v>47794.414999999994</v>
      </c>
      <c r="J12" s="582">
        <v>506280.04200000002</v>
      </c>
      <c r="K12" s="579">
        <f>I12/$I$14</f>
        <v>3.9212702043497666E-2</v>
      </c>
      <c r="L12" s="754">
        <v>-1.6612903225806455</v>
      </c>
      <c r="M12" s="755">
        <v>8</v>
      </c>
      <c r="N12" s="755">
        <v>-10.4</v>
      </c>
    </row>
    <row r="13" spans="1:14" ht="15" customHeight="1" x14ac:dyDescent="0.2">
      <c r="A13" s="402" t="s">
        <v>338</v>
      </c>
      <c r="B13" s="561">
        <f>'2'!E52</f>
        <v>5582.26</v>
      </c>
      <c r="C13" s="565">
        <f>'2'!F52</f>
        <v>59257.489239999959</v>
      </c>
      <c r="D13" s="568">
        <f>B13/$B$14</f>
        <v>5.2306599578419554E-3</v>
      </c>
      <c r="E13" s="744">
        <v>0.73225806451612896</v>
      </c>
      <c r="F13" s="745">
        <v>6.3</v>
      </c>
      <c r="G13" s="746">
        <v>-8</v>
      </c>
      <c r="H13" s="779">
        <f t="shared" si="0"/>
        <v>6.8743299126972052E-2</v>
      </c>
      <c r="I13" s="575">
        <v>5223.2</v>
      </c>
      <c r="J13" s="582">
        <v>55004.5</v>
      </c>
      <c r="K13" s="579">
        <f>I13/$I$14</f>
        <v>4.2853497697083855E-3</v>
      </c>
      <c r="L13" s="754">
        <v>-1.6225806451612901</v>
      </c>
      <c r="M13" s="755">
        <v>7</v>
      </c>
      <c r="N13" s="755">
        <v>-9.6999999999999993</v>
      </c>
    </row>
    <row r="14" spans="1:14" ht="15" customHeight="1" x14ac:dyDescent="0.2">
      <c r="A14" s="403" t="s">
        <v>5</v>
      </c>
      <c r="B14" s="562">
        <f>SUM(B10:B13)</f>
        <v>1067219.059352332</v>
      </c>
      <c r="C14" s="566">
        <f>SUM(C10:C13)</f>
        <v>11367914.916170238</v>
      </c>
      <c r="D14" s="569">
        <f>SUM(D10:D13)</f>
        <v>1</v>
      </c>
      <c r="E14" s="747">
        <v>0.73225806451612896</v>
      </c>
      <c r="F14" s="748">
        <v>6.3</v>
      </c>
      <c r="G14" s="749">
        <v>-8</v>
      </c>
      <c r="H14" s="777">
        <f>(B14-I14)/I14</f>
        <v>-0.12440516345843231</v>
      </c>
      <c r="I14" s="808">
        <f>SUM(I10:I13)</f>
        <v>1218850.3344396632</v>
      </c>
      <c r="J14" s="809">
        <f>SUM(J10:J13)</f>
        <v>12900746.531747703</v>
      </c>
      <c r="K14" s="810">
        <f>SUM(K10:K13)</f>
        <v>1</v>
      </c>
      <c r="L14" s="811">
        <v>-1.6225806451612901</v>
      </c>
      <c r="M14" s="812">
        <v>7</v>
      </c>
      <c r="N14" s="812">
        <v>-9.6999999999999993</v>
      </c>
    </row>
    <row r="15" spans="1:14" ht="4.5" customHeight="1" x14ac:dyDescent="0.2">
      <c r="A15" s="34"/>
      <c r="B15" s="563"/>
      <c r="C15" s="4"/>
      <c r="D15" s="564"/>
      <c r="E15" s="287"/>
      <c r="F15" s="290"/>
      <c r="G15" s="564"/>
      <c r="H15" s="290"/>
      <c r="I15" s="576"/>
      <c r="J15" s="4"/>
      <c r="K15" s="414"/>
      <c r="L15" s="287"/>
      <c r="M15" s="290"/>
      <c r="N15" s="290"/>
    </row>
    <row r="16" spans="1:14" ht="4.5" customHeight="1" x14ac:dyDescent="0.2">
      <c r="A16" s="34"/>
      <c r="B16" s="4"/>
      <c r="C16" s="4"/>
      <c r="D16" s="290"/>
      <c r="E16" s="290"/>
      <c r="F16" s="290"/>
      <c r="G16" s="290"/>
      <c r="H16" s="290"/>
      <c r="I16" s="4"/>
      <c r="J16" s="4"/>
      <c r="K16" s="4"/>
      <c r="L16" s="290"/>
      <c r="M16" s="290"/>
      <c r="N16" s="290"/>
    </row>
    <row r="17" spans="1:15" ht="12" customHeight="1" x14ac:dyDescent="0.2">
      <c r="A17" s="34"/>
      <c r="B17" s="4"/>
      <c r="C17" s="4"/>
    </row>
    <row r="18" spans="1:15" ht="12.75" customHeight="1" x14ac:dyDescent="0.2">
      <c r="A18" s="971" t="s">
        <v>283</v>
      </c>
      <c r="B18" s="971"/>
      <c r="C18" s="971"/>
      <c r="D18" s="971"/>
      <c r="E18" s="971"/>
      <c r="F18" s="971"/>
      <c r="G18" s="289"/>
      <c r="H18" s="971" t="s">
        <v>172</v>
      </c>
      <c r="I18" s="971"/>
      <c r="J18" s="971"/>
      <c r="K18" s="971"/>
      <c r="L18" s="971"/>
      <c r="M18" s="971"/>
      <c r="N18" s="971"/>
      <c r="O18" s="289"/>
    </row>
    <row r="19" spans="1:15" ht="12" customHeight="1" x14ac:dyDescent="0.2">
      <c r="A19" s="971" t="str">
        <f>A4</f>
        <v>Leden</v>
      </c>
      <c r="B19" s="971"/>
      <c r="C19" s="971"/>
      <c r="D19" s="972">
        <f>T!G55</f>
        <v>2014</v>
      </c>
      <c r="E19" s="972"/>
      <c r="F19" s="972"/>
      <c r="G19" s="972"/>
      <c r="I19" s="971" t="str">
        <f>A19</f>
        <v>Leden</v>
      </c>
      <c r="J19" s="971"/>
      <c r="K19" s="971"/>
      <c r="L19" s="972">
        <f>D19</f>
        <v>2014</v>
      </c>
      <c r="M19" s="972"/>
      <c r="N19" s="972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981"/>
      <c r="B28" s="30"/>
      <c r="C28" s="31"/>
      <c r="D28" s="31"/>
      <c r="E28" s="25"/>
      <c r="F28" s="26"/>
      <c r="G28" s="26"/>
      <c r="H28" s="26"/>
      <c r="I28" s="982"/>
    </row>
    <row r="29" spans="1:15" ht="12" customHeight="1" x14ac:dyDescent="0.2">
      <c r="A29" s="981"/>
      <c r="B29" s="284"/>
      <c r="C29" s="284"/>
      <c r="D29" s="284"/>
      <c r="E29" s="46"/>
      <c r="F29" s="46"/>
      <c r="G29" s="46"/>
      <c r="H29" s="46"/>
      <c r="I29" s="982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970"/>
      <c r="B42" s="970"/>
      <c r="C42" s="970"/>
      <c r="D42" s="970"/>
      <c r="E42" s="970"/>
      <c r="F42" s="970"/>
      <c r="G42" s="970"/>
      <c r="H42" s="970"/>
      <c r="I42" s="970"/>
      <c r="J42" s="970"/>
      <c r="K42" s="970"/>
      <c r="L42" s="970"/>
      <c r="M42" s="970"/>
      <c r="N42" s="970"/>
    </row>
    <row r="43" spans="1:14" ht="12" customHeight="1" x14ac:dyDescent="0.2">
      <c r="A43" s="970"/>
      <c r="B43" s="970"/>
      <c r="C43" s="970"/>
      <c r="D43" s="970"/>
      <c r="E43" s="970"/>
      <c r="F43" s="970"/>
      <c r="G43" s="970"/>
      <c r="H43" s="970"/>
      <c r="I43" s="970"/>
      <c r="J43" s="970"/>
      <c r="K43" s="970"/>
      <c r="L43" s="970"/>
      <c r="M43" s="970"/>
      <c r="N43" s="970"/>
    </row>
    <row r="44" spans="1:14" ht="12" customHeight="1" x14ac:dyDescent="0.2">
      <c r="A44" s="970"/>
      <c r="B44" s="970"/>
      <c r="C44" s="970"/>
      <c r="D44" s="970"/>
      <c r="E44" s="970"/>
      <c r="F44" s="970"/>
      <c r="G44" s="970"/>
      <c r="H44" s="970"/>
      <c r="I44" s="970"/>
      <c r="J44" s="970"/>
      <c r="K44" s="970"/>
      <c r="L44" s="970"/>
      <c r="M44" s="970"/>
      <c r="N44" s="970"/>
    </row>
    <row r="45" spans="1:14" ht="12" customHeight="1" x14ac:dyDescent="0.2">
      <c r="A45" s="278"/>
      <c r="B45" s="278"/>
      <c r="C45" s="278"/>
      <c r="D45" s="278"/>
      <c r="E45" s="278"/>
      <c r="F45" s="278"/>
      <c r="G45" s="278"/>
      <c r="H45" s="278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>
      <selection activeCell="A3" sqref="A3:O3"/>
    </sheetView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952" t="s">
        <v>66</v>
      </c>
      <c r="O1" s="952"/>
    </row>
    <row r="2" spans="1:15" ht="5.25" customHeight="1" x14ac:dyDescent="0.2"/>
    <row r="3" spans="1:15" ht="15.75" customHeight="1" x14ac:dyDescent="0.25">
      <c r="A3" s="953" t="s">
        <v>359</v>
      </c>
      <c r="B3" s="953"/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953"/>
      <c r="O3" s="953"/>
    </row>
    <row r="4" spans="1:15" ht="15.75" customHeight="1" x14ac:dyDescent="0.25">
      <c r="A4" s="954" t="str">
        <f>T!I53</f>
        <v>Leden</v>
      </c>
      <c r="B4" s="954"/>
      <c r="C4" s="954"/>
      <c r="D4" s="954"/>
      <c r="E4" s="954"/>
      <c r="F4" s="954"/>
      <c r="G4" s="954"/>
      <c r="H4" s="954"/>
      <c r="I4" s="969">
        <f>T!G55</f>
        <v>2014</v>
      </c>
      <c r="J4" s="969"/>
      <c r="K4" s="969"/>
      <c r="L4" s="969"/>
      <c r="M4" s="969"/>
      <c r="N4" s="969"/>
      <c r="O4" s="969"/>
    </row>
    <row r="5" spans="1:15" ht="6" customHeight="1" x14ac:dyDescent="0.2">
      <c r="B5" s="4"/>
      <c r="C5" s="4"/>
      <c r="D5" s="4"/>
    </row>
    <row r="6" spans="1:15" ht="12" customHeight="1" x14ac:dyDescent="0.2">
      <c r="A6" s="986" t="s">
        <v>158</v>
      </c>
      <c r="B6" s="988" t="s">
        <v>150</v>
      </c>
      <c r="C6" s="990" t="s">
        <v>165</v>
      </c>
      <c r="D6" s="992" t="s">
        <v>97</v>
      </c>
      <c r="E6" s="993"/>
      <c r="F6" s="329"/>
      <c r="G6" s="265"/>
      <c r="H6" s="265"/>
      <c r="I6" s="111"/>
      <c r="J6" s="986" t="s">
        <v>158</v>
      </c>
      <c r="K6" s="988" t="s">
        <v>150</v>
      </c>
      <c r="L6" s="990" t="s">
        <v>165</v>
      </c>
      <c r="M6" s="992" t="s">
        <v>97</v>
      </c>
      <c r="N6" s="993"/>
      <c r="O6" s="4"/>
    </row>
    <row r="7" spans="1:15" ht="12" customHeight="1" thickBot="1" x14ac:dyDescent="0.25">
      <c r="A7" s="987"/>
      <c r="B7" s="989"/>
      <c r="C7" s="991"/>
      <c r="D7" s="400" t="s">
        <v>15</v>
      </c>
      <c r="E7" s="399" t="s">
        <v>1</v>
      </c>
      <c r="F7" s="410"/>
      <c r="G7" s="265"/>
      <c r="H7" s="265"/>
      <c r="I7" s="111"/>
      <c r="J7" s="987"/>
      <c r="K7" s="989"/>
      <c r="L7" s="991"/>
      <c r="M7" s="400" t="s">
        <v>15</v>
      </c>
      <c r="N7" s="399" t="s">
        <v>1</v>
      </c>
      <c r="O7" s="409"/>
    </row>
    <row r="8" spans="1:15" ht="12.95" customHeight="1" x14ac:dyDescent="0.2">
      <c r="A8" s="983" t="s">
        <v>151</v>
      </c>
      <c r="B8" s="412" t="s">
        <v>6</v>
      </c>
      <c r="C8" s="268">
        <v>121</v>
      </c>
      <c r="D8" s="268">
        <v>10439.674000000001</v>
      </c>
      <c r="E8" s="5">
        <v>111325.49800000001</v>
      </c>
      <c r="F8" s="5"/>
      <c r="G8" s="5"/>
      <c r="H8" s="5"/>
      <c r="I8" s="111"/>
      <c r="J8" s="983" t="s">
        <v>159</v>
      </c>
      <c r="K8" s="412" t="s">
        <v>6</v>
      </c>
      <c r="L8" s="411">
        <v>72</v>
      </c>
      <c r="M8" s="271">
        <v>12019.5</v>
      </c>
      <c r="N8" s="6">
        <v>128101.98789899994</v>
      </c>
    </row>
    <row r="9" spans="1:15" ht="12.95" customHeight="1" x14ac:dyDescent="0.2">
      <c r="A9" s="983"/>
      <c r="B9" s="288" t="s">
        <v>7</v>
      </c>
      <c r="C9" s="268">
        <v>334</v>
      </c>
      <c r="D9" s="268">
        <v>3472.7239999999997</v>
      </c>
      <c r="E9" s="5">
        <v>37031.575094</v>
      </c>
      <c r="F9" s="5"/>
      <c r="G9" s="5"/>
      <c r="H9" s="5"/>
      <c r="I9" s="111"/>
      <c r="J9" s="983"/>
      <c r="K9" s="288" t="s">
        <v>7</v>
      </c>
      <c r="L9" s="271">
        <v>292</v>
      </c>
      <c r="M9" s="271">
        <v>4926.8</v>
      </c>
      <c r="N9" s="6">
        <v>52509.378883000049</v>
      </c>
    </row>
    <row r="10" spans="1:15" ht="12.95" customHeight="1" x14ac:dyDescent="0.2">
      <c r="A10" s="983"/>
      <c r="B10" s="288" t="s">
        <v>8</v>
      </c>
      <c r="C10" s="268">
        <v>8957</v>
      </c>
      <c r="D10" s="268">
        <v>6445.99172</v>
      </c>
      <c r="E10" s="5">
        <v>68739.084772000002</v>
      </c>
      <c r="F10" s="5"/>
      <c r="G10" s="5"/>
      <c r="H10" s="5"/>
      <c r="I10" s="111"/>
      <c r="J10" s="983"/>
      <c r="K10" s="288" t="s">
        <v>8</v>
      </c>
      <c r="L10" s="271">
        <v>10798</v>
      </c>
      <c r="M10" s="271">
        <v>10005.200000000001</v>
      </c>
      <c r="N10" s="6">
        <v>106634.2</v>
      </c>
    </row>
    <row r="11" spans="1:15" ht="12.95" customHeight="1" x14ac:dyDescent="0.2">
      <c r="A11" s="983"/>
      <c r="B11" s="288" t="s">
        <v>9</v>
      </c>
      <c r="C11" s="268">
        <v>98266</v>
      </c>
      <c r="D11" s="268">
        <v>13567.66828</v>
      </c>
      <c r="E11" s="5">
        <v>144682.741228</v>
      </c>
      <c r="F11" s="5"/>
      <c r="G11" s="5"/>
      <c r="H11" s="5"/>
      <c r="I11" s="111"/>
      <c r="J11" s="983"/>
      <c r="K11" s="288" t="s">
        <v>9</v>
      </c>
      <c r="L11" s="271">
        <v>125503</v>
      </c>
      <c r="M11" s="271">
        <v>19777.8</v>
      </c>
      <c r="N11" s="6">
        <v>210789</v>
      </c>
    </row>
    <row r="12" spans="1:15" ht="12.95" customHeight="1" x14ac:dyDescent="0.2">
      <c r="A12" s="984"/>
      <c r="B12" s="413" t="s">
        <v>2</v>
      </c>
      <c r="C12" s="272">
        <f>SUM(C8:C11)</f>
        <v>107678</v>
      </c>
      <c r="D12" s="272">
        <f t="shared" ref="D12:E12" si="0">SUM(D8:D11)</f>
        <v>33926.057999999997</v>
      </c>
      <c r="E12" s="273">
        <f t="shared" si="0"/>
        <v>361778.89909399999</v>
      </c>
      <c r="F12" s="275"/>
      <c r="G12" s="274"/>
      <c r="H12" s="274"/>
      <c r="I12" s="269"/>
      <c r="J12" s="984"/>
      <c r="K12" s="413" t="s">
        <v>2</v>
      </c>
      <c r="L12" s="272">
        <f>SUM(L8:L11)</f>
        <v>136665</v>
      </c>
      <c r="M12" s="272">
        <f t="shared" ref="M12:N12" si="1">SUM(M8:M11)</f>
        <v>46729.3</v>
      </c>
      <c r="N12" s="273">
        <f t="shared" si="1"/>
        <v>498034.56678200001</v>
      </c>
      <c r="O12" s="270"/>
    </row>
    <row r="13" spans="1:15" ht="12.95" customHeight="1" x14ac:dyDescent="0.2">
      <c r="A13" s="985" t="s">
        <v>152</v>
      </c>
      <c r="B13" s="416" t="s">
        <v>6</v>
      </c>
      <c r="C13" s="268">
        <v>198</v>
      </c>
      <c r="D13" s="268">
        <v>53934.5</v>
      </c>
      <c r="E13" s="5">
        <v>574827.87328400032</v>
      </c>
      <c r="F13" s="36"/>
      <c r="G13" s="36"/>
      <c r="H13" s="36"/>
      <c r="I13" s="111"/>
      <c r="J13" s="985" t="s">
        <v>160</v>
      </c>
      <c r="K13" s="288" t="s">
        <v>6</v>
      </c>
      <c r="L13" s="271">
        <v>81</v>
      </c>
      <c r="M13" s="271">
        <v>15215.9</v>
      </c>
      <c r="N13" s="6">
        <v>162169.50292100006</v>
      </c>
    </row>
    <row r="14" spans="1:15" ht="12.95" customHeight="1" x14ac:dyDescent="0.2">
      <c r="A14" s="983"/>
      <c r="B14" s="288" t="s">
        <v>7</v>
      </c>
      <c r="C14" s="268">
        <v>945</v>
      </c>
      <c r="D14" s="268">
        <v>16425.5</v>
      </c>
      <c r="E14" s="5">
        <v>175061.09279999987</v>
      </c>
      <c r="F14" s="36"/>
      <c r="G14" s="36"/>
      <c r="H14" s="36"/>
      <c r="I14" s="111"/>
      <c r="J14" s="983"/>
      <c r="K14" s="288" t="s">
        <v>7</v>
      </c>
      <c r="L14" s="271">
        <v>342</v>
      </c>
      <c r="M14" s="271">
        <v>5938.6</v>
      </c>
      <c r="N14" s="6">
        <v>63293.122313999986</v>
      </c>
    </row>
    <row r="15" spans="1:15" ht="12.95" customHeight="1" x14ac:dyDescent="0.2">
      <c r="A15" s="983"/>
      <c r="B15" s="288" t="s">
        <v>8</v>
      </c>
      <c r="C15" s="268">
        <v>23871</v>
      </c>
      <c r="D15" s="268">
        <v>23493.599999999999</v>
      </c>
      <c r="E15" s="5">
        <v>250391.6</v>
      </c>
      <c r="F15" s="36"/>
      <c r="G15" s="36"/>
      <c r="H15" s="36"/>
      <c r="I15" s="111"/>
      <c r="J15" s="983"/>
      <c r="K15" s="288" t="s">
        <v>8</v>
      </c>
      <c r="L15" s="271">
        <v>11433</v>
      </c>
      <c r="M15" s="271">
        <v>10674.9</v>
      </c>
      <c r="N15" s="6">
        <v>113772.3</v>
      </c>
    </row>
    <row r="16" spans="1:15" ht="12.95" customHeight="1" x14ac:dyDescent="0.2">
      <c r="A16" s="983"/>
      <c r="B16" s="288" t="s">
        <v>9</v>
      </c>
      <c r="C16" s="268">
        <v>363098</v>
      </c>
      <c r="D16" s="268">
        <v>63289.5</v>
      </c>
      <c r="E16" s="5">
        <v>674532.5</v>
      </c>
      <c r="F16" s="36"/>
      <c r="G16" s="36"/>
      <c r="H16" s="36"/>
      <c r="I16" s="111"/>
      <c r="J16" s="983"/>
      <c r="K16" s="288" t="s">
        <v>9</v>
      </c>
      <c r="L16" s="271">
        <v>147787</v>
      </c>
      <c r="M16" s="271">
        <v>17783.900000000001</v>
      </c>
      <c r="N16" s="6">
        <v>189538.4</v>
      </c>
    </row>
    <row r="17" spans="1:15" ht="12.95" customHeight="1" x14ac:dyDescent="0.2">
      <c r="A17" s="984"/>
      <c r="B17" s="413" t="s">
        <v>2</v>
      </c>
      <c r="C17" s="272">
        <f>SUM(C13:C16)</f>
        <v>388112</v>
      </c>
      <c r="D17" s="272">
        <f t="shared" ref="D17:E17" si="2">SUM(D13:D16)</f>
        <v>157143.1</v>
      </c>
      <c r="E17" s="273">
        <f t="shared" si="2"/>
        <v>1674813.0660840003</v>
      </c>
      <c r="F17" s="275"/>
      <c r="G17" s="274"/>
      <c r="H17" s="274"/>
      <c r="I17" s="269"/>
      <c r="J17" s="984"/>
      <c r="K17" s="413" t="s">
        <v>2</v>
      </c>
      <c r="L17" s="272">
        <f>SUM(L13:L16)</f>
        <v>159643</v>
      </c>
      <c r="M17" s="272">
        <f t="shared" ref="M17:N17" si="3">SUM(M13:M16)</f>
        <v>49613.3</v>
      </c>
      <c r="N17" s="273">
        <f t="shared" si="3"/>
        <v>528773.325235</v>
      </c>
      <c r="O17" s="270"/>
    </row>
    <row r="18" spans="1:15" ht="12.95" customHeight="1" x14ac:dyDescent="0.2">
      <c r="A18" s="985" t="s">
        <v>153</v>
      </c>
      <c r="B18" s="416" t="s">
        <v>6</v>
      </c>
      <c r="C18" s="268">
        <v>53</v>
      </c>
      <c r="D18" s="268">
        <v>11164.6</v>
      </c>
      <c r="E18" s="5">
        <v>118990.62408300002</v>
      </c>
      <c r="F18" s="36"/>
      <c r="G18" s="36"/>
      <c r="H18" s="36"/>
      <c r="I18" s="36"/>
      <c r="J18" s="985" t="s">
        <v>3</v>
      </c>
      <c r="K18" s="288" t="s">
        <v>6</v>
      </c>
      <c r="L18" s="271">
        <v>183</v>
      </c>
      <c r="M18" s="271">
        <v>33838.361271365633</v>
      </c>
      <c r="N18" s="6">
        <v>359116.636</v>
      </c>
    </row>
    <row r="19" spans="1:15" ht="12.95" customHeight="1" x14ac:dyDescent="0.2">
      <c r="A19" s="983"/>
      <c r="B19" s="288" t="s">
        <v>7</v>
      </c>
      <c r="C19" s="268">
        <v>194</v>
      </c>
      <c r="D19" s="268">
        <v>3030</v>
      </c>
      <c r="E19" s="5">
        <v>32293.461126000002</v>
      </c>
      <c r="F19" s="36"/>
      <c r="G19" s="36"/>
      <c r="H19" s="36"/>
      <c r="I19" s="111"/>
      <c r="J19" s="983"/>
      <c r="K19" s="288" t="s">
        <v>7</v>
      </c>
      <c r="L19" s="271">
        <v>1615</v>
      </c>
      <c r="M19" s="271">
        <v>25849.594071187665</v>
      </c>
      <c r="N19" s="6">
        <v>274334.23300000001</v>
      </c>
    </row>
    <row r="20" spans="1:15" ht="12.95" customHeight="1" x14ac:dyDescent="0.2">
      <c r="A20" s="983"/>
      <c r="B20" s="288" t="s">
        <v>8</v>
      </c>
      <c r="C20" s="268">
        <v>6007</v>
      </c>
      <c r="D20" s="268">
        <v>5727.9</v>
      </c>
      <c r="E20" s="5">
        <v>61046.8</v>
      </c>
      <c r="F20" s="36"/>
      <c r="G20" s="36"/>
      <c r="H20" s="36"/>
      <c r="I20" s="111"/>
      <c r="J20" s="983"/>
      <c r="K20" s="288" t="s">
        <v>8</v>
      </c>
      <c r="L20" s="271">
        <v>39381</v>
      </c>
      <c r="M20" s="271">
        <v>31565.510739700112</v>
      </c>
      <c r="N20" s="6">
        <v>334995.59622411622</v>
      </c>
    </row>
    <row r="21" spans="1:15" ht="12.95" customHeight="1" x14ac:dyDescent="0.2">
      <c r="A21" s="983"/>
      <c r="B21" s="288" t="s">
        <v>9</v>
      </c>
      <c r="C21" s="268">
        <v>80422</v>
      </c>
      <c r="D21" s="268">
        <v>7863.9</v>
      </c>
      <c r="E21" s="5">
        <v>83812.399999999994</v>
      </c>
      <c r="F21" s="36"/>
      <c r="G21" s="36"/>
      <c r="H21" s="36"/>
      <c r="I21" s="111"/>
      <c r="J21" s="983"/>
      <c r="K21" s="288" t="s">
        <v>9</v>
      </c>
      <c r="L21" s="271">
        <v>393979</v>
      </c>
      <c r="M21" s="271">
        <v>47204.503147069743</v>
      </c>
      <c r="N21" s="6">
        <v>500967.67977612128</v>
      </c>
    </row>
    <row r="22" spans="1:15" ht="12.95" customHeight="1" x14ac:dyDescent="0.2">
      <c r="A22" s="984"/>
      <c r="B22" s="413" t="s">
        <v>2</v>
      </c>
      <c r="C22" s="272">
        <f>SUM(C18:C21)</f>
        <v>86676</v>
      </c>
      <c r="D22" s="272">
        <f t="shared" ref="D22:E22" si="4">SUM(D18:D21)</f>
        <v>27786.400000000001</v>
      </c>
      <c r="E22" s="273">
        <f t="shared" si="4"/>
        <v>296143.28520899999</v>
      </c>
      <c r="F22" s="275"/>
      <c r="G22" s="274"/>
      <c r="H22" s="274"/>
      <c r="I22" s="269"/>
      <c r="J22" s="984"/>
      <c r="K22" s="413" t="s">
        <v>2</v>
      </c>
      <c r="L22" s="272">
        <f>SUM(L18:L21)</f>
        <v>435158</v>
      </c>
      <c r="M22" s="272">
        <f t="shared" ref="M22:N22" si="5">SUM(M18:M21)</f>
        <v>138457.96922932315</v>
      </c>
      <c r="N22" s="273">
        <f t="shared" si="5"/>
        <v>1469414.1450002375</v>
      </c>
      <c r="O22" s="270"/>
    </row>
    <row r="23" spans="1:15" ht="12.95" customHeight="1" x14ac:dyDescent="0.2">
      <c r="A23" s="985" t="s">
        <v>154</v>
      </c>
      <c r="B23" s="416" t="s">
        <v>6</v>
      </c>
      <c r="C23" s="268">
        <v>82</v>
      </c>
      <c r="D23" s="268">
        <v>13650.3</v>
      </c>
      <c r="E23" s="5">
        <v>145483.76598399994</v>
      </c>
      <c r="F23" s="36"/>
      <c r="G23" s="36"/>
      <c r="H23" s="36"/>
      <c r="I23" s="111"/>
      <c r="J23" s="985" t="s">
        <v>161</v>
      </c>
      <c r="K23" s="288" t="s">
        <v>6</v>
      </c>
      <c r="L23" s="271">
        <v>177</v>
      </c>
      <c r="M23" s="271">
        <v>55116.069000000003</v>
      </c>
      <c r="N23" s="6">
        <v>587339.54421900003</v>
      </c>
    </row>
    <row r="24" spans="1:15" ht="12.95" customHeight="1" x14ac:dyDescent="0.2">
      <c r="A24" s="983"/>
      <c r="B24" s="288" t="s">
        <v>7</v>
      </c>
      <c r="C24" s="268">
        <v>262</v>
      </c>
      <c r="D24" s="268">
        <v>4163.3999999999996</v>
      </c>
      <c r="E24" s="5">
        <v>44373.440541999989</v>
      </c>
      <c r="F24" s="36"/>
      <c r="G24" s="36"/>
      <c r="H24" s="36"/>
      <c r="I24" s="111"/>
      <c r="J24" s="983"/>
      <c r="K24" s="288" t="s">
        <v>7</v>
      </c>
      <c r="L24" s="271">
        <v>670</v>
      </c>
      <c r="M24" s="271">
        <v>11205.8</v>
      </c>
      <c r="N24" s="6">
        <v>119429.89590899994</v>
      </c>
    </row>
    <row r="25" spans="1:15" ht="12.95" customHeight="1" x14ac:dyDescent="0.2">
      <c r="A25" s="983"/>
      <c r="B25" s="288" t="s">
        <v>8</v>
      </c>
      <c r="C25" s="268">
        <v>9481</v>
      </c>
      <c r="D25" s="268">
        <v>9440.7000000000007</v>
      </c>
      <c r="E25" s="5">
        <v>100618.2</v>
      </c>
      <c r="F25" s="36"/>
      <c r="G25" s="36"/>
      <c r="H25" s="36"/>
      <c r="I25" s="111"/>
      <c r="J25" s="983"/>
      <c r="K25" s="288" t="s">
        <v>8</v>
      </c>
      <c r="L25" s="271">
        <v>17845</v>
      </c>
      <c r="M25" s="271">
        <v>17686.2</v>
      </c>
      <c r="N25" s="6">
        <v>188497.3</v>
      </c>
    </row>
    <row r="26" spans="1:15" ht="12.95" customHeight="1" x14ac:dyDescent="0.2">
      <c r="A26" s="983"/>
      <c r="B26" s="288" t="s">
        <v>9</v>
      </c>
      <c r="C26" s="268">
        <v>109110</v>
      </c>
      <c r="D26" s="268">
        <v>17698.099999999999</v>
      </c>
      <c r="E26" s="5">
        <v>188624.6</v>
      </c>
      <c r="F26" s="36"/>
      <c r="G26" s="36"/>
      <c r="H26" s="36"/>
      <c r="I26" s="111"/>
      <c r="J26" s="983"/>
      <c r="K26" s="288" t="s">
        <v>9</v>
      </c>
      <c r="L26" s="271">
        <v>233675</v>
      </c>
      <c r="M26" s="271">
        <v>43663.9</v>
      </c>
      <c r="N26" s="6">
        <v>465364.5</v>
      </c>
    </row>
    <row r="27" spans="1:15" ht="12.95" customHeight="1" x14ac:dyDescent="0.2">
      <c r="A27" s="984"/>
      <c r="B27" s="413" t="s">
        <v>2</v>
      </c>
      <c r="C27" s="272">
        <f>SUM(C23:C26)</f>
        <v>118935</v>
      </c>
      <c r="D27" s="272">
        <f t="shared" ref="D27:E27" si="6">SUM(D23:D26)</f>
        <v>44952.5</v>
      </c>
      <c r="E27" s="273">
        <f t="shared" si="6"/>
        <v>479100.00652599998</v>
      </c>
      <c r="F27" s="275"/>
      <c r="G27" s="274"/>
      <c r="H27" s="274"/>
      <c r="I27" s="269"/>
      <c r="J27" s="984"/>
      <c r="K27" s="413" t="s">
        <v>2</v>
      </c>
      <c r="L27" s="272">
        <f>SUM(L23:L26)</f>
        <v>252367</v>
      </c>
      <c r="M27" s="272">
        <f t="shared" ref="M27:N27" si="7">SUM(M23:M26)</f>
        <v>127671.96900000001</v>
      </c>
      <c r="N27" s="273">
        <f t="shared" si="7"/>
        <v>1360631.240128</v>
      </c>
      <c r="O27" s="270"/>
    </row>
    <row r="28" spans="1:15" ht="12.95" customHeight="1" x14ac:dyDescent="0.2">
      <c r="A28" s="995" t="s">
        <v>155</v>
      </c>
      <c r="B28" s="417" t="s">
        <v>6</v>
      </c>
      <c r="C28" s="268">
        <v>93</v>
      </c>
      <c r="D28" s="268">
        <v>20695.900000000001</v>
      </c>
      <c r="E28" s="5">
        <v>220574.94593699995</v>
      </c>
      <c r="F28" s="36"/>
      <c r="G28" s="36"/>
      <c r="H28" s="36"/>
      <c r="I28" s="111"/>
      <c r="J28" s="995" t="s">
        <v>162</v>
      </c>
      <c r="K28" s="288" t="s">
        <v>6</v>
      </c>
      <c r="L28" s="271">
        <v>135</v>
      </c>
      <c r="M28" s="271">
        <v>48751.791000000005</v>
      </c>
      <c r="N28" s="6">
        <v>519582.19904099999</v>
      </c>
    </row>
    <row r="29" spans="1:15" ht="12.95" customHeight="1" x14ac:dyDescent="0.2">
      <c r="A29" s="996"/>
      <c r="B29" s="288" t="s">
        <v>7</v>
      </c>
      <c r="C29" s="268">
        <v>321</v>
      </c>
      <c r="D29" s="268">
        <v>5268</v>
      </c>
      <c r="E29" s="5">
        <v>56145.330674000012</v>
      </c>
      <c r="F29" s="36"/>
      <c r="G29" s="36"/>
      <c r="H29" s="36"/>
      <c r="I29" s="111"/>
      <c r="J29" s="996"/>
      <c r="K29" s="288" t="s">
        <v>7</v>
      </c>
      <c r="L29" s="271">
        <v>359</v>
      </c>
      <c r="M29" s="271">
        <v>5883.2</v>
      </c>
      <c r="N29" s="6">
        <v>62702.622239000018</v>
      </c>
    </row>
    <row r="30" spans="1:15" ht="12.95" customHeight="1" x14ac:dyDescent="0.2">
      <c r="A30" s="996"/>
      <c r="B30" s="288" t="s">
        <v>8</v>
      </c>
      <c r="C30" s="268">
        <v>8489</v>
      </c>
      <c r="D30" s="268">
        <v>8450.1</v>
      </c>
      <c r="E30" s="5">
        <v>90059.8</v>
      </c>
      <c r="F30" s="36"/>
      <c r="G30" s="36"/>
      <c r="H30" s="36"/>
      <c r="I30" s="111"/>
      <c r="J30" s="996"/>
      <c r="K30" s="288" t="s">
        <v>8</v>
      </c>
      <c r="L30" s="271">
        <v>12283</v>
      </c>
      <c r="M30" s="271">
        <v>10296.5</v>
      </c>
      <c r="N30" s="6">
        <v>109738.7</v>
      </c>
    </row>
    <row r="31" spans="1:15" ht="12.95" customHeight="1" x14ac:dyDescent="0.2">
      <c r="A31" s="996"/>
      <c r="B31" s="288" t="s">
        <v>9</v>
      </c>
      <c r="C31" s="268">
        <v>83678</v>
      </c>
      <c r="D31" s="268">
        <v>13122.7</v>
      </c>
      <c r="E31" s="5">
        <v>139860.70000000001</v>
      </c>
      <c r="F31" s="36"/>
      <c r="G31" s="36"/>
      <c r="H31" s="36"/>
      <c r="I31" s="111"/>
      <c r="J31" s="996"/>
      <c r="K31" s="288" t="s">
        <v>9</v>
      </c>
      <c r="L31" s="271">
        <v>215962</v>
      </c>
      <c r="M31" s="271">
        <v>23003.1</v>
      </c>
      <c r="N31" s="6">
        <v>245164.79999999999</v>
      </c>
    </row>
    <row r="32" spans="1:15" ht="12.95" customHeight="1" x14ac:dyDescent="0.2">
      <c r="A32" s="997"/>
      <c r="B32" s="413" t="s">
        <v>2</v>
      </c>
      <c r="C32" s="272">
        <f>SUM(C28:C31)</f>
        <v>92581</v>
      </c>
      <c r="D32" s="272">
        <f t="shared" ref="D32:E32" si="8">SUM(D28:D31)</f>
        <v>47536.7</v>
      </c>
      <c r="E32" s="273">
        <f t="shared" si="8"/>
        <v>506640.77661099995</v>
      </c>
      <c r="F32" s="275"/>
      <c r="G32" s="274"/>
      <c r="H32" s="274"/>
      <c r="I32" s="269"/>
      <c r="J32" s="997"/>
      <c r="K32" s="413" t="s">
        <v>2</v>
      </c>
      <c r="L32" s="272">
        <f>SUM(L28:L31)</f>
        <v>228739</v>
      </c>
      <c r="M32" s="272">
        <f t="shared" ref="M32:N32" si="9">SUM(M28:M31)</f>
        <v>87934.591</v>
      </c>
      <c r="N32" s="273">
        <f t="shared" si="9"/>
        <v>937188.32128000003</v>
      </c>
      <c r="O32" s="270"/>
    </row>
    <row r="33" spans="1:16" ht="12.95" customHeight="1" x14ac:dyDescent="0.2">
      <c r="A33" s="995" t="s">
        <v>156</v>
      </c>
      <c r="B33" s="417" t="s">
        <v>6</v>
      </c>
      <c r="C33" s="268">
        <v>129</v>
      </c>
      <c r="D33" s="268">
        <v>48848.9</v>
      </c>
      <c r="E33" s="5">
        <v>520429.49802299996</v>
      </c>
      <c r="F33" s="36"/>
      <c r="G33" s="36"/>
      <c r="H33" s="36"/>
      <c r="I33" s="111"/>
      <c r="J33" s="995" t="s">
        <v>163</v>
      </c>
      <c r="K33" s="288" t="s">
        <v>6</v>
      </c>
      <c r="L33" s="271">
        <v>103</v>
      </c>
      <c r="M33" s="271">
        <v>16251.321</v>
      </c>
      <c r="N33" s="6">
        <v>173217.72960999989</v>
      </c>
    </row>
    <row r="34" spans="1:16" ht="12.95" customHeight="1" x14ac:dyDescent="0.2">
      <c r="A34" s="996"/>
      <c r="B34" s="288" t="s">
        <v>7</v>
      </c>
      <c r="C34" s="268">
        <v>501</v>
      </c>
      <c r="D34" s="268">
        <v>8067.2</v>
      </c>
      <c r="E34" s="5">
        <v>85953.127990000052</v>
      </c>
      <c r="F34" s="36"/>
      <c r="G34" s="36"/>
      <c r="H34" s="36"/>
      <c r="I34" s="111"/>
      <c r="J34" s="996"/>
      <c r="K34" s="288" t="s">
        <v>7</v>
      </c>
      <c r="L34" s="271">
        <v>370</v>
      </c>
      <c r="M34" s="271">
        <v>5517.9629999999997</v>
      </c>
      <c r="N34" s="6">
        <v>58814.129697000055</v>
      </c>
    </row>
    <row r="35" spans="1:16" ht="12.95" customHeight="1" x14ac:dyDescent="0.2">
      <c r="A35" s="996"/>
      <c r="B35" s="288" t="s">
        <v>8</v>
      </c>
      <c r="C35" s="268">
        <v>18282</v>
      </c>
      <c r="D35" s="268">
        <v>17304.23</v>
      </c>
      <c r="E35" s="5">
        <v>184412.09</v>
      </c>
      <c r="F35" s="36"/>
      <c r="G35" s="36"/>
      <c r="H35" s="36"/>
      <c r="I35" s="111"/>
      <c r="J35" s="996"/>
      <c r="K35" s="288" t="s">
        <v>8</v>
      </c>
      <c r="L35" s="271">
        <v>10222</v>
      </c>
      <c r="M35" s="271">
        <v>9777.3154799999993</v>
      </c>
      <c r="N35" s="6">
        <v>104213.28818</v>
      </c>
    </row>
    <row r="36" spans="1:16" ht="12.95" customHeight="1" x14ac:dyDescent="0.2">
      <c r="A36" s="996"/>
      <c r="B36" s="288" t="s">
        <v>9</v>
      </c>
      <c r="C36" s="268">
        <v>367910</v>
      </c>
      <c r="D36" s="268">
        <v>39458.800000000003</v>
      </c>
      <c r="E36" s="5">
        <v>420547.3</v>
      </c>
      <c r="F36" s="36"/>
      <c r="G36" s="36"/>
      <c r="H36" s="36"/>
      <c r="I36" s="111"/>
      <c r="J36" s="996"/>
      <c r="K36" s="288" t="s">
        <v>9</v>
      </c>
      <c r="L36" s="271">
        <v>105140</v>
      </c>
      <c r="M36" s="271">
        <v>18476.124519999998</v>
      </c>
      <c r="N36" s="6">
        <v>196932.50181999998</v>
      </c>
      <c r="P36" s="44"/>
    </row>
    <row r="37" spans="1:16" ht="12.95" customHeight="1" x14ac:dyDescent="0.2">
      <c r="A37" s="997"/>
      <c r="B37" s="413" t="s">
        <v>2</v>
      </c>
      <c r="C37" s="272">
        <f>SUM(C33:C36)</f>
        <v>386822</v>
      </c>
      <c r="D37" s="272">
        <f t="shared" ref="D37:E37" si="10">SUM(D33:D36)</f>
        <v>113679.13</v>
      </c>
      <c r="E37" s="273">
        <f t="shared" si="10"/>
        <v>1211342.0160129999</v>
      </c>
      <c r="F37" s="275"/>
      <c r="G37" s="274"/>
      <c r="H37" s="274"/>
      <c r="I37" s="269"/>
      <c r="J37" s="997"/>
      <c r="K37" s="413" t="s">
        <v>2</v>
      </c>
      <c r="L37" s="272">
        <f>SUM(L33:L36)</f>
        <v>115835</v>
      </c>
      <c r="M37" s="272">
        <f t="shared" ref="M37:N37" si="11">SUM(M33:M36)</f>
        <v>50022.723999999995</v>
      </c>
      <c r="N37" s="273">
        <f t="shared" si="11"/>
        <v>533177.64930699999</v>
      </c>
      <c r="O37" s="270"/>
    </row>
    <row r="38" spans="1:16" ht="12.95" customHeight="1" x14ac:dyDescent="0.2">
      <c r="A38" s="985" t="s">
        <v>157</v>
      </c>
      <c r="B38" s="416" t="s">
        <v>6</v>
      </c>
      <c r="C38" s="268">
        <v>111</v>
      </c>
      <c r="D38" s="268">
        <v>17675.8</v>
      </c>
      <c r="E38" s="5">
        <v>188386.22035899997</v>
      </c>
      <c r="F38" s="36"/>
      <c r="G38" s="36"/>
      <c r="H38" s="36"/>
      <c r="I38" s="111"/>
      <c r="J38" s="985" t="s">
        <v>164</v>
      </c>
      <c r="K38" s="288" t="s">
        <v>6</v>
      </c>
      <c r="L38" s="271">
        <v>71</v>
      </c>
      <c r="M38" s="271">
        <v>18570.3</v>
      </c>
      <c r="N38" s="6">
        <v>197919.96525899996</v>
      </c>
    </row>
    <row r="39" spans="1:16" ht="12.95" customHeight="1" x14ac:dyDescent="0.2">
      <c r="A39" s="983"/>
      <c r="B39" s="288" t="s">
        <v>7</v>
      </c>
      <c r="C39" s="268">
        <v>387</v>
      </c>
      <c r="D39" s="268">
        <v>6500.7</v>
      </c>
      <c r="E39" s="5">
        <v>69283.444159999999</v>
      </c>
      <c r="F39" s="36"/>
      <c r="G39" s="36"/>
      <c r="H39" s="36"/>
      <c r="I39" s="111"/>
      <c r="J39" s="983"/>
      <c r="K39" s="288" t="s">
        <v>7</v>
      </c>
      <c r="L39" s="271">
        <v>371</v>
      </c>
      <c r="M39" s="271">
        <v>5297.5</v>
      </c>
      <c r="N39" s="6">
        <v>56460.013422999953</v>
      </c>
    </row>
    <row r="40" spans="1:16" ht="12.95" customHeight="1" x14ac:dyDescent="0.2">
      <c r="A40" s="983"/>
      <c r="B40" s="288" t="s">
        <v>8</v>
      </c>
      <c r="C40" s="268">
        <v>12812</v>
      </c>
      <c r="D40" s="268">
        <v>12399.4</v>
      </c>
      <c r="E40" s="5">
        <v>132151.6</v>
      </c>
      <c r="F40" s="36"/>
      <c r="G40" s="36"/>
      <c r="H40" s="36"/>
      <c r="I40" s="111"/>
      <c r="J40" s="983"/>
      <c r="K40" s="288" t="s">
        <v>8</v>
      </c>
      <c r="L40" s="271">
        <v>10354</v>
      </c>
      <c r="M40" s="271">
        <v>10921.2</v>
      </c>
      <c r="N40" s="6">
        <v>116396.6</v>
      </c>
    </row>
    <row r="41" spans="1:16" ht="12.95" customHeight="1" x14ac:dyDescent="0.2">
      <c r="A41" s="983"/>
      <c r="B41" s="288" t="s">
        <v>9</v>
      </c>
      <c r="C41" s="268">
        <v>175270</v>
      </c>
      <c r="D41" s="268">
        <v>25194.3</v>
      </c>
      <c r="E41" s="5">
        <v>268517.59999999998</v>
      </c>
      <c r="F41" s="36"/>
      <c r="G41" s="36"/>
      <c r="H41" s="36"/>
      <c r="I41" s="111"/>
      <c r="J41" s="983"/>
      <c r="K41" s="288" t="s">
        <v>9</v>
      </c>
      <c r="L41" s="271">
        <v>148807</v>
      </c>
      <c r="M41" s="271">
        <v>24465.3</v>
      </c>
      <c r="N41" s="6">
        <v>260748.6</v>
      </c>
    </row>
    <row r="42" spans="1:16" ht="12.95" customHeight="1" x14ac:dyDescent="0.2">
      <c r="A42" s="984"/>
      <c r="B42" s="413" t="s">
        <v>2</v>
      </c>
      <c r="C42" s="272">
        <f>SUM(C38:C41)</f>
        <v>188580</v>
      </c>
      <c r="D42" s="272">
        <f t="shared" ref="D42:E42" si="12">SUM(D38:D41)</f>
        <v>61770.2</v>
      </c>
      <c r="E42" s="273">
        <f t="shared" si="12"/>
        <v>658338.86451899994</v>
      </c>
      <c r="F42" s="275"/>
      <c r="G42" s="274"/>
      <c r="H42" s="274"/>
      <c r="I42" s="269"/>
      <c r="J42" s="984"/>
      <c r="K42" s="413" t="s">
        <v>2</v>
      </c>
      <c r="L42" s="272">
        <f>SUM(L38:L41)</f>
        <v>159603</v>
      </c>
      <c r="M42" s="272">
        <f>SUM(M38:M41)</f>
        <v>59254.3</v>
      </c>
      <c r="N42" s="273">
        <f t="shared" ref="N42" si="13">SUM(N38:N41)</f>
        <v>631525.17868199991</v>
      </c>
      <c r="O42" s="270"/>
    </row>
    <row r="43" spans="1:16" ht="7.5" customHeight="1" x14ac:dyDescent="0.2">
      <c r="A43" s="415"/>
      <c r="B43" s="418"/>
      <c r="C43" s="108"/>
      <c r="D43" s="108"/>
      <c r="I43" s="110"/>
      <c r="J43" s="415"/>
      <c r="K43" s="414"/>
      <c r="L43" s="108"/>
      <c r="M43" s="108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994"/>
      <c r="J49" s="994"/>
      <c r="K49" s="994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66"/>
      <c r="K57" s="266"/>
    </row>
    <row r="58" spans="3:11" ht="12" customHeight="1" x14ac:dyDescent="0.2">
      <c r="E58" s="2"/>
      <c r="F58" s="2"/>
      <c r="G58" s="2"/>
      <c r="H58" s="2"/>
      <c r="I58" s="4"/>
      <c r="J58" s="266"/>
      <c r="K58" s="266"/>
    </row>
    <row r="59" spans="3:11" ht="12" customHeight="1" x14ac:dyDescent="0.2">
      <c r="E59" s="2"/>
      <c r="F59" s="2"/>
      <c r="G59" s="2"/>
      <c r="H59" s="2"/>
      <c r="I59" s="4"/>
      <c r="J59" s="266"/>
      <c r="K59" s="266"/>
    </row>
    <row r="60" spans="3:11" ht="12" customHeight="1" x14ac:dyDescent="0.2">
      <c r="E60" s="2"/>
      <c r="F60" s="2"/>
      <c r="G60" s="2"/>
      <c r="H60" s="2"/>
      <c r="I60" s="4"/>
      <c r="J60" s="267"/>
      <c r="K60" s="267"/>
    </row>
    <row r="61" spans="3:11" ht="12" customHeight="1" x14ac:dyDescent="0.2">
      <c r="E61" s="2"/>
      <c r="F61" s="2"/>
      <c r="G61" s="2"/>
      <c r="H61" s="2"/>
      <c r="I61" s="4"/>
      <c r="J61" s="267"/>
      <c r="K61" s="267"/>
    </row>
    <row r="62" spans="3:11" ht="12" customHeight="1" x14ac:dyDescent="0.2">
      <c r="E62" s="2"/>
      <c r="F62" s="2"/>
      <c r="G62" s="2"/>
      <c r="H62" s="2"/>
      <c r="I62" s="4"/>
      <c r="J62" s="266"/>
      <c r="K62" s="266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</mergeCells>
  <pageMargins left="0.88" right="0.42" top="0.54" bottom="0.41" header="0.4921259845" footer="0.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4" x14ac:dyDescent="0.2">
      <c r="M1" s="952" t="s">
        <v>67</v>
      </c>
      <c r="N1" s="952"/>
    </row>
    <row r="2" spans="1:14" ht="29.25" customHeight="1" x14ac:dyDescent="0.25">
      <c r="A2" s="953" t="s">
        <v>354</v>
      </c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953"/>
    </row>
    <row r="3" spans="1:14" ht="16.5" customHeight="1" x14ac:dyDescent="0.25">
      <c r="A3" s="954" t="str">
        <f>T!I53</f>
        <v>Leden</v>
      </c>
      <c r="B3" s="954"/>
      <c r="C3" s="954"/>
      <c r="D3" s="954"/>
      <c r="E3" s="954"/>
      <c r="F3" s="954"/>
      <c r="G3" s="954"/>
      <c r="H3" s="969">
        <f>T!G55</f>
        <v>2014</v>
      </c>
      <c r="I3" s="969"/>
      <c r="J3" s="969"/>
      <c r="K3" s="969"/>
      <c r="L3" s="969"/>
      <c r="M3" s="969"/>
      <c r="N3" s="969"/>
    </row>
    <row r="4" spans="1:14" ht="3.75" customHeight="1" x14ac:dyDescent="0.25">
      <c r="A4" s="552"/>
      <c r="B4" s="552"/>
      <c r="C4" s="552"/>
      <c r="D4" s="552"/>
      <c r="E4" s="552"/>
      <c r="F4" s="552"/>
      <c r="G4" s="552"/>
      <c r="H4" s="553"/>
      <c r="I4" s="553"/>
      <c r="J4" s="553"/>
      <c r="K4" s="553"/>
      <c r="L4" s="553"/>
      <c r="M4" s="553"/>
      <c r="N4" s="553"/>
    </row>
    <row r="5" spans="1:14" ht="4.5" customHeight="1" x14ac:dyDescent="0.25">
      <c r="A5" s="276"/>
      <c r="B5" s="276"/>
      <c r="C5" s="276"/>
      <c r="D5" s="276"/>
      <c r="E5" s="276"/>
      <c r="F5" s="276"/>
      <c r="G5" s="276"/>
      <c r="H5" s="583"/>
      <c r="I5" s="277"/>
      <c r="J5" s="277"/>
      <c r="K5" s="277"/>
      <c r="L5" s="277"/>
      <c r="M5" s="277"/>
      <c r="N5" s="277"/>
    </row>
    <row r="6" spans="1:14" ht="12" customHeight="1" x14ac:dyDescent="0.2">
      <c r="A6" s="4"/>
      <c r="B6" s="955" t="str">
        <f>T!I53</f>
        <v>Leden</v>
      </c>
      <c r="C6" s="956"/>
      <c r="D6" s="956"/>
      <c r="E6" s="957">
        <f>T!G55</f>
        <v>2014</v>
      </c>
      <c r="F6" s="957"/>
      <c r="G6" s="958"/>
      <c r="H6" s="999" t="s">
        <v>268</v>
      </c>
      <c r="I6" s="961" t="str">
        <f>B6</f>
        <v>Leden</v>
      </c>
      <c r="J6" s="962"/>
      <c r="K6" s="962"/>
      <c r="L6" s="963">
        <f>E6-1</f>
        <v>2013</v>
      </c>
      <c r="M6" s="963"/>
      <c r="N6" s="963"/>
    </row>
    <row r="7" spans="1:14" ht="12.95" customHeight="1" x14ac:dyDescent="0.2">
      <c r="A7" s="34"/>
      <c r="B7" s="964" t="s">
        <v>97</v>
      </c>
      <c r="C7" s="965"/>
      <c r="D7" s="966"/>
      <c r="E7" s="973" t="s">
        <v>295</v>
      </c>
      <c r="F7" s="974"/>
      <c r="G7" s="975"/>
      <c r="H7" s="999"/>
      <c r="I7" s="976" t="s">
        <v>97</v>
      </c>
      <c r="J7" s="977"/>
      <c r="K7" s="978"/>
      <c r="L7" s="979" t="s">
        <v>295</v>
      </c>
      <c r="M7" s="980"/>
      <c r="N7" s="980"/>
    </row>
    <row r="8" spans="1:14" ht="15" customHeight="1" thickBot="1" x14ac:dyDescent="0.25">
      <c r="A8" s="410" t="s">
        <v>158</v>
      </c>
      <c r="B8" s="570" t="s">
        <v>15</v>
      </c>
      <c r="C8" s="571" t="s">
        <v>1</v>
      </c>
      <c r="D8" s="572" t="s">
        <v>166</v>
      </c>
      <c r="E8" s="399" t="s">
        <v>85</v>
      </c>
      <c r="F8" s="692" t="s">
        <v>284</v>
      </c>
      <c r="G8" s="693" t="s">
        <v>285</v>
      </c>
      <c r="H8" s="1000"/>
      <c r="I8" s="573" t="s">
        <v>167</v>
      </c>
      <c r="J8" s="580" t="s">
        <v>1</v>
      </c>
      <c r="K8" s="577" t="s">
        <v>166</v>
      </c>
      <c r="L8" s="750" t="s">
        <v>85</v>
      </c>
      <c r="M8" s="751" t="s">
        <v>284</v>
      </c>
      <c r="N8" s="751" t="s">
        <v>285</v>
      </c>
    </row>
    <row r="9" spans="1:14" ht="12.6" customHeight="1" x14ac:dyDescent="0.2">
      <c r="A9" s="401" t="s">
        <v>17</v>
      </c>
      <c r="B9" s="585">
        <f>'4'!D12</f>
        <v>33926.057999999997</v>
      </c>
      <c r="C9" s="586">
        <f>'4'!E12</f>
        <v>361778.89909399999</v>
      </c>
      <c r="D9" s="567">
        <f>B9/$B$23</f>
        <v>3.2419267466226753E-2</v>
      </c>
      <c r="E9" s="741">
        <v>0.50322580645161286</v>
      </c>
      <c r="F9" s="742">
        <v>5.7</v>
      </c>
      <c r="G9" s="743">
        <v>-6.7</v>
      </c>
      <c r="H9" s="780">
        <f>(B9-I9)/I9</f>
        <v>-0.15114011316462403</v>
      </c>
      <c r="I9" s="600">
        <v>39966.617019069323</v>
      </c>
      <c r="J9" s="601">
        <v>423383.334822</v>
      </c>
      <c r="K9" s="578">
        <f>I9/$I$23</f>
        <v>3.3432441256403232E-2</v>
      </c>
      <c r="L9" s="752">
        <v>-1.2129032258064516</v>
      </c>
      <c r="M9" s="753">
        <v>8.5</v>
      </c>
      <c r="N9" s="753">
        <v>-10.7</v>
      </c>
    </row>
    <row r="10" spans="1:14" ht="12.6" customHeight="1" x14ac:dyDescent="0.2">
      <c r="A10" s="402" t="s">
        <v>18</v>
      </c>
      <c r="B10" s="587">
        <f>'4'!D17</f>
        <v>157143.1</v>
      </c>
      <c r="C10" s="588">
        <f>'4'!E17</f>
        <v>1674813.0660840003</v>
      </c>
      <c r="D10" s="567">
        <f t="shared" ref="D10:D22" si="0">B10/$B$23</f>
        <v>0.15016375287019842</v>
      </c>
      <c r="E10" s="744">
        <v>1.2516129032258065</v>
      </c>
      <c r="F10" s="745">
        <v>8.6999999999999993</v>
      </c>
      <c r="G10" s="746">
        <v>-8.6</v>
      </c>
      <c r="H10" s="781">
        <f>(B10-I10)/I10</f>
        <v>-0.14418860462073227</v>
      </c>
      <c r="I10" s="602">
        <v>183618.84504980131</v>
      </c>
      <c r="J10" s="603">
        <v>1944772.6003659996</v>
      </c>
      <c r="K10" s="578">
        <f t="shared" ref="K10:K22" si="1">I10/$I$23</f>
        <v>0.15359884595103618</v>
      </c>
      <c r="L10" s="754">
        <v>-1.2677419354838706</v>
      </c>
      <c r="M10" s="755">
        <v>6.8</v>
      </c>
      <c r="N10" s="755">
        <v>-8.6999999999999993</v>
      </c>
    </row>
    <row r="11" spans="1:14" ht="12.6" customHeight="1" x14ac:dyDescent="0.2">
      <c r="A11" s="402" t="s">
        <v>19</v>
      </c>
      <c r="B11" s="587">
        <f>'4'!D22</f>
        <v>27786.400000000001</v>
      </c>
      <c r="C11" s="588">
        <f>'4'!E22</f>
        <v>296143.28520899999</v>
      </c>
      <c r="D11" s="567">
        <f t="shared" si="0"/>
        <v>2.6552295982149275E-2</v>
      </c>
      <c r="E11" s="744">
        <v>-3.2258064516129219E-2</v>
      </c>
      <c r="F11" s="745">
        <v>6.8</v>
      </c>
      <c r="G11" s="746">
        <v>-6.6</v>
      </c>
      <c r="H11" s="781">
        <f t="shared" ref="H11:H25" si="2">(B11-I11)/I11</f>
        <v>-9.5800900736729644E-2</v>
      </c>
      <c r="I11" s="602">
        <v>30730.399999999998</v>
      </c>
      <c r="J11" s="603">
        <v>325164.5</v>
      </c>
      <c r="K11" s="578">
        <f t="shared" si="1"/>
        <v>2.570626111025541E-2</v>
      </c>
      <c r="L11" s="754">
        <v>-1.8677419354838705</v>
      </c>
      <c r="M11" s="755">
        <v>6.6</v>
      </c>
      <c r="N11" s="755">
        <v>-8.5</v>
      </c>
    </row>
    <row r="12" spans="1:14" ht="12.6" customHeight="1" x14ac:dyDescent="0.2">
      <c r="A12" s="402" t="s">
        <v>20</v>
      </c>
      <c r="B12" s="587">
        <f>'4'!D27</f>
        <v>44952.5</v>
      </c>
      <c r="C12" s="588">
        <f>'4'!E27</f>
        <v>479100.00652599998</v>
      </c>
      <c r="D12" s="567">
        <f t="shared" si="0"/>
        <v>4.2955981528285968E-2</v>
      </c>
      <c r="E12" s="744">
        <v>0.5838709677419357</v>
      </c>
      <c r="F12" s="745">
        <v>7.2</v>
      </c>
      <c r="G12" s="746">
        <v>-10.6</v>
      </c>
      <c r="H12" s="781">
        <f t="shared" si="2"/>
        <v>-0.13558813445156789</v>
      </c>
      <c r="I12" s="602">
        <v>52003.566577003861</v>
      </c>
      <c r="J12" s="603">
        <v>549866.22763860819</v>
      </c>
      <c r="K12" s="578">
        <f t="shared" si="1"/>
        <v>4.3501459827825627E-2</v>
      </c>
      <c r="L12" s="754">
        <v>-1.9677419354838714</v>
      </c>
      <c r="M12" s="755">
        <v>6.1</v>
      </c>
      <c r="N12" s="755">
        <v>-9.9</v>
      </c>
    </row>
    <row r="13" spans="1:14" ht="12.6" customHeight="1" x14ac:dyDescent="0.2">
      <c r="A13" s="402" t="s">
        <v>21</v>
      </c>
      <c r="B13" s="587">
        <f>'4'!D32</f>
        <v>47536.7</v>
      </c>
      <c r="C13" s="588">
        <f>'4'!E32</f>
        <v>506640.77661099995</v>
      </c>
      <c r="D13" s="567">
        <f>B13/$B$23</f>
        <v>4.5425406976601336E-2</v>
      </c>
      <c r="E13" s="744">
        <v>0.42258064516129074</v>
      </c>
      <c r="F13" s="745">
        <v>5.3</v>
      </c>
      <c r="G13" s="746">
        <v>-12.5</v>
      </c>
      <c r="H13" s="781">
        <f t="shared" si="2"/>
        <v>-0.13066159042978606</v>
      </c>
      <c r="I13" s="602">
        <v>54681.467512175528</v>
      </c>
      <c r="J13" s="603">
        <v>578529.4743267392</v>
      </c>
      <c r="K13" s="578">
        <f t="shared" si="1"/>
        <v>4.5741548491393946E-2</v>
      </c>
      <c r="L13" s="754">
        <v>-2.064516129032258</v>
      </c>
      <c r="M13" s="755">
        <v>7.2</v>
      </c>
      <c r="N13" s="755">
        <v>-11.7</v>
      </c>
    </row>
    <row r="14" spans="1:14" ht="12.6" customHeight="1" x14ac:dyDescent="0.2">
      <c r="A14" s="402" t="s">
        <v>22</v>
      </c>
      <c r="B14" s="587">
        <f>'4'!D37</f>
        <v>113679.13</v>
      </c>
      <c r="C14" s="588">
        <f>'4'!E37</f>
        <v>1211342.0160129999</v>
      </c>
      <c r="D14" s="567">
        <f t="shared" si="0"/>
        <v>0.10863018983219219</v>
      </c>
      <c r="E14" s="744">
        <v>0.42258064516129035</v>
      </c>
      <c r="F14" s="745">
        <v>8.1999999999999993</v>
      </c>
      <c r="G14" s="746">
        <v>-12.9</v>
      </c>
      <c r="H14" s="781">
        <f t="shared" si="2"/>
        <v>-0.13915666097972318</v>
      </c>
      <c r="I14" s="602">
        <v>132055.53768863203</v>
      </c>
      <c r="J14" s="603">
        <v>1398239.1677999999</v>
      </c>
      <c r="K14" s="578">
        <f t="shared" si="1"/>
        <v>0.11046566699031414</v>
      </c>
      <c r="L14" s="754">
        <v>-2.2677419354838717</v>
      </c>
      <c r="M14" s="755">
        <v>5.9</v>
      </c>
      <c r="N14" s="755">
        <v>-9.4</v>
      </c>
    </row>
    <row r="15" spans="1:14" ht="12.6" customHeight="1" x14ac:dyDescent="0.2">
      <c r="A15" s="402" t="s">
        <v>23</v>
      </c>
      <c r="B15" s="587">
        <f>'4'!D42</f>
        <v>61770.2</v>
      </c>
      <c r="C15" s="588">
        <f>'4'!E42</f>
        <v>658338.86451899994</v>
      </c>
      <c r="D15" s="567">
        <f t="shared" si="0"/>
        <v>5.9026740897581441E-2</v>
      </c>
      <c r="E15" s="744">
        <v>0.33548387096774152</v>
      </c>
      <c r="F15" s="745">
        <v>7.1</v>
      </c>
      <c r="G15" s="746">
        <v>-11.5</v>
      </c>
      <c r="H15" s="781">
        <f t="shared" si="2"/>
        <v>-0.1403686316927979</v>
      </c>
      <c r="I15" s="602">
        <v>71856.614680823855</v>
      </c>
      <c r="J15" s="603">
        <v>760946.51165700005</v>
      </c>
      <c r="K15" s="578">
        <f t="shared" si="1"/>
        <v>6.0108716433377715E-2</v>
      </c>
      <c r="L15" s="754">
        <v>-2.3806451612903223</v>
      </c>
      <c r="M15" s="755">
        <v>5.0999999999999996</v>
      </c>
      <c r="N15" s="755">
        <v>-9</v>
      </c>
    </row>
    <row r="16" spans="1:14" ht="12.6" customHeight="1" x14ac:dyDescent="0.2">
      <c r="A16" s="402" t="s">
        <v>24</v>
      </c>
      <c r="B16" s="589">
        <f>'4'!M12</f>
        <v>46729.3</v>
      </c>
      <c r="C16" s="590">
        <f>'4'!N12</f>
        <v>498034.56678200001</v>
      </c>
      <c r="D16" s="567">
        <f t="shared" si="0"/>
        <v>4.465386680673452E-2</v>
      </c>
      <c r="E16" s="756">
        <v>0.73870967741935478</v>
      </c>
      <c r="F16" s="757">
        <v>7.6</v>
      </c>
      <c r="G16" s="758">
        <v>-10.4</v>
      </c>
      <c r="H16" s="781">
        <f t="shared" si="2"/>
        <v>-0.15666541154713981</v>
      </c>
      <c r="I16" s="602">
        <v>55410.154688102215</v>
      </c>
      <c r="J16" s="603">
        <v>585899.5539989745</v>
      </c>
      <c r="K16" s="578">
        <f t="shared" si="1"/>
        <v>4.6351101989300453E-2</v>
      </c>
      <c r="L16" s="768">
        <v>-2.0451612903225809</v>
      </c>
      <c r="M16" s="769">
        <v>6.8</v>
      </c>
      <c r="N16" s="769">
        <v>-9.3000000000000007</v>
      </c>
    </row>
    <row r="17" spans="1:17" ht="12.6" customHeight="1" x14ac:dyDescent="0.2">
      <c r="A17" s="402" t="s">
        <v>25</v>
      </c>
      <c r="B17" s="587">
        <f>'4'!M17</f>
        <v>49613.3</v>
      </c>
      <c r="C17" s="588">
        <f>'4'!N17</f>
        <v>528773.325235</v>
      </c>
      <c r="D17" s="567">
        <f t="shared" si="0"/>
        <v>4.7409776950276636E-2</v>
      </c>
      <c r="E17" s="744">
        <v>0.92258064516129012</v>
      </c>
      <c r="F17" s="745">
        <v>8.8000000000000007</v>
      </c>
      <c r="G17" s="746">
        <v>-5.6</v>
      </c>
      <c r="H17" s="781">
        <f t="shared" si="2"/>
        <v>-8.8515247660812799E-2</v>
      </c>
      <c r="I17" s="602">
        <v>54431.3</v>
      </c>
      <c r="J17" s="603">
        <v>575949.19999999995</v>
      </c>
      <c r="K17" s="578">
        <f t="shared" si="1"/>
        <v>4.5532281075763591E-2</v>
      </c>
      <c r="L17" s="754">
        <v>-0.58387096774193514</v>
      </c>
      <c r="M17" s="755">
        <v>8.5</v>
      </c>
      <c r="N17" s="755">
        <v>-8.5</v>
      </c>
    </row>
    <row r="18" spans="1:17" ht="12.6" customHeight="1" x14ac:dyDescent="0.2">
      <c r="A18" s="402" t="s">
        <v>3</v>
      </c>
      <c r="B18" s="587">
        <f>'4'!M22</f>
        <v>138457.96922932315</v>
      </c>
      <c r="C18" s="588">
        <f>'4'!N22</f>
        <v>1469414.1450002375</v>
      </c>
      <c r="D18" s="567">
        <f t="shared" si="0"/>
        <v>0.13230850272306974</v>
      </c>
      <c r="E18" s="744">
        <v>1.9709677419354841</v>
      </c>
      <c r="F18" s="745">
        <v>7.9</v>
      </c>
      <c r="G18" s="746">
        <v>-8.1</v>
      </c>
      <c r="H18" s="781">
        <f t="shared" si="2"/>
        <v>-0.12556365502715813</v>
      </c>
      <c r="I18" s="602">
        <v>158339.67792546793</v>
      </c>
      <c r="J18" s="603">
        <v>1675382.7870000992</v>
      </c>
      <c r="K18" s="578">
        <f t="shared" si="1"/>
        <v>0.1324525910780798</v>
      </c>
      <c r="L18" s="754">
        <v>0.11935483870967736</v>
      </c>
      <c r="M18" s="755">
        <v>9.1</v>
      </c>
      <c r="N18" s="755">
        <v>-9.9</v>
      </c>
    </row>
    <row r="19" spans="1:17" ht="12.6" customHeight="1" x14ac:dyDescent="0.2">
      <c r="A19" s="402" t="s">
        <v>26</v>
      </c>
      <c r="B19" s="587">
        <f>'4'!M27</f>
        <v>127671.96900000001</v>
      </c>
      <c r="C19" s="588">
        <f>'4'!N27</f>
        <v>1360631.240128</v>
      </c>
      <c r="D19" s="567">
        <f t="shared" si="0"/>
        <v>0.12200155146085088</v>
      </c>
      <c r="E19" s="744">
        <v>1.2193548387096775</v>
      </c>
      <c r="F19" s="745">
        <v>6.8</v>
      </c>
      <c r="G19" s="746">
        <v>-8.8000000000000007</v>
      </c>
      <c r="H19" s="781">
        <f t="shared" si="2"/>
        <v>-0.11023386990921523</v>
      </c>
      <c r="I19" s="602">
        <v>143489.35600299077</v>
      </c>
      <c r="J19" s="603">
        <v>1518160.3903692232</v>
      </c>
      <c r="K19" s="578">
        <f t="shared" si="1"/>
        <v>0.12003016075141475</v>
      </c>
      <c r="L19" s="754">
        <v>-0.8419354838709675</v>
      </c>
      <c r="M19" s="755">
        <v>8.6999999999999993</v>
      </c>
      <c r="N19" s="755">
        <v>-10.8</v>
      </c>
    </row>
    <row r="20" spans="1:17" ht="12.6" customHeight="1" x14ac:dyDescent="0.2">
      <c r="A20" s="402" t="s">
        <v>27</v>
      </c>
      <c r="B20" s="587">
        <f>'4'!M32</f>
        <v>87934.591</v>
      </c>
      <c r="C20" s="588">
        <f>'4'!N32</f>
        <v>937188.32128000003</v>
      </c>
      <c r="D20" s="567">
        <f t="shared" si="0"/>
        <v>8.4029067720224268E-2</v>
      </c>
      <c r="E20" s="744">
        <v>0.36774193548387074</v>
      </c>
      <c r="F20" s="745">
        <v>5.0999999999999996</v>
      </c>
      <c r="G20" s="746">
        <v>-10</v>
      </c>
      <c r="H20" s="781">
        <f t="shared" si="2"/>
        <v>-2.6985485545740474E-2</v>
      </c>
      <c r="I20" s="602">
        <v>90373.36</v>
      </c>
      <c r="J20" s="603">
        <v>956258.86499999999</v>
      </c>
      <c r="K20" s="578">
        <f t="shared" si="1"/>
        <v>7.5598143518181088E-2</v>
      </c>
      <c r="L20" s="754">
        <v>-0.71612903225806412</v>
      </c>
      <c r="M20" s="755">
        <v>8.9</v>
      </c>
      <c r="N20" s="755">
        <v>-10</v>
      </c>
    </row>
    <row r="21" spans="1:17" ht="12.6" customHeight="1" x14ac:dyDescent="0.2">
      <c r="A21" s="402" t="s">
        <v>28</v>
      </c>
      <c r="B21" s="587">
        <f>'4'!M37</f>
        <v>50022.723999999995</v>
      </c>
      <c r="C21" s="588">
        <f>'4'!N37</f>
        <v>533177.64930699999</v>
      </c>
      <c r="D21" s="567">
        <f>B21/$B$23</f>
        <v>4.7801016809711293E-2</v>
      </c>
      <c r="E21" s="744">
        <v>2.2580645161290443E-2</v>
      </c>
      <c r="F21" s="745">
        <v>6.5</v>
      </c>
      <c r="G21" s="746">
        <v>-9</v>
      </c>
      <c r="H21" s="781">
        <f t="shared" si="2"/>
        <v>-0.13441648703698972</v>
      </c>
      <c r="I21" s="602">
        <v>57790.754157002593</v>
      </c>
      <c r="J21" s="603">
        <v>611878.49867845501</v>
      </c>
      <c r="K21" s="578">
        <f t="shared" si="1"/>
        <v>4.8342495252859941E-2</v>
      </c>
      <c r="L21" s="754">
        <v>-2.0129032258064514</v>
      </c>
      <c r="M21" s="755">
        <v>6.9</v>
      </c>
      <c r="N21" s="755">
        <v>-9.8000000000000007</v>
      </c>
      <c r="Q21" s="855"/>
    </row>
    <row r="22" spans="1:17" ht="12.6" customHeight="1" x14ac:dyDescent="0.2">
      <c r="A22" s="402" t="s">
        <v>29</v>
      </c>
      <c r="B22" s="589">
        <f>'4'!M42</f>
        <v>59254.3</v>
      </c>
      <c r="C22" s="590">
        <f>'4'!N42</f>
        <v>631525.17868199991</v>
      </c>
      <c r="D22" s="567">
        <f t="shared" si="0"/>
        <v>5.6622581975897125E-2</v>
      </c>
      <c r="E22" s="756">
        <v>1.1612903225806455</v>
      </c>
      <c r="F22" s="757">
        <v>10.1</v>
      </c>
      <c r="G22" s="758">
        <v>-12</v>
      </c>
      <c r="H22" s="781">
        <f t="shared" si="2"/>
        <v>-0.1618498289235312</v>
      </c>
      <c r="I22" s="602">
        <v>70696.519603279929</v>
      </c>
      <c r="J22" s="603">
        <v>748730.26280100003</v>
      </c>
      <c r="K22" s="578">
        <f t="shared" si="1"/>
        <v>5.9138286273794166E-2</v>
      </c>
      <c r="L22" s="768">
        <v>-2.6870967741935488</v>
      </c>
      <c r="M22" s="769">
        <v>4.7</v>
      </c>
      <c r="N22" s="769">
        <v>-9.9</v>
      </c>
    </row>
    <row r="23" spans="1:17" ht="12.6" customHeight="1" x14ac:dyDescent="0.2">
      <c r="A23" s="597" t="s">
        <v>2</v>
      </c>
      <c r="B23" s="598">
        <f>SUM(B9:B22)</f>
        <v>1046478.2412293233</v>
      </c>
      <c r="C23" s="597">
        <f>SUM(C9:C22)</f>
        <v>11146901.340470238</v>
      </c>
      <c r="D23" s="599">
        <f>SUM(D9:D22)</f>
        <v>0.99999999999999967</v>
      </c>
      <c r="E23" s="759">
        <v>0.73225806451612896</v>
      </c>
      <c r="F23" s="760">
        <v>6.3</v>
      </c>
      <c r="G23" s="761">
        <v>-8</v>
      </c>
      <c r="H23" s="783">
        <f t="shared" si="2"/>
        <v>-0.12461136479701414</v>
      </c>
      <c r="I23" s="818">
        <f>SUM(I9:I22)</f>
        <v>1195444.1709043493</v>
      </c>
      <c r="J23" s="819">
        <f>SUM(J9:J22)</f>
        <v>12653161.374458101</v>
      </c>
      <c r="K23" s="820">
        <f>SUM(K9:K22)</f>
        <v>0.99999999999999989</v>
      </c>
      <c r="L23" s="821">
        <v>-1.6225806451612901</v>
      </c>
      <c r="M23" s="822">
        <v>7</v>
      </c>
      <c r="N23" s="822">
        <v>-9.6999999999999993</v>
      </c>
    </row>
    <row r="24" spans="1:17" ht="12.6" customHeight="1" x14ac:dyDescent="0.2">
      <c r="A24" s="2" t="s">
        <v>336</v>
      </c>
      <c r="B24" s="591">
        <f>'2'!E13</f>
        <v>20740.905123008713</v>
      </c>
      <c r="C24" s="592">
        <f>'2'!F13</f>
        <v>221013.57570000002</v>
      </c>
      <c r="D24" s="593"/>
      <c r="E24" s="762"/>
      <c r="F24" s="763"/>
      <c r="G24" s="764"/>
      <c r="H24" s="782"/>
      <c r="I24" s="604">
        <v>23406.163535313859</v>
      </c>
      <c r="J24" s="605">
        <v>247585.15728960361</v>
      </c>
      <c r="K24" s="606"/>
      <c r="L24" s="770"/>
      <c r="M24" s="771"/>
      <c r="N24" s="771"/>
    </row>
    <row r="25" spans="1:17" ht="12.6" customHeight="1" x14ac:dyDescent="0.2">
      <c r="A25" s="403" t="s">
        <v>5</v>
      </c>
      <c r="B25" s="594">
        <f>SUM(B23:B24)</f>
        <v>1067219.1463523321</v>
      </c>
      <c r="C25" s="595">
        <f>SUM(C23:C24)</f>
        <v>11367914.916170238</v>
      </c>
      <c r="D25" s="596"/>
      <c r="E25" s="765">
        <v>0.73225806451612896</v>
      </c>
      <c r="F25" s="766">
        <v>6.3</v>
      </c>
      <c r="G25" s="767">
        <v>-8</v>
      </c>
      <c r="H25" s="784">
        <f t="shared" si="2"/>
        <v>-0.12440509207969318</v>
      </c>
      <c r="I25" s="813">
        <f>SUM(I23:I24)</f>
        <v>1218850.3344396632</v>
      </c>
      <c r="J25" s="814">
        <f>SUM(J23:J24)</f>
        <v>12900746.531747704</v>
      </c>
      <c r="K25" s="815"/>
      <c r="L25" s="816">
        <v>-1.6225806451612901</v>
      </c>
      <c r="M25" s="817">
        <v>7</v>
      </c>
      <c r="N25" s="817">
        <v>-9.6999999999999993</v>
      </c>
    </row>
    <row r="26" spans="1:17" ht="4.5" customHeight="1" x14ac:dyDescent="0.2">
      <c r="A26" s="34"/>
      <c r="B26" s="563"/>
      <c r="C26" s="4"/>
      <c r="D26" s="564"/>
      <c r="E26" s="287"/>
      <c r="F26" s="290"/>
      <c r="G26" s="564"/>
      <c r="H26" s="109"/>
      <c r="I26" s="576"/>
      <c r="J26" s="4"/>
      <c r="K26" s="414"/>
      <c r="L26" s="287"/>
      <c r="M26" s="290"/>
      <c r="N26" s="290"/>
    </row>
    <row r="27" spans="1:17" ht="6" customHeight="1" x14ac:dyDescent="0.2">
      <c r="A27" s="34"/>
      <c r="B27" s="4"/>
      <c r="C27" s="4"/>
      <c r="E27" s="998" t="s">
        <v>384</v>
      </c>
      <c r="F27" s="998"/>
      <c r="G27" s="998"/>
      <c r="H27" s="998"/>
      <c r="I27" s="998"/>
      <c r="J27" s="998"/>
      <c r="K27" s="998"/>
      <c r="L27" s="998"/>
      <c r="M27" s="998"/>
      <c r="N27" s="998"/>
    </row>
    <row r="28" spans="1:17" ht="12.75" customHeight="1" x14ac:dyDescent="0.2">
      <c r="B28" s="289"/>
      <c r="C28" s="289"/>
      <c r="D28" s="289"/>
      <c r="E28" s="998"/>
      <c r="F28" s="998"/>
      <c r="G28" s="998"/>
      <c r="H28" s="998"/>
      <c r="I28" s="998"/>
      <c r="J28" s="998"/>
      <c r="K28" s="998"/>
      <c r="L28" s="998"/>
      <c r="M28" s="998"/>
      <c r="N28" s="998"/>
    </row>
    <row r="29" spans="1:17" ht="12" customHeight="1" x14ac:dyDescent="0.2">
      <c r="B29" s="289"/>
      <c r="C29" s="289"/>
      <c r="D29" s="289"/>
      <c r="E29" s="289"/>
      <c r="F29" s="289"/>
      <c r="G29" s="289"/>
      <c r="I29" s="859" t="str">
        <f>A3</f>
        <v>Leden</v>
      </c>
      <c r="J29" s="860">
        <f>H3</f>
        <v>2014</v>
      </c>
      <c r="K29" s="289"/>
      <c r="L29" s="289"/>
      <c r="M29" s="289"/>
      <c r="N29" s="289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981"/>
      <c r="B38" s="30"/>
      <c r="C38" s="31"/>
      <c r="D38" s="31"/>
      <c r="E38" s="25"/>
      <c r="F38" s="26"/>
      <c r="G38" s="26"/>
      <c r="H38" s="26"/>
      <c r="I38" s="982"/>
    </row>
    <row r="39" spans="1:9" ht="12" customHeight="1" x14ac:dyDescent="0.2">
      <c r="A39" s="981"/>
      <c r="B39" s="32"/>
      <c r="C39" s="32"/>
      <c r="D39" s="32"/>
      <c r="E39" s="27"/>
      <c r="F39" s="27"/>
      <c r="G39" s="46"/>
      <c r="H39" s="46"/>
      <c r="I39" s="982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20</vt:i4>
      </vt:variant>
    </vt:vector>
  </HeadingPairs>
  <TitlesOfParts>
    <vt:vector size="40" baseType="lpstr">
      <vt:lpstr>T</vt:lpstr>
      <vt:lpstr>O</vt:lpstr>
      <vt:lpstr>Z</vt:lpstr>
      <vt:lpstr>K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mapa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K!Oblast_tisku</vt:lpstr>
      <vt:lpstr>mapa!Oblast_tisku</vt:lpstr>
      <vt:lpstr>O!Oblast_tisku</vt:lpstr>
      <vt:lpstr>T!Oblast_tisku</vt:lpstr>
      <vt:lpstr>Z!Oblast_tisku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2014-02-28T08:02:00Z</cp:lastPrinted>
  <dcterms:created xsi:type="dcterms:W3CDTF">2010-02-15T08:19:53Z</dcterms:created>
  <dcterms:modified xsi:type="dcterms:W3CDTF">2014-04-02T06:40:30Z</dcterms:modified>
</cp:coreProperties>
</file>